
<file path=[Content_Types].xml><?xml version="1.0" encoding="utf-8"?>
<Types xmlns="http://schemas.openxmlformats.org/package/2006/content-types"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chart49.xml" ContentType="application/vnd.openxmlformats-officedocument.drawingml.chart+xml"/>
  <Override PartName="/xl/charts/chart58.xml" ContentType="application/vnd.openxmlformats-officedocument.drawingml.chart+xml"/>
  <Override PartName="/xl/charts/chart67.xml" ContentType="application/vnd.openxmlformats-officedocument.drawingml.chart+xml"/>
  <Override PartName="/xl/charts/chart76.xml" ContentType="application/vnd.openxmlformats-officedocument.drawingml.chart+xml"/>
  <Override PartName="/xl/worksheets/sheet3.xml" ContentType="application/vnd.openxmlformats-officedocument.spreadsheetml.worksheet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charts/chart38.xml" ContentType="application/vnd.openxmlformats-officedocument.drawingml.chart+xml"/>
  <Override PartName="/xl/charts/chart47.xml" ContentType="application/vnd.openxmlformats-officedocument.drawingml.chart+xml"/>
  <Override PartName="/xl/charts/chart56.xml" ContentType="application/vnd.openxmlformats-officedocument.drawingml.chart+xml"/>
  <Override PartName="/xl/charts/chart65.xml" ContentType="application/vnd.openxmlformats-officedocument.drawingml.chart+xml"/>
  <Override PartName="/xl/charts/chart74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54.xml" ContentType="application/vnd.openxmlformats-officedocument.drawingml.chart+xml"/>
  <Override PartName="/xl/charts/chart63.xml" ContentType="application/vnd.openxmlformats-officedocument.drawingml.chart+xml"/>
  <Override PartName="/xl/charts/chart72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52.xml" ContentType="application/vnd.openxmlformats-officedocument.drawingml.chart+xml"/>
  <Override PartName="/xl/charts/chart61.xml" ContentType="application/vnd.openxmlformats-officedocument.drawingml.chart+xml"/>
  <Override PartName="/xl/charts/chart70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/chart50.xml" ContentType="application/vnd.openxmlformats-officedocument.drawingml.char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59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charts/chart57.xml" ContentType="application/vnd.openxmlformats-officedocument.drawingml.chart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charts/chart55.xml" ContentType="application/vnd.openxmlformats-officedocument.drawingml.chart+xml"/>
  <Override PartName="/xl/charts/chart66.xml" ContentType="application/vnd.openxmlformats-officedocument.drawingml.chart+xml"/>
  <Override PartName="/xl/charts/chart75.xml" ContentType="application/vnd.openxmlformats-officedocument.drawingml.chart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charts/chart73.xml" ContentType="application/vnd.openxmlformats-officedocument.drawingml.chart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71.xml" ContentType="application/vnd.openxmlformats-officedocument.drawingml.char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60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16650" windowHeight="7785" tabRatio="850" activeTab="4"/>
  </bookViews>
  <sheets>
    <sheet name="P1_9 sites Swan PhyChem " sheetId="8" r:id="rId1"/>
    <sheet name="P1n2_Bio-DEc" sheetId="18" r:id="rId2"/>
    <sheet name="P3_Bio-Nov" sheetId="10" r:id="rId3"/>
    <sheet name="P1 Syne Pico C_Chla_PP" sheetId="32" r:id="rId4"/>
    <sheet name="P1P2_TNTP DOC_DON  VLP_BAct" sheetId="20" r:id="rId5"/>
    <sheet name="P2_carbon Bact" sheetId="25" r:id="rId6"/>
    <sheet name="P2_Temp Corr Bacteria" sheetId="24" r:id="rId7"/>
    <sheet name="P2_Temp Corr VLP " sheetId="21" r:id="rId8"/>
    <sheet name="P3_seas depth" sheetId="26" r:id="rId9"/>
    <sheet name="P3 rel abun grps" sheetId="28" r:id="rId10"/>
    <sheet name="P3  rel abun Carbon grps" sheetId="29" r:id="rId11"/>
    <sheet name="P3 FCM Micro" sheetId="27" r:id="rId12"/>
  </sheets>
  <externalReferences>
    <externalReference r:id="rId13"/>
    <externalReference r:id="rId14"/>
  </externalReferences>
  <definedNames>
    <definedName name="EZChartPass" hidden="1">1</definedName>
    <definedName name="_xlnm.Print_Area" localSheetId="10">'P3  rel abun Carbon grps'!$A$1:$P$289</definedName>
  </definedNames>
  <calcPr calcId="114210"/>
</workbook>
</file>

<file path=xl/calcChain.xml><?xml version="1.0" encoding="utf-8"?>
<calcChain xmlns="http://schemas.openxmlformats.org/spreadsheetml/2006/main">
  <c r="AJ84" i="32"/>
  <c r="AK84"/>
  <c r="AL84"/>
  <c r="AM84"/>
  <c r="AJ85"/>
  <c r="AK85"/>
  <c r="AL85"/>
  <c r="AM85"/>
  <c r="AN85"/>
  <c r="AE84"/>
  <c r="AE85"/>
  <c r="AD84"/>
  <c r="AD85"/>
  <c r="AC84"/>
  <c r="AC85"/>
  <c r="AB84"/>
  <c r="AB85"/>
  <c r="AN83"/>
  <c r="AF83"/>
  <c r="AN82"/>
  <c r="AF82"/>
  <c r="AN81"/>
  <c r="AF81"/>
  <c r="AN80"/>
  <c r="AF80"/>
  <c r="AN79"/>
  <c r="AF79"/>
  <c r="AN78"/>
  <c r="AF78"/>
  <c r="AM9"/>
  <c r="AM10"/>
  <c r="AL9"/>
  <c r="AL10"/>
  <c r="AK9"/>
  <c r="AK10"/>
  <c r="AJ9"/>
  <c r="AJ10"/>
  <c r="AE9"/>
  <c r="AE10"/>
  <c r="AD9"/>
  <c r="AD10"/>
  <c r="AC9"/>
  <c r="AC10"/>
  <c r="AB9"/>
  <c r="AB10"/>
  <c r="V327"/>
  <c r="V326"/>
  <c r="V325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2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"/>
  <c r="O4"/>
  <c r="O5"/>
  <c r="O6"/>
  <c r="O7"/>
  <c r="O2"/>
  <c r="O326"/>
  <c r="O327"/>
  <c r="Q3"/>
  <c r="R3"/>
  <c r="Q4"/>
  <c r="R4"/>
  <c r="Q5"/>
  <c r="R5"/>
  <c r="Q6"/>
  <c r="R6"/>
  <c r="Q7"/>
  <c r="R7"/>
  <c r="Q8"/>
  <c r="R8"/>
  <c r="Q9"/>
  <c r="R9"/>
  <c r="Q10"/>
  <c r="R10"/>
  <c r="Q11"/>
  <c r="R11"/>
  <c r="Q12"/>
  <c r="R12"/>
  <c r="Q13"/>
  <c r="R13"/>
  <c r="Q14"/>
  <c r="R14"/>
  <c r="Q15"/>
  <c r="R15"/>
  <c r="Q16"/>
  <c r="R16"/>
  <c r="Q17"/>
  <c r="R17"/>
  <c r="Q18"/>
  <c r="R18"/>
  <c r="Q19"/>
  <c r="R19"/>
  <c r="Q20"/>
  <c r="R20"/>
  <c r="Q21"/>
  <c r="R21"/>
  <c r="Q22"/>
  <c r="R22"/>
  <c r="Q23"/>
  <c r="R23"/>
  <c r="Q24"/>
  <c r="R24"/>
  <c r="Q25"/>
  <c r="R25"/>
  <c r="Q26"/>
  <c r="R26"/>
  <c r="Q27"/>
  <c r="R27"/>
  <c r="Q28"/>
  <c r="R28"/>
  <c r="Q29"/>
  <c r="R29"/>
  <c r="Q30"/>
  <c r="R30"/>
  <c r="Q31"/>
  <c r="R31"/>
  <c r="Q32"/>
  <c r="R32"/>
  <c r="Q33"/>
  <c r="R33"/>
  <c r="Q34"/>
  <c r="R34"/>
  <c r="Q35"/>
  <c r="R35"/>
  <c r="Q36"/>
  <c r="R36"/>
  <c r="Q37"/>
  <c r="R37"/>
  <c r="Q38"/>
  <c r="R38"/>
  <c r="Q39"/>
  <c r="R39"/>
  <c r="Q40"/>
  <c r="R40"/>
  <c r="Q41"/>
  <c r="R41"/>
  <c r="Q42"/>
  <c r="R42"/>
  <c r="Q43"/>
  <c r="R43"/>
  <c r="Q44"/>
  <c r="R44"/>
  <c r="Q45"/>
  <c r="R45"/>
  <c r="Q46"/>
  <c r="R46"/>
  <c r="Q47"/>
  <c r="R47"/>
  <c r="Q48"/>
  <c r="R48"/>
  <c r="Q49"/>
  <c r="R49"/>
  <c r="Q50"/>
  <c r="R50"/>
  <c r="Q51"/>
  <c r="R51"/>
  <c r="Q52"/>
  <c r="R52"/>
  <c r="Q53"/>
  <c r="R53"/>
  <c r="Q54"/>
  <c r="R54"/>
  <c r="Q55"/>
  <c r="R55"/>
  <c r="Q56"/>
  <c r="R56"/>
  <c r="Q57"/>
  <c r="R57"/>
  <c r="Q58"/>
  <c r="R58"/>
  <c r="Q59"/>
  <c r="R59"/>
  <c r="Q60"/>
  <c r="R60"/>
  <c r="Q61"/>
  <c r="R61"/>
  <c r="Q62"/>
  <c r="R62"/>
  <c r="Q63"/>
  <c r="R63"/>
  <c r="Q64"/>
  <c r="R64"/>
  <c r="Q65"/>
  <c r="R65"/>
  <c r="Q66"/>
  <c r="R66"/>
  <c r="Q67"/>
  <c r="R67"/>
  <c r="Q68"/>
  <c r="R68"/>
  <c r="Q69"/>
  <c r="R69"/>
  <c r="Q70"/>
  <c r="R70"/>
  <c r="Q71"/>
  <c r="R71"/>
  <c r="Q72"/>
  <c r="R72"/>
  <c r="Q73"/>
  <c r="R73"/>
  <c r="Q74"/>
  <c r="R74"/>
  <c r="Q75"/>
  <c r="R75"/>
  <c r="Q76"/>
  <c r="R76"/>
  <c r="Q77"/>
  <c r="R77"/>
  <c r="Q78"/>
  <c r="R78"/>
  <c r="Q79"/>
  <c r="R79"/>
  <c r="Q80"/>
  <c r="R80"/>
  <c r="Q81"/>
  <c r="R81"/>
  <c r="Q82"/>
  <c r="R82"/>
  <c r="Q83"/>
  <c r="R83"/>
  <c r="Q84"/>
  <c r="R84"/>
  <c r="Q85"/>
  <c r="R85"/>
  <c r="Q86"/>
  <c r="R86"/>
  <c r="Q87"/>
  <c r="R87"/>
  <c r="Q88"/>
  <c r="R88"/>
  <c r="Q89"/>
  <c r="R89"/>
  <c r="Q90"/>
  <c r="R90"/>
  <c r="Q91"/>
  <c r="R91"/>
  <c r="Q92"/>
  <c r="R92"/>
  <c r="Q93"/>
  <c r="R93"/>
  <c r="Q94"/>
  <c r="R94"/>
  <c r="Q95"/>
  <c r="R95"/>
  <c r="Q96"/>
  <c r="R96"/>
  <c r="Q97"/>
  <c r="R97"/>
  <c r="Q98"/>
  <c r="R98"/>
  <c r="Q99"/>
  <c r="R99"/>
  <c r="Q100"/>
  <c r="R100"/>
  <c r="Q101"/>
  <c r="R101"/>
  <c r="Q102"/>
  <c r="R102"/>
  <c r="Q103"/>
  <c r="R103"/>
  <c r="Q104"/>
  <c r="R104"/>
  <c r="Q105"/>
  <c r="R105"/>
  <c r="Q106"/>
  <c r="R106"/>
  <c r="Q107"/>
  <c r="R107"/>
  <c r="Q108"/>
  <c r="R108"/>
  <c r="Q109"/>
  <c r="R109"/>
  <c r="Q110"/>
  <c r="R110"/>
  <c r="Q111"/>
  <c r="R111"/>
  <c r="Q112"/>
  <c r="R112"/>
  <c r="Q113"/>
  <c r="R113"/>
  <c r="Q114"/>
  <c r="R114"/>
  <c r="Q115"/>
  <c r="R115"/>
  <c r="Q116"/>
  <c r="R116"/>
  <c r="Q117"/>
  <c r="R117"/>
  <c r="Q118"/>
  <c r="R118"/>
  <c r="Q119"/>
  <c r="R119"/>
  <c r="Q120"/>
  <c r="R120"/>
  <c r="Q121"/>
  <c r="R121"/>
  <c r="Q122"/>
  <c r="R122"/>
  <c r="Q123"/>
  <c r="R123"/>
  <c r="Q124"/>
  <c r="R124"/>
  <c r="Q125"/>
  <c r="R125"/>
  <c r="Q126"/>
  <c r="R126"/>
  <c r="Q127"/>
  <c r="R127"/>
  <c r="Q128"/>
  <c r="R128"/>
  <c r="Q129"/>
  <c r="R129"/>
  <c r="Q130"/>
  <c r="R130"/>
  <c r="Q131"/>
  <c r="R131"/>
  <c r="Q132"/>
  <c r="R132"/>
  <c r="Q133"/>
  <c r="R133"/>
  <c r="Q134"/>
  <c r="R134"/>
  <c r="Q135"/>
  <c r="R135"/>
  <c r="Q136"/>
  <c r="R136"/>
  <c r="Q137"/>
  <c r="R137"/>
  <c r="Q138"/>
  <c r="R138"/>
  <c r="Q139"/>
  <c r="R139"/>
  <c r="Q140"/>
  <c r="R140"/>
  <c r="Q141"/>
  <c r="R141"/>
  <c r="Q142"/>
  <c r="R142"/>
  <c r="Q143"/>
  <c r="R143"/>
  <c r="Q144"/>
  <c r="R144"/>
  <c r="Q145"/>
  <c r="R145"/>
  <c r="Q146"/>
  <c r="R146"/>
  <c r="Q147"/>
  <c r="R147"/>
  <c r="Q148"/>
  <c r="R148"/>
  <c r="Q149"/>
  <c r="R149"/>
  <c r="Q150"/>
  <c r="R150"/>
  <c r="Q151"/>
  <c r="R151"/>
  <c r="Q152"/>
  <c r="R152"/>
  <c r="Q153"/>
  <c r="R153"/>
  <c r="Q154"/>
  <c r="R154"/>
  <c r="Q155"/>
  <c r="R155"/>
  <c r="Q156"/>
  <c r="R156"/>
  <c r="Q157"/>
  <c r="R157"/>
  <c r="Q158"/>
  <c r="R158"/>
  <c r="Q159"/>
  <c r="R159"/>
  <c r="Q160"/>
  <c r="R160"/>
  <c r="Q161"/>
  <c r="R161"/>
  <c r="Q162"/>
  <c r="R162"/>
  <c r="Q163"/>
  <c r="R163"/>
  <c r="Q164"/>
  <c r="R164"/>
  <c r="Q165"/>
  <c r="R165"/>
  <c r="Q166"/>
  <c r="R166"/>
  <c r="Q167"/>
  <c r="R167"/>
  <c r="Q168"/>
  <c r="R168"/>
  <c r="Q169"/>
  <c r="R169"/>
  <c r="Q170"/>
  <c r="R170"/>
  <c r="Q171"/>
  <c r="R171"/>
  <c r="Q172"/>
  <c r="R172"/>
  <c r="Q173"/>
  <c r="R173"/>
  <c r="Q174"/>
  <c r="R174"/>
  <c r="Q175"/>
  <c r="R175"/>
  <c r="Q176"/>
  <c r="R176"/>
  <c r="Q177"/>
  <c r="R177"/>
  <c r="Q178"/>
  <c r="R178"/>
  <c r="Q179"/>
  <c r="R179"/>
  <c r="Q180"/>
  <c r="R180"/>
  <c r="Q181"/>
  <c r="R181"/>
  <c r="Q182"/>
  <c r="R182"/>
  <c r="Q183"/>
  <c r="R183"/>
  <c r="Q184"/>
  <c r="R184"/>
  <c r="Q185"/>
  <c r="R185"/>
  <c r="Q186"/>
  <c r="R186"/>
  <c r="Q187"/>
  <c r="R187"/>
  <c r="Q188"/>
  <c r="R188"/>
  <c r="Q189"/>
  <c r="R189"/>
  <c r="Q190"/>
  <c r="R190"/>
  <c r="Q191"/>
  <c r="R191"/>
  <c r="Q192"/>
  <c r="R192"/>
  <c r="Q193"/>
  <c r="R193"/>
  <c r="Q194"/>
  <c r="R194"/>
  <c r="Q195"/>
  <c r="R195"/>
  <c r="Q196"/>
  <c r="R196"/>
  <c r="Q197"/>
  <c r="R197"/>
  <c r="Q198"/>
  <c r="R198"/>
  <c r="Q199"/>
  <c r="R199"/>
  <c r="Q200"/>
  <c r="R200"/>
  <c r="Q201"/>
  <c r="R201"/>
  <c r="Q202"/>
  <c r="R202"/>
  <c r="Q203"/>
  <c r="R203"/>
  <c r="Q204"/>
  <c r="R204"/>
  <c r="Q205"/>
  <c r="R205"/>
  <c r="Q206"/>
  <c r="R206"/>
  <c r="Q207"/>
  <c r="R207"/>
  <c r="Q208"/>
  <c r="R208"/>
  <c r="Q209"/>
  <c r="R209"/>
  <c r="Q210"/>
  <c r="R210"/>
  <c r="Q211"/>
  <c r="R211"/>
  <c r="Q212"/>
  <c r="R212"/>
  <c r="Q213"/>
  <c r="R213"/>
  <c r="Q214"/>
  <c r="R214"/>
  <c r="Q215"/>
  <c r="R215"/>
  <c r="Q216"/>
  <c r="R216"/>
  <c r="Q217"/>
  <c r="R217"/>
  <c r="Q218"/>
  <c r="R218"/>
  <c r="Q219"/>
  <c r="R219"/>
  <c r="Q220"/>
  <c r="R220"/>
  <c r="Q221"/>
  <c r="R221"/>
  <c r="Q222"/>
  <c r="R222"/>
  <c r="Q223"/>
  <c r="R223"/>
  <c r="Q224"/>
  <c r="R224"/>
  <c r="Q225"/>
  <c r="R225"/>
  <c r="Q226"/>
  <c r="R226"/>
  <c r="Q227"/>
  <c r="R227"/>
  <c r="Q228"/>
  <c r="R228"/>
  <c r="Q229"/>
  <c r="R229"/>
  <c r="Q230"/>
  <c r="R230"/>
  <c r="Q231"/>
  <c r="R231"/>
  <c r="Q232"/>
  <c r="R232"/>
  <c r="Q233"/>
  <c r="R233"/>
  <c r="Q234"/>
  <c r="R234"/>
  <c r="Q235"/>
  <c r="R235"/>
  <c r="Q236"/>
  <c r="R236"/>
  <c r="Q237"/>
  <c r="R237"/>
  <c r="Q238"/>
  <c r="R238"/>
  <c r="Q239"/>
  <c r="R239"/>
  <c r="Q240"/>
  <c r="R240"/>
  <c r="Q241"/>
  <c r="R241"/>
  <c r="Q242"/>
  <c r="R242"/>
  <c r="Q243"/>
  <c r="R243"/>
  <c r="Q244"/>
  <c r="R244"/>
  <c r="Q245"/>
  <c r="R245"/>
  <c r="Q246"/>
  <c r="R246"/>
  <c r="Q247"/>
  <c r="R247"/>
  <c r="Q248"/>
  <c r="R248"/>
  <c r="Q249"/>
  <c r="R249"/>
  <c r="Q250"/>
  <c r="R250"/>
  <c r="Q251"/>
  <c r="R251"/>
  <c r="Q252"/>
  <c r="R252"/>
  <c r="Q253"/>
  <c r="R253"/>
  <c r="Q254"/>
  <c r="R254"/>
  <c r="Q255"/>
  <c r="R255"/>
  <c r="Q256"/>
  <c r="R256"/>
  <c r="Q257"/>
  <c r="R257"/>
  <c r="Q258"/>
  <c r="R258"/>
  <c r="Q259"/>
  <c r="R259"/>
  <c r="Q260"/>
  <c r="R260"/>
  <c r="Q261"/>
  <c r="R261"/>
  <c r="Q262"/>
  <c r="R262"/>
  <c r="Q263"/>
  <c r="R263"/>
  <c r="Q264"/>
  <c r="R264"/>
  <c r="Q265"/>
  <c r="R265"/>
  <c r="Q266"/>
  <c r="R266"/>
  <c r="Q267"/>
  <c r="R267"/>
  <c r="Q268"/>
  <c r="R268"/>
  <c r="Q269"/>
  <c r="R269"/>
  <c r="Q270"/>
  <c r="R270"/>
  <c r="Q271"/>
  <c r="R271"/>
  <c r="Q272"/>
  <c r="R272"/>
  <c r="Q273"/>
  <c r="R273"/>
  <c r="Q274"/>
  <c r="R274"/>
  <c r="Q275"/>
  <c r="R275"/>
  <c r="Q276"/>
  <c r="R276"/>
  <c r="Q277"/>
  <c r="R277"/>
  <c r="Q278"/>
  <c r="R278"/>
  <c r="Q279"/>
  <c r="R279"/>
  <c r="Q280"/>
  <c r="R280"/>
  <c r="Q281"/>
  <c r="R281"/>
  <c r="Q282"/>
  <c r="R282"/>
  <c r="Q283"/>
  <c r="R283"/>
  <c r="Q284"/>
  <c r="R284"/>
  <c r="Q285"/>
  <c r="R285"/>
  <c r="Q286"/>
  <c r="R286"/>
  <c r="Q287"/>
  <c r="R287"/>
  <c r="Q288"/>
  <c r="R288"/>
  <c r="Q289"/>
  <c r="R289"/>
  <c r="Q290"/>
  <c r="R290"/>
  <c r="Q291"/>
  <c r="R291"/>
  <c r="Q292"/>
  <c r="R292"/>
  <c r="Q293"/>
  <c r="R293"/>
  <c r="Q294"/>
  <c r="R294"/>
  <c r="Q295"/>
  <c r="R295"/>
  <c r="Q296"/>
  <c r="R296"/>
  <c r="Q298"/>
  <c r="R298"/>
  <c r="Q299"/>
  <c r="R299"/>
  <c r="Q300"/>
  <c r="R300"/>
  <c r="Q301"/>
  <c r="R301"/>
  <c r="Q302"/>
  <c r="R302"/>
  <c r="Q303"/>
  <c r="R303"/>
  <c r="Q304"/>
  <c r="R304"/>
  <c r="Q305"/>
  <c r="R305"/>
  <c r="Q306"/>
  <c r="R306"/>
  <c r="Q307"/>
  <c r="R307"/>
  <c r="Q308"/>
  <c r="R308"/>
  <c r="Q309"/>
  <c r="R309"/>
  <c r="Q310"/>
  <c r="R310"/>
  <c r="Q311"/>
  <c r="R311"/>
  <c r="Q312"/>
  <c r="R312"/>
  <c r="Q313"/>
  <c r="R313"/>
  <c r="Q314"/>
  <c r="R314"/>
  <c r="Q315"/>
  <c r="R315"/>
  <c r="Q316"/>
  <c r="R316"/>
  <c r="Q317"/>
  <c r="R317"/>
  <c r="Q318"/>
  <c r="R318"/>
  <c r="Q319"/>
  <c r="R319"/>
  <c r="Q320"/>
  <c r="R320"/>
  <c r="Q321"/>
  <c r="R321"/>
  <c r="Q322"/>
  <c r="R322"/>
  <c r="Q323"/>
  <c r="R323"/>
  <c r="Q324"/>
  <c r="R324"/>
  <c r="Q325"/>
  <c r="R325"/>
  <c r="Q2"/>
  <c r="R2"/>
  <c r="J3"/>
  <c r="L3"/>
  <c r="J325"/>
  <c r="K325"/>
  <c r="K3"/>
  <c r="J4"/>
  <c r="K4"/>
  <c r="J5"/>
  <c r="K5"/>
  <c r="J6"/>
  <c r="K6"/>
  <c r="J7"/>
  <c r="K7"/>
  <c r="J8"/>
  <c r="K8"/>
  <c r="J9"/>
  <c r="K9"/>
  <c r="J10"/>
  <c r="K10"/>
  <c r="J11"/>
  <c r="K11"/>
  <c r="J12"/>
  <c r="K12"/>
  <c r="J13"/>
  <c r="K13"/>
  <c r="J14"/>
  <c r="K14"/>
  <c r="J15"/>
  <c r="K15"/>
  <c r="J16"/>
  <c r="K16"/>
  <c r="J17"/>
  <c r="K17"/>
  <c r="J18"/>
  <c r="K18"/>
  <c r="J19"/>
  <c r="K19"/>
  <c r="J20"/>
  <c r="K20"/>
  <c r="J21"/>
  <c r="K21"/>
  <c r="J22"/>
  <c r="K22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J111"/>
  <c r="K111"/>
  <c r="J112"/>
  <c r="K112"/>
  <c r="J113"/>
  <c r="K113"/>
  <c r="J114"/>
  <c r="K114"/>
  <c r="J115"/>
  <c r="K115"/>
  <c r="J116"/>
  <c r="K116"/>
  <c r="J117"/>
  <c r="K117"/>
  <c r="J118"/>
  <c r="K118"/>
  <c r="J119"/>
  <c r="K119"/>
  <c r="J120"/>
  <c r="K120"/>
  <c r="J121"/>
  <c r="K121"/>
  <c r="J122"/>
  <c r="K122"/>
  <c r="J123"/>
  <c r="K123"/>
  <c r="J124"/>
  <c r="K124"/>
  <c r="J125"/>
  <c r="K125"/>
  <c r="J126"/>
  <c r="K126"/>
  <c r="J127"/>
  <c r="K127"/>
  <c r="J128"/>
  <c r="K128"/>
  <c r="J129"/>
  <c r="K129"/>
  <c r="J130"/>
  <c r="K130"/>
  <c r="J131"/>
  <c r="K131"/>
  <c r="J132"/>
  <c r="K132"/>
  <c r="J133"/>
  <c r="K133"/>
  <c r="J134"/>
  <c r="K134"/>
  <c r="J135"/>
  <c r="K135"/>
  <c r="J136"/>
  <c r="K136"/>
  <c r="J137"/>
  <c r="K137"/>
  <c r="J138"/>
  <c r="K138"/>
  <c r="J139"/>
  <c r="K139"/>
  <c r="J140"/>
  <c r="K140"/>
  <c r="J141"/>
  <c r="K141"/>
  <c r="J142"/>
  <c r="K142"/>
  <c r="J143"/>
  <c r="K143"/>
  <c r="J144"/>
  <c r="K144"/>
  <c r="J145"/>
  <c r="K145"/>
  <c r="J146"/>
  <c r="K146"/>
  <c r="J147"/>
  <c r="K147"/>
  <c r="J148"/>
  <c r="K148"/>
  <c r="J149"/>
  <c r="K149"/>
  <c r="J150"/>
  <c r="K150"/>
  <c r="J151"/>
  <c r="K151"/>
  <c r="J152"/>
  <c r="K152"/>
  <c r="J153"/>
  <c r="K153"/>
  <c r="J154"/>
  <c r="K154"/>
  <c r="J155"/>
  <c r="K155"/>
  <c r="J156"/>
  <c r="K156"/>
  <c r="J157"/>
  <c r="K157"/>
  <c r="J158"/>
  <c r="K158"/>
  <c r="J159"/>
  <c r="K159"/>
  <c r="J160"/>
  <c r="K160"/>
  <c r="J161"/>
  <c r="K161"/>
  <c r="J162"/>
  <c r="K162"/>
  <c r="J163"/>
  <c r="K163"/>
  <c r="J164"/>
  <c r="K164"/>
  <c r="J165"/>
  <c r="K165"/>
  <c r="J166"/>
  <c r="K166"/>
  <c r="J167"/>
  <c r="K167"/>
  <c r="J168"/>
  <c r="K168"/>
  <c r="J169"/>
  <c r="K169"/>
  <c r="J170"/>
  <c r="K170"/>
  <c r="J171"/>
  <c r="K171"/>
  <c r="J172"/>
  <c r="K172"/>
  <c r="J173"/>
  <c r="K173"/>
  <c r="J174"/>
  <c r="K174"/>
  <c r="J175"/>
  <c r="K175"/>
  <c r="J176"/>
  <c r="K176"/>
  <c r="J177"/>
  <c r="K177"/>
  <c r="J178"/>
  <c r="K178"/>
  <c r="J179"/>
  <c r="K179"/>
  <c r="J180"/>
  <c r="K180"/>
  <c r="J181"/>
  <c r="K181"/>
  <c r="J182"/>
  <c r="K182"/>
  <c r="J183"/>
  <c r="K183"/>
  <c r="J184"/>
  <c r="K184"/>
  <c r="J185"/>
  <c r="K185"/>
  <c r="J186"/>
  <c r="K186"/>
  <c r="J187"/>
  <c r="K187"/>
  <c r="J188"/>
  <c r="K188"/>
  <c r="J189"/>
  <c r="K189"/>
  <c r="J190"/>
  <c r="K190"/>
  <c r="J191"/>
  <c r="K191"/>
  <c r="J192"/>
  <c r="K192"/>
  <c r="J193"/>
  <c r="K193"/>
  <c r="J194"/>
  <c r="K194"/>
  <c r="J195"/>
  <c r="K195"/>
  <c r="J196"/>
  <c r="K196"/>
  <c r="J197"/>
  <c r="K197"/>
  <c r="J198"/>
  <c r="K198"/>
  <c r="J199"/>
  <c r="K199"/>
  <c r="J200"/>
  <c r="K200"/>
  <c r="J201"/>
  <c r="K201"/>
  <c r="J202"/>
  <c r="K202"/>
  <c r="J203"/>
  <c r="K203"/>
  <c r="J204"/>
  <c r="K204"/>
  <c r="J205"/>
  <c r="K205"/>
  <c r="J206"/>
  <c r="K206"/>
  <c r="J207"/>
  <c r="K207"/>
  <c r="J208"/>
  <c r="K208"/>
  <c r="J209"/>
  <c r="K209"/>
  <c r="J210"/>
  <c r="K210"/>
  <c r="J211"/>
  <c r="K211"/>
  <c r="J212"/>
  <c r="K212"/>
  <c r="J213"/>
  <c r="K213"/>
  <c r="J214"/>
  <c r="K214"/>
  <c r="J215"/>
  <c r="K215"/>
  <c r="J216"/>
  <c r="K216"/>
  <c r="J217"/>
  <c r="K217"/>
  <c r="J218"/>
  <c r="K218"/>
  <c r="J219"/>
  <c r="K219"/>
  <c r="J220"/>
  <c r="K220"/>
  <c r="J221"/>
  <c r="K221"/>
  <c r="J222"/>
  <c r="K222"/>
  <c r="J223"/>
  <c r="K223"/>
  <c r="J224"/>
  <c r="K224"/>
  <c r="J225"/>
  <c r="K225"/>
  <c r="J226"/>
  <c r="K226"/>
  <c r="J227"/>
  <c r="K227"/>
  <c r="J228"/>
  <c r="K228"/>
  <c r="J229"/>
  <c r="K229"/>
  <c r="J230"/>
  <c r="K230"/>
  <c r="J231"/>
  <c r="K231"/>
  <c r="J232"/>
  <c r="K232"/>
  <c r="J233"/>
  <c r="K233"/>
  <c r="J234"/>
  <c r="K234"/>
  <c r="J235"/>
  <c r="K235"/>
  <c r="J236"/>
  <c r="K236"/>
  <c r="J237"/>
  <c r="K237"/>
  <c r="J238"/>
  <c r="K238"/>
  <c r="J239"/>
  <c r="K239"/>
  <c r="J240"/>
  <c r="K240"/>
  <c r="J241"/>
  <c r="K241"/>
  <c r="J242"/>
  <c r="K242"/>
  <c r="J243"/>
  <c r="K243"/>
  <c r="J244"/>
  <c r="K244"/>
  <c r="J245"/>
  <c r="K245"/>
  <c r="J246"/>
  <c r="K246"/>
  <c r="J247"/>
  <c r="K247"/>
  <c r="J248"/>
  <c r="K248"/>
  <c r="J249"/>
  <c r="K249"/>
  <c r="J250"/>
  <c r="K250"/>
  <c r="J251"/>
  <c r="K251"/>
  <c r="J252"/>
  <c r="K252"/>
  <c r="J253"/>
  <c r="K253"/>
  <c r="J254"/>
  <c r="K254"/>
  <c r="J255"/>
  <c r="K255"/>
  <c r="J256"/>
  <c r="K256"/>
  <c r="J257"/>
  <c r="K257"/>
  <c r="J258"/>
  <c r="K258"/>
  <c r="J259"/>
  <c r="K259"/>
  <c r="J260"/>
  <c r="K260"/>
  <c r="J261"/>
  <c r="K261"/>
  <c r="J262"/>
  <c r="K262"/>
  <c r="J263"/>
  <c r="K263"/>
  <c r="J264"/>
  <c r="K264"/>
  <c r="J265"/>
  <c r="K265"/>
  <c r="J266"/>
  <c r="K266"/>
  <c r="J267"/>
  <c r="K267"/>
  <c r="J268"/>
  <c r="K268"/>
  <c r="J269"/>
  <c r="K269"/>
  <c r="J270"/>
  <c r="K270"/>
  <c r="J271"/>
  <c r="K271"/>
  <c r="J272"/>
  <c r="K272"/>
  <c r="J273"/>
  <c r="K273"/>
  <c r="J274"/>
  <c r="K274"/>
  <c r="J275"/>
  <c r="K275"/>
  <c r="J276"/>
  <c r="K276"/>
  <c r="J277"/>
  <c r="K277"/>
  <c r="J278"/>
  <c r="K278"/>
  <c r="J279"/>
  <c r="K279"/>
  <c r="J280"/>
  <c r="K280"/>
  <c r="J281"/>
  <c r="K281"/>
  <c r="J282"/>
  <c r="K282"/>
  <c r="J283"/>
  <c r="K283"/>
  <c r="J284"/>
  <c r="K284"/>
  <c r="J285"/>
  <c r="K285"/>
  <c r="J286"/>
  <c r="K286"/>
  <c r="J287"/>
  <c r="K287"/>
  <c r="J288"/>
  <c r="K288"/>
  <c r="J289"/>
  <c r="K289"/>
  <c r="J290"/>
  <c r="K290"/>
  <c r="J291"/>
  <c r="K291"/>
  <c r="J292"/>
  <c r="K292"/>
  <c r="J293"/>
  <c r="K293"/>
  <c r="J294"/>
  <c r="K294"/>
  <c r="J295"/>
  <c r="K295"/>
  <c r="J296"/>
  <c r="K296"/>
  <c r="J298"/>
  <c r="K298"/>
  <c r="J299"/>
  <c r="K299"/>
  <c r="J300"/>
  <c r="K300"/>
  <c r="J301"/>
  <c r="K301"/>
  <c r="J302"/>
  <c r="K302"/>
  <c r="J303"/>
  <c r="K303"/>
  <c r="J304"/>
  <c r="K304"/>
  <c r="J305"/>
  <c r="K305"/>
  <c r="J306"/>
  <c r="K306"/>
  <c r="J307"/>
  <c r="K307"/>
  <c r="J308"/>
  <c r="K308"/>
  <c r="J309"/>
  <c r="K309"/>
  <c r="J310"/>
  <c r="K310"/>
  <c r="J311"/>
  <c r="K311"/>
  <c r="J312"/>
  <c r="K312"/>
  <c r="J313"/>
  <c r="K313"/>
  <c r="J314"/>
  <c r="K314"/>
  <c r="J315"/>
  <c r="K315"/>
  <c r="J316"/>
  <c r="K316"/>
  <c r="J317"/>
  <c r="K317"/>
  <c r="J318"/>
  <c r="K318"/>
  <c r="J319"/>
  <c r="K319"/>
  <c r="J320"/>
  <c r="K320"/>
  <c r="J321"/>
  <c r="K321"/>
  <c r="J322"/>
  <c r="K322"/>
  <c r="J323"/>
  <c r="K323"/>
  <c r="J324"/>
  <c r="K324"/>
  <c r="J2"/>
  <c r="K2"/>
  <c r="S2"/>
  <c r="T2"/>
  <c r="U2"/>
  <c r="S3"/>
  <c r="T3"/>
  <c r="U3"/>
  <c r="S4"/>
  <c r="T4"/>
  <c r="U4"/>
  <c r="S5"/>
  <c r="T5"/>
  <c r="U5"/>
  <c r="S6"/>
  <c r="T6"/>
  <c r="U6"/>
  <c r="S7"/>
  <c r="T7"/>
  <c r="U7"/>
  <c r="S8"/>
  <c r="T8"/>
  <c r="U8"/>
  <c r="S9"/>
  <c r="T9"/>
  <c r="U9"/>
  <c r="S10"/>
  <c r="T10"/>
  <c r="U10"/>
  <c r="S11"/>
  <c r="T11"/>
  <c r="U11"/>
  <c r="S12"/>
  <c r="T12"/>
  <c r="U12"/>
  <c r="S13"/>
  <c r="T13"/>
  <c r="U13"/>
  <c r="S14"/>
  <c r="T14"/>
  <c r="U14"/>
  <c r="S15"/>
  <c r="T15"/>
  <c r="U15"/>
  <c r="S16"/>
  <c r="T16"/>
  <c r="U16"/>
  <c r="S17"/>
  <c r="T17"/>
  <c r="U17"/>
  <c r="S18"/>
  <c r="T18"/>
  <c r="U18"/>
  <c r="S19"/>
  <c r="T19"/>
  <c r="U19"/>
  <c r="S20"/>
  <c r="T20"/>
  <c r="U20"/>
  <c r="S21"/>
  <c r="T21"/>
  <c r="U21"/>
  <c r="S22"/>
  <c r="T22"/>
  <c r="U22"/>
  <c r="S23"/>
  <c r="T23"/>
  <c r="U23"/>
  <c r="S24"/>
  <c r="T24"/>
  <c r="U24"/>
  <c r="S25"/>
  <c r="T25"/>
  <c r="U25"/>
  <c r="S26"/>
  <c r="T26"/>
  <c r="U26"/>
  <c r="S27"/>
  <c r="T27"/>
  <c r="U27"/>
  <c r="S28"/>
  <c r="T28"/>
  <c r="U28"/>
  <c r="S29"/>
  <c r="T29"/>
  <c r="U29"/>
  <c r="S30"/>
  <c r="T30"/>
  <c r="U30"/>
  <c r="S31"/>
  <c r="T31"/>
  <c r="U31"/>
  <c r="S32"/>
  <c r="T32"/>
  <c r="U32"/>
  <c r="S33"/>
  <c r="T33"/>
  <c r="U33"/>
  <c r="S34"/>
  <c r="T34"/>
  <c r="U34"/>
  <c r="S35"/>
  <c r="T35"/>
  <c r="U35"/>
  <c r="S36"/>
  <c r="T36"/>
  <c r="U36"/>
  <c r="S37"/>
  <c r="T37"/>
  <c r="U37"/>
  <c r="S38"/>
  <c r="T38"/>
  <c r="U38"/>
  <c r="S39"/>
  <c r="T39"/>
  <c r="U39"/>
  <c r="S40"/>
  <c r="T40"/>
  <c r="U40"/>
  <c r="S41"/>
  <c r="T41"/>
  <c r="U41"/>
  <c r="S42"/>
  <c r="T42"/>
  <c r="U42"/>
  <c r="S43"/>
  <c r="T43"/>
  <c r="U43"/>
  <c r="S44"/>
  <c r="T44"/>
  <c r="U44"/>
  <c r="S45"/>
  <c r="T45"/>
  <c r="U45"/>
  <c r="S46"/>
  <c r="T46"/>
  <c r="U46"/>
  <c r="S47"/>
  <c r="T47"/>
  <c r="U47"/>
  <c r="S48"/>
  <c r="T48"/>
  <c r="U48"/>
  <c r="S49"/>
  <c r="T49"/>
  <c r="U49"/>
  <c r="S50"/>
  <c r="T50"/>
  <c r="U50"/>
  <c r="S51"/>
  <c r="T51"/>
  <c r="U51"/>
  <c r="S52"/>
  <c r="T52"/>
  <c r="U52"/>
  <c r="S53"/>
  <c r="T53"/>
  <c r="U53"/>
  <c r="S54"/>
  <c r="T54"/>
  <c r="U54"/>
  <c r="S55"/>
  <c r="T55"/>
  <c r="U55"/>
  <c r="S56"/>
  <c r="T56"/>
  <c r="U56"/>
  <c r="S57"/>
  <c r="T57"/>
  <c r="U57"/>
  <c r="S58"/>
  <c r="T58"/>
  <c r="U58"/>
  <c r="S59"/>
  <c r="T59"/>
  <c r="U59"/>
  <c r="S60"/>
  <c r="T60"/>
  <c r="U60"/>
  <c r="S61"/>
  <c r="T61"/>
  <c r="U61"/>
  <c r="S62"/>
  <c r="T62"/>
  <c r="U62"/>
  <c r="S63"/>
  <c r="T63"/>
  <c r="U63"/>
  <c r="S64"/>
  <c r="T64"/>
  <c r="U64"/>
  <c r="S65"/>
  <c r="T65"/>
  <c r="U65"/>
  <c r="S66"/>
  <c r="T66"/>
  <c r="U66"/>
  <c r="S67"/>
  <c r="T67"/>
  <c r="U67"/>
  <c r="S68"/>
  <c r="T68"/>
  <c r="U68"/>
  <c r="S69"/>
  <c r="T69"/>
  <c r="U69"/>
  <c r="S70"/>
  <c r="T70"/>
  <c r="U70"/>
  <c r="S71"/>
  <c r="T71"/>
  <c r="U71"/>
  <c r="S72"/>
  <c r="T72"/>
  <c r="U72"/>
  <c r="S73"/>
  <c r="T73"/>
  <c r="U73"/>
  <c r="S74"/>
  <c r="T74"/>
  <c r="U74"/>
  <c r="S75"/>
  <c r="T75"/>
  <c r="U75"/>
  <c r="S76"/>
  <c r="T76"/>
  <c r="U76"/>
  <c r="S77"/>
  <c r="T77"/>
  <c r="U77"/>
  <c r="S78"/>
  <c r="T78"/>
  <c r="U78"/>
  <c r="S79"/>
  <c r="T79"/>
  <c r="U79"/>
  <c r="S80"/>
  <c r="T80"/>
  <c r="U80"/>
  <c r="S81"/>
  <c r="T81"/>
  <c r="U81"/>
  <c r="S82"/>
  <c r="T82"/>
  <c r="U82"/>
  <c r="S83"/>
  <c r="T83"/>
  <c r="U83"/>
  <c r="S84"/>
  <c r="T84"/>
  <c r="U84"/>
  <c r="S85"/>
  <c r="T85"/>
  <c r="U85"/>
  <c r="S86"/>
  <c r="T86"/>
  <c r="U86"/>
  <c r="S87"/>
  <c r="T87"/>
  <c r="U87"/>
  <c r="S88"/>
  <c r="T88"/>
  <c r="U88"/>
  <c r="S89"/>
  <c r="T89"/>
  <c r="U89"/>
  <c r="S90"/>
  <c r="T90"/>
  <c r="U90"/>
  <c r="S91"/>
  <c r="T91"/>
  <c r="U91"/>
  <c r="S92"/>
  <c r="T92"/>
  <c r="U92"/>
  <c r="S93"/>
  <c r="T93"/>
  <c r="U93"/>
  <c r="S94"/>
  <c r="T94"/>
  <c r="U94"/>
  <c r="S95"/>
  <c r="T95"/>
  <c r="U95"/>
  <c r="S96"/>
  <c r="T96"/>
  <c r="U96"/>
  <c r="S97"/>
  <c r="T97"/>
  <c r="U97"/>
  <c r="S98"/>
  <c r="T98"/>
  <c r="U98"/>
  <c r="S99"/>
  <c r="T99"/>
  <c r="U99"/>
  <c r="S100"/>
  <c r="T100"/>
  <c r="U100"/>
  <c r="S101"/>
  <c r="T101"/>
  <c r="U101"/>
  <c r="S102"/>
  <c r="T102"/>
  <c r="U102"/>
  <c r="S103"/>
  <c r="T103"/>
  <c r="U103"/>
  <c r="S104"/>
  <c r="T104"/>
  <c r="U104"/>
  <c r="S105"/>
  <c r="T105"/>
  <c r="U105"/>
  <c r="S106"/>
  <c r="T106"/>
  <c r="U106"/>
  <c r="S107"/>
  <c r="T107"/>
  <c r="U107"/>
  <c r="S108"/>
  <c r="T108"/>
  <c r="U108"/>
  <c r="S109"/>
  <c r="T109"/>
  <c r="U109"/>
  <c r="S110"/>
  <c r="T110"/>
  <c r="U110"/>
  <c r="S111"/>
  <c r="T111"/>
  <c r="U111"/>
  <c r="S112"/>
  <c r="T112"/>
  <c r="U112"/>
  <c r="S113"/>
  <c r="T113"/>
  <c r="U113"/>
  <c r="S114"/>
  <c r="T114"/>
  <c r="U114"/>
  <c r="S115"/>
  <c r="T115"/>
  <c r="U115"/>
  <c r="S116"/>
  <c r="T116"/>
  <c r="U116"/>
  <c r="S117"/>
  <c r="T117"/>
  <c r="U117"/>
  <c r="S118"/>
  <c r="T118"/>
  <c r="U118"/>
  <c r="S119"/>
  <c r="T119"/>
  <c r="U119"/>
  <c r="S120"/>
  <c r="T120"/>
  <c r="U120"/>
  <c r="S121"/>
  <c r="T121"/>
  <c r="U121"/>
  <c r="S122"/>
  <c r="T122"/>
  <c r="U122"/>
  <c r="S123"/>
  <c r="T123"/>
  <c r="U123"/>
  <c r="S124"/>
  <c r="T124"/>
  <c r="U124"/>
  <c r="S125"/>
  <c r="T125"/>
  <c r="U125"/>
  <c r="S126"/>
  <c r="T126"/>
  <c r="U126"/>
  <c r="S127"/>
  <c r="T127"/>
  <c r="U127"/>
  <c r="S128"/>
  <c r="T128"/>
  <c r="U128"/>
  <c r="S129"/>
  <c r="T129"/>
  <c r="U129"/>
  <c r="S130"/>
  <c r="T130"/>
  <c r="U130"/>
  <c r="S131"/>
  <c r="T131"/>
  <c r="U131"/>
  <c r="S132"/>
  <c r="T132"/>
  <c r="U132"/>
  <c r="S133"/>
  <c r="T133"/>
  <c r="U133"/>
  <c r="S134"/>
  <c r="T134"/>
  <c r="U134"/>
  <c r="S135"/>
  <c r="T135"/>
  <c r="U135"/>
  <c r="S136"/>
  <c r="T136"/>
  <c r="U136"/>
  <c r="S137"/>
  <c r="T137"/>
  <c r="U137"/>
  <c r="S138"/>
  <c r="T138"/>
  <c r="U138"/>
  <c r="S139"/>
  <c r="T139"/>
  <c r="U139"/>
  <c r="S140"/>
  <c r="T140"/>
  <c r="U140"/>
  <c r="S141"/>
  <c r="T141"/>
  <c r="U141"/>
  <c r="S142"/>
  <c r="T142"/>
  <c r="U142"/>
  <c r="S143"/>
  <c r="T143"/>
  <c r="U143"/>
  <c r="S144"/>
  <c r="T144"/>
  <c r="U144"/>
  <c r="S145"/>
  <c r="T145"/>
  <c r="U145"/>
  <c r="S146"/>
  <c r="T146"/>
  <c r="U146"/>
  <c r="S147"/>
  <c r="T147"/>
  <c r="U147"/>
  <c r="S148"/>
  <c r="T148"/>
  <c r="U148"/>
  <c r="S149"/>
  <c r="T149"/>
  <c r="U149"/>
  <c r="S150"/>
  <c r="T150"/>
  <c r="U150"/>
  <c r="S151"/>
  <c r="T151"/>
  <c r="U151"/>
  <c r="S152"/>
  <c r="T152"/>
  <c r="U152"/>
  <c r="S153"/>
  <c r="T153"/>
  <c r="U153"/>
  <c r="S154"/>
  <c r="T154"/>
  <c r="U154"/>
  <c r="S155"/>
  <c r="T155"/>
  <c r="U155"/>
  <c r="S156"/>
  <c r="T156"/>
  <c r="U156"/>
  <c r="S157"/>
  <c r="T157"/>
  <c r="U157"/>
  <c r="S158"/>
  <c r="T158"/>
  <c r="U158"/>
  <c r="S159"/>
  <c r="T159"/>
  <c r="U159"/>
  <c r="S160"/>
  <c r="T160"/>
  <c r="U160"/>
  <c r="S161"/>
  <c r="T161"/>
  <c r="U161"/>
  <c r="S162"/>
  <c r="T162"/>
  <c r="U162"/>
  <c r="S163"/>
  <c r="T163"/>
  <c r="U163"/>
  <c r="S164"/>
  <c r="T164"/>
  <c r="U164"/>
  <c r="S165"/>
  <c r="T165"/>
  <c r="U165"/>
  <c r="S166"/>
  <c r="T166"/>
  <c r="U166"/>
  <c r="S167"/>
  <c r="T167"/>
  <c r="U167"/>
  <c r="S168"/>
  <c r="T168"/>
  <c r="U168"/>
  <c r="S169"/>
  <c r="T169"/>
  <c r="U169"/>
  <c r="S170"/>
  <c r="T170"/>
  <c r="U170"/>
  <c r="S171"/>
  <c r="T171"/>
  <c r="U171"/>
  <c r="S172"/>
  <c r="T172"/>
  <c r="U172"/>
  <c r="S173"/>
  <c r="T173"/>
  <c r="U173"/>
  <c r="S174"/>
  <c r="T174"/>
  <c r="U174"/>
  <c r="S175"/>
  <c r="T175"/>
  <c r="U175"/>
  <c r="S176"/>
  <c r="T176"/>
  <c r="U176"/>
  <c r="S177"/>
  <c r="T177"/>
  <c r="U177"/>
  <c r="S178"/>
  <c r="T178"/>
  <c r="U178"/>
  <c r="S179"/>
  <c r="T179"/>
  <c r="U179"/>
  <c r="S180"/>
  <c r="T180"/>
  <c r="U180"/>
  <c r="S181"/>
  <c r="T181"/>
  <c r="U181"/>
  <c r="S182"/>
  <c r="T182"/>
  <c r="U182"/>
  <c r="S183"/>
  <c r="T183"/>
  <c r="U183"/>
  <c r="S184"/>
  <c r="T184"/>
  <c r="U184"/>
  <c r="S185"/>
  <c r="T185"/>
  <c r="U185"/>
  <c r="S186"/>
  <c r="T186"/>
  <c r="U186"/>
  <c r="S187"/>
  <c r="T187"/>
  <c r="U187"/>
  <c r="S188"/>
  <c r="T188"/>
  <c r="U188"/>
  <c r="S189"/>
  <c r="T189"/>
  <c r="U189"/>
  <c r="S190"/>
  <c r="T190"/>
  <c r="U190"/>
  <c r="S191"/>
  <c r="T191"/>
  <c r="U191"/>
  <c r="S192"/>
  <c r="T192"/>
  <c r="U192"/>
  <c r="S193"/>
  <c r="T193"/>
  <c r="U193"/>
  <c r="S194"/>
  <c r="T194"/>
  <c r="U194"/>
  <c r="S195"/>
  <c r="T195"/>
  <c r="U195"/>
  <c r="S196"/>
  <c r="T196"/>
  <c r="U196"/>
  <c r="S197"/>
  <c r="T197"/>
  <c r="U197"/>
  <c r="S198"/>
  <c r="T198"/>
  <c r="U198"/>
  <c r="S199"/>
  <c r="T199"/>
  <c r="U199"/>
  <c r="S200"/>
  <c r="T200"/>
  <c r="U200"/>
  <c r="S201"/>
  <c r="T201"/>
  <c r="U201"/>
  <c r="S202"/>
  <c r="T202"/>
  <c r="U202"/>
  <c r="S203"/>
  <c r="T203"/>
  <c r="U203"/>
  <c r="S204"/>
  <c r="T204"/>
  <c r="U204"/>
  <c r="S205"/>
  <c r="T205"/>
  <c r="U205"/>
  <c r="S206"/>
  <c r="T206"/>
  <c r="U206"/>
  <c r="S207"/>
  <c r="T207"/>
  <c r="U207"/>
  <c r="S208"/>
  <c r="T208"/>
  <c r="U208"/>
  <c r="S209"/>
  <c r="T209"/>
  <c r="U209"/>
  <c r="S210"/>
  <c r="T210"/>
  <c r="U210"/>
  <c r="S211"/>
  <c r="T211"/>
  <c r="U211"/>
  <c r="S212"/>
  <c r="T212"/>
  <c r="U212"/>
  <c r="S213"/>
  <c r="T213"/>
  <c r="U213"/>
  <c r="S214"/>
  <c r="T214"/>
  <c r="U214"/>
  <c r="S215"/>
  <c r="T215"/>
  <c r="U215"/>
  <c r="S216"/>
  <c r="T216"/>
  <c r="U216"/>
  <c r="S217"/>
  <c r="T217"/>
  <c r="U217"/>
  <c r="S218"/>
  <c r="T218"/>
  <c r="U218"/>
  <c r="S219"/>
  <c r="T219"/>
  <c r="U219"/>
  <c r="S220"/>
  <c r="T220"/>
  <c r="U220"/>
  <c r="S221"/>
  <c r="T221"/>
  <c r="U221"/>
  <c r="S222"/>
  <c r="T222"/>
  <c r="U222"/>
  <c r="S223"/>
  <c r="T223"/>
  <c r="U223"/>
  <c r="S224"/>
  <c r="T224"/>
  <c r="U224"/>
  <c r="S225"/>
  <c r="T225"/>
  <c r="U225"/>
  <c r="S226"/>
  <c r="T226"/>
  <c r="U226"/>
  <c r="S227"/>
  <c r="T227"/>
  <c r="U227"/>
  <c r="S228"/>
  <c r="T228"/>
  <c r="U228"/>
  <c r="S229"/>
  <c r="T229"/>
  <c r="U229"/>
  <c r="S230"/>
  <c r="T230"/>
  <c r="U230"/>
  <c r="S231"/>
  <c r="T231"/>
  <c r="U231"/>
  <c r="S232"/>
  <c r="T232"/>
  <c r="U232"/>
  <c r="S233"/>
  <c r="T233"/>
  <c r="U233"/>
  <c r="S234"/>
  <c r="T234"/>
  <c r="U234"/>
  <c r="S235"/>
  <c r="T235"/>
  <c r="U235"/>
  <c r="S236"/>
  <c r="T236"/>
  <c r="U236"/>
  <c r="S237"/>
  <c r="T237"/>
  <c r="U237"/>
  <c r="S238"/>
  <c r="T238"/>
  <c r="U238"/>
  <c r="S239"/>
  <c r="T239"/>
  <c r="U239"/>
  <c r="S240"/>
  <c r="T240"/>
  <c r="U240"/>
  <c r="S241"/>
  <c r="T241"/>
  <c r="U241"/>
  <c r="S242"/>
  <c r="T242"/>
  <c r="U242"/>
  <c r="S243"/>
  <c r="T243"/>
  <c r="U243"/>
  <c r="S244"/>
  <c r="T244"/>
  <c r="U244"/>
  <c r="S245"/>
  <c r="T245"/>
  <c r="U245"/>
  <c r="S246"/>
  <c r="T246"/>
  <c r="U246"/>
  <c r="S247"/>
  <c r="T247"/>
  <c r="U247"/>
  <c r="S248"/>
  <c r="T248"/>
  <c r="U248"/>
  <c r="S249"/>
  <c r="T249"/>
  <c r="U249"/>
  <c r="S250"/>
  <c r="T250"/>
  <c r="U250"/>
  <c r="S251"/>
  <c r="T251"/>
  <c r="U251"/>
  <c r="S252"/>
  <c r="T252"/>
  <c r="U252"/>
  <c r="S253"/>
  <c r="T253"/>
  <c r="U253"/>
  <c r="S254"/>
  <c r="T254"/>
  <c r="U254"/>
  <c r="S255"/>
  <c r="T255"/>
  <c r="U255"/>
  <c r="S256"/>
  <c r="T256"/>
  <c r="U256"/>
  <c r="S257"/>
  <c r="T257"/>
  <c r="U257"/>
  <c r="S258"/>
  <c r="T258"/>
  <c r="U258"/>
  <c r="S259"/>
  <c r="T259"/>
  <c r="U259"/>
  <c r="S260"/>
  <c r="T260"/>
  <c r="U260"/>
  <c r="S261"/>
  <c r="T261"/>
  <c r="U261"/>
  <c r="S262"/>
  <c r="T262"/>
  <c r="U262"/>
  <c r="S263"/>
  <c r="T263"/>
  <c r="U263"/>
  <c r="S264"/>
  <c r="T264"/>
  <c r="U264"/>
  <c r="S265"/>
  <c r="T265"/>
  <c r="U265"/>
  <c r="S266"/>
  <c r="T266"/>
  <c r="U266"/>
  <c r="S267"/>
  <c r="T267"/>
  <c r="U267"/>
  <c r="S268"/>
  <c r="T268"/>
  <c r="U268"/>
  <c r="S269"/>
  <c r="T269"/>
  <c r="U269"/>
  <c r="S270"/>
  <c r="T270"/>
  <c r="U270"/>
  <c r="S271"/>
  <c r="T271"/>
  <c r="U271"/>
  <c r="S272"/>
  <c r="T272"/>
  <c r="U272"/>
  <c r="S273"/>
  <c r="T273"/>
  <c r="U273"/>
  <c r="S274"/>
  <c r="T274"/>
  <c r="U274"/>
  <c r="S275"/>
  <c r="T275"/>
  <c r="U275"/>
  <c r="S276"/>
  <c r="T276"/>
  <c r="U276"/>
  <c r="S277"/>
  <c r="T277"/>
  <c r="U277"/>
  <c r="S278"/>
  <c r="T278"/>
  <c r="U278"/>
  <c r="S279"/>
  <c r="T279"/>
  <c r="U279"/>
  <c r="S280"/>
  <c r="T280"/>
  <c r="U280"/>
  <c r="S281"/>
  <c r="T281"/>
  <c r="U281"/>
  <c r="S282"/>
  <c r="T282"/>
  <c r="U282"/>
  <c r="S283"/>
  <c r="T283"/>
  <c r="U283"/>
  <c r="S284"/>
  <c r="T284"/>
  <c r="U284"/>
  <c r="S285"/>
  <c r="T285"/>
  <c r="U285"/>
  <c r="S286"/>
  <c r="T286"/>
  <c r="U286"/>
  <c r="S287"/>
  <c r="T287"/>
  <c r="U287"/>
  <c r="S288"/>
  <c r="T288"/>
  <c r="U288"/>
  <c r="S289"/>
  <c r="T289"/>
  <c r="U289"/>
  <c r="S290"/>
  <c r="T290"/>
  <c r="U290"/>
  <c r="S291"/>
  <c r="T291"/>
  <c r="U291"/>
  <c r="S292"/>
  <c r="T292"/>
  <c r="U292"/>
  <c r="S293"/>
  <c r="T293"/>
  <c r="U293"/>
  <c r="S294"/>
  <c r="T294"/>
  <c r="U294"/>
  <c r="S295"/>
  <c r="T295"/>
  <c r="U295"/>
  <c r="S296"/>
  <c r="T296"/>
  <c r="U296"/>
  <c r="S298"/>
  <c r="T298"/>
  <c r="U298"/>
  <c r="S299"/>
  <c r="T299"/>
  <c r="U299"/>
  <c r="S300"/>
  <c r="T300"/>
  <c r="U300"/>
  <c r="S301"/>
  <c r="T301"/>
  <c r="U301"/>
  <c r="S302"/>
  <c r="T302"/>
  <c r="U302"/>
  <c r="S303"/>
  <c r="T303"/>
  <c r="U303"/>
  <c r="S304"/>
  <c r="T304"/>
  <c r="U304"/>
  <c r="S305"/>
  <c r="T305"/>
  <c r="U305"/>
  <c r="S306"/>
  <c r="T306"/>
  <c r="U306"/>
  <c r="S307"/>
  <c r="T307"/>
  <c r="U307"/>
  <c r="S308"/>
  <c r="T308"/>
  <c r="U308"/>
  <c r="S309"/>
  <c r="T309"/>
  <c r="U309"/>
  <c r="S310"/>
  <c r="T310"/>
  <c r="U310"/>
  <c r="S311"/>
  <c r="T311"/>
  <c r="U311"/>
  <c r="S312"/>
  <c r="T312"/>
  <c r="U312"/>
  <c r="S313"/>
  <c r="T313"/>
  <c r="U313"/>
  <c r="S314"/>
  <c r="T314"/>
  <c r="U314"/>
  <c r="S315"/>
  <c r="T315"/>
  <c r="U315"/>
  <c r="S316"/>
  <c r="T316"/>
  <c r="U316"/>
  <c r="S317"/>
  <c r="T317"/>
  <c r="U317"/>
  <c r="S318"/>
  <c r="T318"/>
  <c r="U318"/>
  <c r="S319"/>
  <c r="T319"/>
  <c r="U319"/>
  <c r="S320"/>
  <c r="T320"/>
  <c r="U320"/>
  <c r="S321"/>
  <c r="T321"/>
  <c r="U321"/>
  <c r="S322"/>
  <c r="T322"/>
  <c r="U322"/>
  <c r="S323"/>
  <c r="T323"/>
  <c r="U323"/>
  <c r="S324"/>
  <c r="T324"/>
  <c r="U324"/>
  <c r="S325"/>
  <c r="T325"/>
  <c r="U325"/>
  <c r="U327"/>
  <c r="U326"/>
  <c r="L4"/>
  <c r="M4"/>
  <c r="N4"/>
  <c r="L6"/>
  <c r="M6"/>
  <c r="N6"/>
  <c r="L8"/>
  <c r="M8"/>
  <c r="N8"/>
  <c r="L10"/>
  <c r="M10"/>
  <c r="N10"/>
  <c r="L12"/>
  <c r="M12"/>
  <c r="N12"/>
  <c r="L14"/>
  <c r="M14"/>
  <c r="N14"/>
  <c r="L16"/>
  <c r="M16"/>
  <c r="N16"/>
  <c r="L18"/>
  <c r="M18"/>
  <c r="N18"/>
  <c r="L20"/>
  <c r="M20"/>
  <c r="N20"/>
  <c r="L22"/>
  <c r="M22"/>
  <c r="N22"/>
  <c r="L24"/>
  <c r="M24"/>
  <c r="N24"/>
  <c r="L26"/>
  <c r="M26"/>
  <c r="N26"/>
  <c r="L28"/>
  <c r="M28"/>
  <c r="N28"/>
  <c r="L30"/>
  <c r="M30"/>
  <c r="N30"/>
  <c r="L32"/>
  <c r="M32"/>
  <c r="N32"/>
  <c r="L34"/>
  <c r="M34"/>
  <c r="N34"/>
  <c r="L36"/>
  <c r="M36"/>
  <c r="N36"/>
  <c r="L38"/>
  <c r="M38"/>
  <c r="N38"/>
  <c r="L40"/>
  <c r="M40"/>
  <c r="N40"/>
  <c r="L42"/>
  <c r="M42"/>
  <c r="N42"/>
  <c r="L44"/>
  <c r="M44"/>
  <c r="N44"/>
  <c r="L46"/>
  <c r="M46"/>
  <c r="N46"/>
  <c r="L48"/>
  <c r="M48"/>
  <c r="N48"/>
  <c r="L50"/>
  <c r="M50"/>
  <c r="N50"/>
  <c r="L52"/>
  <c r="M52"/>
  <c r="N52"/>
  <c r="L54"/>
  <c r="M54"/>
  <c r="N54"/>
  <c r="L56"/>
  <c r="M56"/>
  <c r="N56"/>
  <c r="L58"/>
  <c r="M58"/>
  <c r="N58"/>
  <c r="L60"/>
  <c r="M60"/>
  <c r="N60"/>
  <c r="L62"/>
  <c r="M62"/>
  <c r="N62"/>
  <c r="L64"/>
  <c r="M64"/>
  <c r="N64"/>
  <c r="L66"/>
  <c r="M66"/>
  <c r="N66"/>
  <c r="L68"/>
  <c r="M68"/>
  <c r="N68"/>
  <c r="L70"/>
  <c r="M70"/>
  <c r="N70"/>
  <c r="L72"/>
  <c r="M72"/>
  <c r="N72"/>
  <c r="L74"/>
  <c r="M74"/>
  <c r="N74"/>
  <c r="L76"/>
  <c r="M76"/>
  <c r="N76"/>
  <c r="L78"/>
  <c r="M78"/>
  <c r="N78"/>
  <c r="L80"/>
  <c r="M80"/>
  <c r="N80"/>
  <c r="L82"/>
  <c r="M82"/>
  <c r="N82"/>
  <c r="L84"/>
  <c r="M84"/>
  <c r="N84"/>
  <c r="L86"/>
  <c r="M86"/>
  <c r="N86"/>
  <c r="L88"/>
  <c r="M88"/>
  <c r="N88"/>
  <c r="L90"/>
  <c r="M90"/>
  <c r="N90"/>
  <c r="L92"/>
  <c r="M92"/>
  <c r="N92"/>
  <c r="L94"/>
  <c r="M94"/>
  <c r="N94"/>
  <c r="L96"/>
  <c r="M96"/>
  <c r="N96"/>
  <c r="L98"/>
  <c r="M98"/>
  <c r="N98"/>
  <c r="L100"/>
  <c r="M100"/>
  <c r="N100"/>
  <c r="L102"/>
  <c r="M102"/>
  <c r="N102"/>
  <c r="L104"/>
  <c r="M104"/>
  <c r="N104"/>
  <c r="L106"/>
  <c r="M106"/>
  <c r="N106"/>
  <c r="L108"/>
  <c r="M108"/>
  <c r="N108"/>
  <c r="L110"/>
  <c r="M110"/>
  <c r="N110"/>
  <c r="L112"/>
  <c r="M112"/>
  <c r="N112"/>
  <c r="L114"/>
  <c r="M114"/>
  <c r="N114"/>
  <c r="L116"/>
  <c r="M116"/>
  <c r="N116"/>
  <c r="L118"/>
  <c r="M118"/>
  <c r="N118"/>
  <c r="L120"/>
  <c r="M120"/>
  <c r="N120"/>
  <c r="L122"/>
  <c r="M122"/>
  <c r="N122"/>
  <c r="L124"/>
  <c r="M124"/>
  <c r="N124"/>
  <c r="L126"/>
  <c r="M126"/>
  <c r="N126"/>
  <c r="L128"/>
  <c r="M128"/>
  <c r="N128"/>
  <c r="L130"/>
  <c r="M130"/>
  <c r="N130"/>
  <c r="L132"/>
  <c r="M132"/>
  <c r="N132"/>
  <c r="L134"/>
  <c r="M134"/>
  <c r="N134"/>
  <c r="L136"/>
  <c r="M136"/>
  <c r="N136"/>
  <c r="L138"/>
  <c r="M138"/>
  <c r="N138"/>
  <c r="L140"/>
  <c r="M140"/>
  <c r="N140"/>
  <c r="L142"/>
  <c r="M142"/>
  <c r="N142"/>
  <c r="L144"/>
  <c r="M144"/>
  <c r="N144"/>
  <c r="L146"/>
  <c r="M146"/>
  <c r="N146"/>
  <c r="L148"/>
  <c r="M148"/>
  <c r="N148"/>
  <c r="L150"/>
  <c r="M150"/>
  <c r="N150"/>
  <c r="L152"/>
  <c r="M152"/>
  <c r="N152"/>
  <c r="L154"/>
  <c r="M154"/>
  <c r="N154"/>
  <c r="L156"/>
  <c r="M156"/>
  <c r="N156"/>
  <c r="L158"/>
  <c r="M158"/>
  <c r="N158"/>
  <c r="L160"/>
  <c r="M160"/>
  <c r="N160"/>
  <c r="L162"/>
  <c r="M162"/>
  <c r="N162"/>
  <c r="L164"/>
  <c r="M164"/>
  <c r="N164"/>
  <c r="L166"/>
  <c r="M166"/>
  <c r="N166"/>
  <c r="L168"/>
  <c r="M168"/>
  <c r="N168"/>
  <c r="L170"/>
  <c r="M170"/>
  <c r="N170"/>
  <c r="L172"/>
  <c r="M172"/>
  <c r="N172"/>
  <c r="L174"/>
  <c r="M174"/>
  <c r="N174"/>
  <c r="L176"/>
  <c r="M176"/>
  <c r="N176"/>
  <c r="L178"/>
  <c r="M178"/>
  <c r="N178"/>
  <c r="L180"/>
  <c r="M180"/>
  <c r="N180"/>
  <c r="L182"/>
  <c r="M182"/>
  <c r="N182"/>
  <c r="L184"/>
  <c r="M184"/>
  <c r="N184"/>
  <c r="L186"/>
  <c r="M186"/>
  <c r="N186"/>
  <c r="L188"/>
  <c r="M188"/>
  <c r="N188"/>
  <c r="L190"/>
  <c r="M190"/>
  <c r="N190"/>
  <c r="L192"/>
  <c r="M192"/>
  <c r="N192"/>
  <c r="L194"/>
  <c r="M194"/>
  <c r="N194"/>
  <c r="L196"/>
  <c r="M196"/>
  <c r="N196"/>
  <c r="L198"/>
  <c r="M198"/>
  <c r="N198"/>
  <c r="L200"/>
  <c r="M200"/>
  <c r="N200"/>
  <c r="L202"/>
  <c r="M202"/>
  <c r="N202"/>
  <c r="L204"/>
  <c r="M204"/>
  <c r="N204"/>
  <c r="L206"/>
  <c r="M206"/>
  <c r="N206"/>
  <c r="L208"/>
  <c r="M208"/>
  <c r="N208"/>
  <c r="L210"/>
  <c r="M210"/>
  <c r="N210"/>
  <c r="L212"/>
  <c r="M212"/>
  <c r="N212"/>
  <c r="L214"/>
  <c r="M214"/>
  <c r="N214"/>
  <c r="L216"/>
  <c r="M216"/>
  <c r="N216"/>
  <c r="L218"/>
  <c r="M218"/>
  <c r="N218"/>
  <c r="L220"/>
  <c r="M220"/>
  <c r="N220"/>
  <c r="L222"/>
  <c r="M222"/>
  <c r="N222"/>
  <c r="L224"/>
  <c r="M224"/>
  <c r="N224"/>
  <c r="L226"/>
  <c r="M226"/>
  <c r="N226"/>
  <c r="L228"/>
  <c r="M228"/>
  <c r="N228"/>
  <c r="L230"/>
  <c r="M230"/>
  <c r="N230"/>
  <c r="L232"/>
  <c r="M232"/>
  <c r="N232"/>
  <c r="L234"/>
  <c r="M234"/>
  <c r="N234"/>
  <c r="L236"/>
  <c r="M236"/>
  <c r="N236"/>
  <c r="L238"/>
  <c r="M238"/>
  <c r="N238"/>
  <c r="L240"/>
  <c r="M240"/>
  <c r="N240"/>
  <c r="L242"/>
  <c r="M242"/>
  <c r="N242"/>
  <c r="L244"/>
  <c r="M244"/>
  <c r="N244"/>
  <c r="L246"/>
  <c r="M246"/>
  <c r="N246"/>
  <c r="L248"/>
  <c r="M248"/>
  <c r="N248"/>
  <c r="L250"/>
  <c r="M250"/>
  <c r="N250"/>
  <c r="L252"/>
  <c r="M252"/>
  <c r="N252"/>
  <c r="L254"/>
  <c r="M254"/>
  <c r="N254"/>
  <c r="L256"/>
  <c r="M256"/>
  <c r="N256"/>
  <c r="L258"/>
  <c r="M258"/>
  <c r="N258"/>
  <c r="L260"/>
  <c r="M260"/>
  <c r="N260"/>
  <c r="L262"/>
  <c r="M262"/>
  <c r="N262"/>
  <c r="L264"/>
  <c r="M264"/>
  <c r="N264"/>
  <c r="L266"/>
  <c r="M266"/>
  <c r="N266"/>
  <c r="L268"/>
  <c r="M268"/>
  <c r="N268"/>
  <c r="L270"/>
  <c r="M270"/>
  <c r="N270"/>
  <c r="L272"/>
  <c r="M272"/>
  <c r="N272"/>
  <c r="L274"/>
  <c r="M274"/>
  <c r="N274"/>
  <c r="L276"/>
  <c r="M276"/>
  <c r="N276"/>
  <c r="L278"/>
  <c r="M278"/>
  <c r="N278"/>
  <c r="L280"/>
  <c r="M280"/>
  <c r="N280"/>
  <c r="L282"/>
  <c r="M282"/>
  <c r="N282"/>
  <c r="L284"/>
  <c r="M284"/>
  <c r="N284"/>
  <c r="L286"/>
  <c r="M286"/>
  <c r="N286"/>
  <c r="L288"/>
  <c r="M288"/>
  <c r="N288"/>
  <c r="L290"/>
  <c r="M290"/>
  <c r="N290"/>
  <c r="L292"/>
  <c r="M292"/>
  <c r="N292"/>
  <c r="L294"/>
  <c r="M294"/>
  <c r="N294"/>
  <c r="L296"/>
  <c r="M296"/>
  <c r="N296"/>
  <c r="L298"/>
  <c r="M298"/>
  <c r="N298"/>
  <c r="L300"/>
  <c r="M300"/>
  <c r="N300"/>
  <c r="L302"/>
  <c r="M302"/>
  <c r="N302"/>
  <c r="L304"/>
  <c r="M304"/>
  <c r="N304"/>
  <c r="L306"/>
  <c r="M306"/>
  <c r="N306"/>
  <c r="L308"/>
  <c r="M308"/>
  <c r="N308"/>
  <c r="L310"/>
  <c r="M310"/>
  <c r="N310"/>
  <c r="L312"/>
  <c r="M312"/>
  <c r="N312"/>
  <c r="L314"/>
  <c r="M314"/>
  <c r="N314"/>
  <c r="L316"/>
  <c r="M316"/>
  <c r="N316"/>
  <c r="L318"/>
  <c r="M318"/>
  <c r="N318"/>
  <c r="L320"/>
  <c r="M320"/>
  <c r="N320"/>
  <c r="L322"/>
  <c r="M322"/>
  <c r="N322"/>
  <c r="L324"/>
  <c r="M324"/>
  <c r="N324"/>
  <c r="L2"/>
  <c r="M2"/>
  <c r="N2"/>
  <c r="L259"/>
  <c r="M259"/>
  <c r="N259"/>
  <c r="L261"/>
  <c r="M261"/>
  <c r="N261"/>
  <c r="L263"/>
  <c r="M263"/>
  <c r="N263"/>
  <c r="L265"/>
  <c r="M265"/>
  <c r="N265"/>
  <c r="L267"/>
  <c r="M267"/>
  <c r="N267"/>
  <c r="L269"/>
  <c r="M269"/>
  <c r="N269"/>
  <c r="L271"/>
  <c r="M271"/>
  <c r="N271"/>
  <c r="L273"/>
  <c r="M273"/>
  <c r="N273"/>
  <c r="L275"/>
  <c r="M275"/>
  <c r="N275"/>
  <c r="L277"/>
  <c r="M277"/>
  <c r="N277"/>
  <c r="L279"/>
  <c r="M279"/>
  <c r="N279"/>
  <c r="L281"/>
  <c r="M281"/>
  <c r="N281"/>
  <c r="L283"/>
  <c r="M283"/>
  <c r="N283"/>
  <c r="L285"/>
  <c r="M285"/>
  <c r="N285"/>
  <c r="L287"/>
  <c r="M287"/>
  <c r="N287"/>
  <c r="L289"/>
  <c r="M289"/>
  <c r="N289"/>
  <c r="L291"/>
  <c r="M291"/>
  <c r="N291"/>
  <c r="L293"/>
  <c r="M293"/>
  <c r="N293"/>
  <c r="L295"/>
  <c r="M295"/>
  <c r="N295"/>
  <c r="L299"/>
  <c r="M299"/>
  <c r="N299"/>
  <c r="L301"/>
  <c r="M301"/>
  <c r="N301"/>
  <c r="L303"/>
  <c r="M303"/>
  <c r="N303"/>
  <c r="L305"/>
  <c r="M305"/>
  <c r="N305"/>
  <c r="L307"/>
  <c r="M307"/>
  <c r="N307"/>
  <c r="L309"/>
  <c r="M309"/>
  <c r="N309"/>
  <c r="L311"/>
  <c r="M311"/>
  <c r="N311"/>
  <c r="L313"/>
  <c r="M313"/>
  <c r="N313"/>
  <c r="L315"/>
  <c r="M315"/>
  <c r="N315"/>
  <c r="L317"/>
  <c r="M317"/>
  <c r="N317"/>
  <c r="L319"/>
  <c r="M319"/>
  <c r="N319"/>
  <c r="L321"/>
  <c r="M321"/>
  <c r="N321"/>
  <c r="M3"/>
  <c r="N3"/>
  <c r="L5"/>
  <c r="M5"/>
  <c r="N5"/>
  <c r="L7"/>
  <c r="M7"/>
  <c r="N7"/>
  <c r="L9"/>
  <c r="M9"/>
  <c r="N9"/>
  <c r="L11"/>
  <c r="M11"/>
  <c r="N11"/>
  <c r="L13"/>
  <c r="M13"/>
  <c r="N13"/>
  <c r="L15"/>
  <c r="M15"/>
  <c r="N15"/>
  <c r="L17"/>
  <c r="M17"/>
  <c r="N17"/>
  <c r="L19"/>
  <c r="M19"/>
  <c r="N19"/>
  <c r="L21"/>
  <c r="M21"/>
  <c r="N21"/>
  <c r="L23"/>
  <c r="M23"/>
  <c r="N23"/>
  <c r="L25"/>
  <c r="M25"/>
  <c r="N25"/>
  <c r="L27"/>
  <c r="M27"/>
  <c r="N27"/>
  <c r="L29"/>
  <c r="M29"/>
  <c r="N29"/>
  <c r="L31"/>
  <c r="M31"/>
  <c r="N31"/>
  <c r="L33"/>
  <c r="M33"/>
  <c r="N33"/>
  <c r="L35"/>
  <c r="M35"/>
  <c r="N35"/>
  <c r="L37"/>
  <c r="M37"/>
  <c r="N37"/>
  <c r="L39"/>
  <c r="M39"/>
  <c r="N39"/>
  <c r="L41"/>
  <c r="M41"/>
  <c r="N41"/>
  <c r="L43"/>
  <c r="M43"/>
  <c r="N43"/>
  <c r="L45"/>
  <c r="M45"/>
  <c r="N45"/>
  <c r="L47"/>
  <c r="M47"/>
  <c r="N47"/>
  <c r="L49"/>
  <c r="M49"/>
  <c r="N49"/>
  <c r="L51"/>
  <c r="M51"/>
  <c r="N51"/>
  <c r="L53"/>
  <c r="M53"/>
  <c r="N53"/>
  <c r="L55"/>
  <c r="M55"/>
  <c r="N55"/>
  <c r="L57"/>
  <c r="M57"/>
  <c r="N57"/>
  <c r="L59"/>
  <c r="M59"/>
  <c r="N59"/>
  <c r="L61"/>
  <c r="M61"/>
  <c r="N61"/>
  <c r="L63"/>
  <c r="M63"/>
  <c r="N63"/>
  <c r="L65"/>
  <c r="M65"/>
  <c r="N65"/>
  <c r="L67"/>
  <c r="M67"/>
  <c r="N67"/>
  <c r="L69"/>
  <c r="M69"/>
  <c r="N69"/>
  <c r="L71"/>
  <c r="M71"/>
  <c r="N71"/>
  <c r="L73"/>
  <c r="M73"/>
  <c r="N73"/>
  <c r="L75"/>
  <c r="M75"/>
  <c r="N75"/>
  <c r="L77"/>
  <c r="M77"/>
  <c r="N77"/>
  <c r="L79"/>
  <c r="M79"/>
  <c r="N79"/>
  <c r="L81"/>
  <c r="M81"/>
  <c r="N81"/>
  <c r="L83"/>
  <c r="M83"/>
  <c r="N83"/>
  <c r="L85"/>
  <c r="M85"/>
  <c r="N85"/>
  <c r="L87"/>
  <c r="M87"/>
  <c r="N87"/>
  <c r="L89"/>
  <c r="M89"/>
  <c r="N89"/>
  <c r="L91"/>
  <c r="M91"/>
  <c r="N91"/>
  <c r="L93"/>
  <c r="M93"/>
  <c r="N93"/>
  <c r="L95"/>
  <c r="M95"/>
  <c r="N95"/>
  <c r="L97"/>
  <c r="M97"/>
  <c r="N97"/>
  <c r="L99"/>
  <c r="M99"/>
  <c r="N99"/>
  <c r="L101"/>
  <c r="M101"/>
  <c r="N101"/>
  <c r="L103"/>
  <c r="M103"/>
  <c r="N103"/>
  <c r="L105"/>
  <c r="M105"/>
  <c r="N105"/>
  <c r="L107"/>
  <c r="M107"/>
  <c r="N107"/>
  <c r="L109"/>
  <c r="M109"/>
  <c r="N109"/>
  <c r="L111"/>
  <c r="M111"/>
  <c r="N111"/>
  <c r="L113"/>
  <c r="M113"/>
  <c r="N113"/>
  <c r="L115"/>
  <c r="M115"/>
  <c r="N115"/>
  <c r="L117"/>
  <c r="M117"/>
  <c r="N117"/>
  <c r="L119"/>
  <c r="M119"/>
  <c r="N119"/>
  <c r="L121"/>
  <c r="M121"/>
  <c r="N121"/>
  <c r="L123"/>
  <c r="M123"/>
  <c r="N123"/>
  <c r="L125"/>
  <c r="M125"/>
  <c r="N125"/>
  <c r="L127"/>
  <c r="M127"/>
  <c r="N127"/>
  <c r="L129"/>
  <c r="M129"/>
  <c r="N129"/>
  <c r="L131"/>
  <c r="M131"/>
  <c r="N131"/>
  <c r="L133"/>
  <c r="M133"/>
  <c r="N133"/>
  <c r="L135"/>
  <c r="M135"/>
  <c r="N135"/>
  <c r="L137"/>
  <c r="M137"/>
  <c r="N137"/>
  <c r="L139"/>
  <c r="M139"/>
  <c r="N139"/>
  <c r="L141"/>
  <c r="M141"/>
  <c r="N141"/>
  <c r="L143"/>
  <c r="M143"/>
  <c r="N143"/>
  <c r="L145"/>
  <c r="M145"/>
  <c r="N145"/>
  <c r="L147"/>
  <c r="M147"/>
  <c r="N147"/>
  <c r="L149"/>
  <c r="M149"/>
  <c r="N149"/>
  <c r="L151"/>
  <c r="M151"/>
  <c r="N151"/>
  <c r="L153"/>
  <c r="M153"/>
  <c r="N153"/>
  <c r="L155"/>
  <c r="M155"/>
  <c r="N155"/>
  <c r="L157"/>
  <c r="M157"/>
  <c r="N157"/>
  <c r="L159"/>
  <c r="M159"/>
  <c r="N159"/>
  <c r="L161"/>
  <c r="M161"/>
  <c r="N161"/>
  <c r="L163"/>
  <c r="M163"/>
  <c r="N163"/>
  <c r="L165"/>
  <c r="M165"/>
  <c r="N165"/>
  <c r="L167"/>
  <c r="M167"/>
  <c r="N167"/>
  <c r="L169"/>
  <c r="M169"/>
  <c r="N169"/>
  <c r="L171"/>
  <c r="M171"/>
  <c r="N171"/>
  <c r="L173"/>
  <c r="M173"/>
  <c r="N173"/>
  <c r="L175"/>
  <c r="M175"/>
  <c r="N175"/>
  <c r="L177"/>
  <c r="M177"/>
  <c r="N177"/>
  <c r="L179"/>
  <c r="M179"/>
  <c r="N179"/>
  <c r="L181"/>
  <c r="M181"/>
  <c r="N181"/>
  <c r="L183"/>
  <c r="M183"/>
  <c r="N183"/>
  <c r="L185"/>
  <c r="M185"/>
  <c r="N185"/>
  <c r="L187"/>
  <c r="M187"/>
  <c r="N187"/>
  <c r="L189"/>
  <c r="M189"/>
  <c r="N189"/>
  <c r="L191"/>
  <c r="M191"/>
  <c r="N191"/>
  <c r="L193"/>
  <c r="M193"/>
  <c r="N193"/>
  <c r="L195"/>
  <c r="M195"/>
  <c r="N195"/>
  <c r="L197"/>
  <c r="M197"/>
  <c r="N197"/>
  <c r="L199"/>
  <c r="M199"/>
  <c r="N199"/>
  <c r="L201"/>
  <c r="M201"/>
  <c r="N201"/>
  <c r="L203"/>
  <c r="M203"/>
  <c r="N203"/>
  <c r="L205"/>
  <c r="M205"/>
  <c r="N205"/>
  <c r="L207"/>
  <c r="M207"/>
  <c r="N207"/>
  <c r="L209"/>
  <c r="M209"/>
  <c r="N209"/>
  <c r="L211"/>
  <c r="M211"/>
  <c r="N211"/>
  <c r="L213"/>
  <c r="M213"/>
  <c r="N213"/>
  <c r="L215"/>
  <c r="M215"/>
  <c r="N215"/>
  <c r="L217"/>
  <c r="M217"/>
  <c r="N217"/>
  <c r="L219"/>
  <c r="M219"/>
  <c r="N219"/>
  <c r="L221"/>
  <c r="M221"/>
  <c r="N221"/>
  <c r="L223"/>
  <c r="M223"/>
  <c r="N223"/>
  <c r="L225"/>
  <c r="M225"/>
  <c r="N225"/>
  <c r="L227"/>
  <c r="M227"/>
  <c r="N227"/>
  <c r="L229"/>
  <c r="M229"/>
  <c r="N229"/>
  <c r="L231"/>
  <c r="M231"/>
  <c r="N231"/>
  <c r="L233"/>
  <c r="M233"/>
  <c r="N233"/>
  <c r="L235"/>
  <c r="M235"/>
  <c r="N235"/>
  <c r="L237"/>
  <c r="M237"/>
  <c r="N237"/>
  <c r="L239"/>
  <c r="M239"/>
  <c r="N239"/>
  <c r="L241"/>
  <c r="M241"/>
  <c r="N241"/>
  <c r="L243"/>
  <c r="M243"/>
  <c r="N243"/>
  <c r="L245"/>
  <c r="M245"/>
  <c r="N245"/>
  <c r="L247"/>
  <c r="M247"/>
  <c r="N247"/>
  <c r="L249"/>
  <c r="M249"/>
  <c r="N249"/>
  <c r="L251"/>
  <c r="M251"/>
  <c r="N251"/>
  <c r="L253"/>
  <c r="M253"/>
  <c r="N253"/>
  <c r="L255"/>
  <c r="M255"/>
  <c r="N255"/>
  <c r="L257"/>
  <c r="M257"/>
  <c r="N257"/>
  <c r="L323"/>
  <c r="M323"/>
  <c r="N323"/>
  <c r="L325"/>
  <c r="M325"/>
  <c r="N325"/>
  <c r="N327"/>
  <c r="N326"/>
  <c r="I326"/>
  <c r="M326"/>
  <c r="T326"/>
  <c r="I327"/>
  <c r="M327"/>
  <c r="T327"/>
  <c r="M31" i="28"/>
  <c r="M32"/>
  <c r="M33"/>
  <c r="M34"/>
  <c r="M35"/>
  <c r="M36"/>
  <c r="B99"/>
  <c r="C99"/>
  <c r="D99"/>
  <c r="E99"/>
  <c r="F99"/>
  <c r="G99"/>
  <c r="H99"/>
  <c r="I99"/>
  <c r="J99"/>
  <c r="K99"/>
  <c r="L99"/>
  <c r="W99"/>
  <c r="X99"/>
  <c r="Y99"/>
  <c r="Z99"/>
  <c r="AA99"/>
  <c r="AB99"/>
  <c r="AC99"/>
  <c r="AD99"/>
  <c r="AE99"/>
  <c r="AF99"/>
  <c r="AG99"/>
  <c r="AR99"/>
  <c r="AS99"/>
  <c r="AT99"/>
  <c r="AU99"/>
  <c r="AV99"/>
  <c r="AW99"/>
  <c r="AX99"/>
  <c r="AY99"/>
  <c r="AZ99"/>
  <c r="BA99"/>
  <c r="BB99"/>
  <c r="BM99"/>
  <c r="BN99"/>
  <c r="BO99"/>
  <c r="BP99"/>
  <c r="BQ99"/>
  <c r="BR99"/>
  <c r="BS99"/>
  <c r="BT99"/>
  <c r="BU99"/>
  <c r="BV99"/>
  <c r="BW99"/>
  <c r="B100"/>
  <c r="C100"/>
  <c r="D100"/>
  <c r="E100"/>
  <c r="F100"/>
  <c r="G100"/>
  <c r="H100"/>
  <c r="I100"/>
  <c r="J100"/>
  <c r="K100"/>
  <c r="L100"/>
  <c r="W100"/>
  <c r="X100"/>
  <c r="Y100"/>
  <c r="Z100"/>
  <c r="AA100"/>
  <c r="AB100"/>
  <c r="AC100"/>
  <c r="AD100"/>
  <c r="AE100"/>
  <c r="AF100"/>
  <c r="AG100"/>
  <c r="AR100"/>
  <c r="AS100"/>
  <c r="AT100"/>
  <c r="AU100"/>
  <c r="AV100"/>
  <c r="AW100"/>
  <c r="AX100"/>
  <c r="AY100"/>
  <c r="AZ100"/>
  <c r="BA100"/>
  <c r="BB100"/>
  <c r="BM100"/>
  <c r="BN100"/>
  <c r="BO100"/>
  <c r="BP100"/>
  <c r="BQ100"/>
  <c r="BR100"/>
  <c r="BS100"/>
  <c r="BT100"/>
  <c r="BU100"/>
  <c r="BV100"/>
  <c r="BW100"/>
  <c r="B101"/>
  <c r="C101"/>
  <c r="D101"/>
  <c r="E101"/>
  <c r="F101"/>
  <c r="G101"/>
  <c r="H101"/>
  <c r="I101"/>
  <c r="J101"/>
  <c r="K101"/>
  <c r="L101"/>
  <c r="W101"/>
  <c r="X101"/>
  <c r="Y101"/>
  <c r="Z101"/>
  <c r="AA101"/>
  <c r="AB101"/>
  <c r="AC101"/>
  <c r="AD101"/>
  <c r="AE101"/>
  <c r="AF101"/>
  <c r="AG101"/>
  <c r="AR101"/>
  <c r="AS101"/>
  <c r="AT101"/>
  <c r="AU101"/>
  <c r="AV101"/>
  <c r="AW101"/>
  <c r="AX101"/>
  <c r="AY101"/>
  <c r="AZ101"/>
  <c r="BA101"/>
  <c r="BB101"/>
  <c r="BM101"/>
  <c r="BN101"/>
  <c r="BO101"/>
  <c r="BP101"/>
  <c r="BQ101"/>
  <c r="BR101"/>
  <c r="BS101"/>
  <c r="BT101"/>
  <c r="BU101"/>
  <c r="BV101"/>
  <c r="BW101"/>
  <c r="B102"/>
  <c r="C102"/>
  <c r="D102"/>
  <c r="E102"/>
  <c r="F102"/>
  <c r="G102"/>
  <c r="H102"/>
  <c r="I102"/>
  <c r="J102"/>
  <c r="K102"/>
  <c r="L102"/>
  <c r="W102"/>
  <c r="X102"/>
  <c r="Y102"/>
  <c r="Z102"/>
  <c r="AA102"/>
  <c r="AB102"/>
  <c r="AC102"/>
  <c r="AD102"/>
  <c r="AE102"/>
  <c r="AF102"/>
  <c r="AG102"/>
  <c r="AR102"/>
  <c r="AS102"/>
  <c r="AT102"/>
  <c r="AU102"/>
  <c r="AV102"/>
  <c r="AW102"/>
  <c r="AX102"/>
  <c r="AY102"/>
  <c r="AZ102"/>
  <c r="BA102"/>
  <c r="BB102"/>
  <c r="BM102"/>
  <c r="BN102"/>
  <c r="BO102"/>
  <c r="BP102"/>
  <c r="BQ102"/>
  <c r="BR102"/>
  <c r="BS102"/>
  <c r="BT102"/>
  <c r="BU102"/>
  <c r="BV102"/>
  <c r="BW102"/>
  <c r="B103"/>
  <c r="C103"/>
  <c r="D103"/>
  <c r="E103"/>
  <c r="F103"/>
  <c r="G103"/>
  <c r="H103"/>
  <c r="I103"/>
  <c r="J103"/>
  <c r="K103"/>
  <c r="L103"/>
  <c r="W103"/>
  <c r="X103"/>
  <c r="Y103"/>
  <c r="Z103"/>
  <c r="AA103"/>
  <c r="AB103"/>
  <c r="AC103"/>
  <c r="AD103"/>
  <c r="AE103"/>
  <c r="AF103"/>
  <c r="AG103"/>
  <c r="AR103"/>
  <c r="AS103"/>
  <c r="AT103"/>
  <c r="AU103"/>
  <c r="AV103"/>
  <c r="AW103"/>
  <c r="AX103"/>
  <c r="AY103"/>
  <c r="AZ103"/>
  <c r="BA103"/>
  <c r="BB103"/>
  <c r="BM103"/>
  <c r="BN103"/>
  <c r="BO103"/>
  <c r="BP103"/>
  <c r="BQ103"/>
  <c r="BR103"/>
  <c r="BS103"/>
  <c r="BT103"/>
  <c r="BU103"/>
  <c r="BV103"/>
  <c r="BW103"/>
  <c r="B104"/>
  <c r="C104"/>
  <c r="D104"/>
  <c r="E104"/>
  <c r="F104"/>
  <c r="G104"/>
  <c r="H104"/>
  <c r="I104"/>
  <c r="J104"/>
  <c r="K104"/>
  <c r="L104"/>
  <c r="W104"/>
  <c r="X104"/>
  <c r="Y104"/>
  <c r="Z104"/>
  <c r="AA104"/>
  <c r="AB104"/>
  <c r="AC104"/>
  <c r="AD104"/>
  <c r="AE104"/>
  <c r="AF104"/>
  <c r="AG104"/>
  <c r="AR104"/>
  <c r="AS104"/>
  <c r="AT104"/>
  <c r="AU104"/>
  <c r="AV104"/>
  <c r="AW104"/>
  <c r="AX104"/>
  <c r="AY104"/>
  <c r="AZ104"/>
  <c r="BA104"/>
  <c r="BB104"/>
  <c r="BM104"/>
  <c r="BN104"/>
  <c r="BO104"/>
  <c r="BP104"/>
  <c r="BQ104"/>
  <c r="BR104"/>
  <c r="BS104"/>
  <c r="BT104"/>
  <c r="BU104"/>
  <c r="BV104"/>
  <c r="BW104"/>
  <c r="AE2" i="27"/>
  <c r="AE3"/>
  <c r="AD4"/>
  <c r="AE4"/>
  <c r="AF4"/>
  <c r="AD5"/>
  <c r="AE5"/>
  <c r="AF5"/>
  <c r="AD6"/>
  <c r="AE6"/>
  <c r="AF6"/>
  <c r="AD7"/>
  <c r="AE7"/>
  <c r="AF7"/>
  <c r="AD8"/>
  <c r="AE8"/>
  <c r="AF8"/>
  <c r="AD9"/>
  <c r="AE9"/>
  <c r="AF9"/>
  <c r="AD10"/>
  <c r="AE10"/>
  <c r="AF10"/>
  <c r="AE11"/>
  <c r="AD12"/>
  <c r="AE12"/>
  <c r="AF12"/>
  <c r="AD13"/>
  <c r="AE13"/>
  <c r="AF13"/>
  <c r="AD14"/>
  <c r="AE14"/>
  <c r="AF14"/>
  <c r="AD15"/>
  <c r="AE15"/>
  <c r="AF15"/>
  <c r="AD16"/>
  <c r="AE16"/>
  <c r="AF16"/>
  <c r="AD17"/>
  <c r="AE17"/>
  <c r="AF17"/>
  <c r="AD18"/>
  <c r="AE18"/>
  <c r="AF18"/>
  <c r="AD19"/>
  <c r="AE19"/>
  <c r="AF19"/>
  <c r="AE20"/>
  <c r="AE21"/>
  <c r="AD22"/>
  <c r="AE22"/>
  <c r="AF22"/>
  <c r="AE23"/>
  <c r="AD24"/>
  <c r="AE24"/>
  <c r="AF24"/>
  <c r="AD25"/>
  <c r="AE25"/>
  <c r="AF25"/>
  <c r="AE26"/>
  <c r="AD27"/>
  <c r="AE27"/>
  <c r="AF27"/>
  <c r="AE28"/>
  <c r="AE29"/>
  <c r="AE30"/>
  <c r="AE31"/>
  <c r="AD32"/>
  <c r="AE32"/>
  <c r="AF32"/>
  <c r="AD33"/>
  <c r="AE33"/>
  <c r="AF33"/>
  <c r="AD34"/>
  <c r="AE34"/>
  <c r="AF34"/>
  <c r="AE35"/>
  <c r="AE36"/>
  <c r="AE37"/>
  <c r="AD38"/>
  <c r="AE38"/>
  <c r="AF38"/>
  <c r="AD39"/>
  <c r="AE39"/>
  <c r="AF39"/>
  <c r="AD40"/>
  <c r="AE40"/>
  <c r="AF40"/>
  <c r="AE41"/>
  <c r="AD42"/>
  <c r="AE42"/>
  <c r="AF42"/>
  <c r="AE43"/>
  <c r="AD44"/>
  <c r="AE44"/>
  <c r="AF44"/>
  <c r="AE45"/>
  <c r="AD46"/>
  <c r="AE46"/>
  <c r="AF46"/>
  <c r="AD47"/>
  <c r="AE47"/>
  <c r="AF47"/>
  <c r="AD48"/>
  <c r="AE48"/>
  <c r="AF48"/>
  <c r="AE49"/>
  <c r="AD50"/>
  <c r="AE50"/>
  <c r="AE51"/>
  <c r="AE52"/>
  <c r="AD53"/>
  <c r="AE53"/>
  <c r="AF53"/>
  <c r="AE54"/>
  <c r="AE55"/>
  <c r="AE56"/>
  <c r="AE57"/>
  <c r="AE58"/>
  <c r="AE59"/>
  <c r="AD60"/>
  <c r="AE60"/>
  <c r="AF60"/>
  <c r="AD61"/>
  <c r="AE61"/>
  <c r="AF61"/>
  <c r="AD62"/>
  <c r="AE62"/>
  <c r="AF62"/>
  <c r="AD63"/>
  <c r="AE63"/>
  <c r="AF63"/>
  <c r="AD64"/>
  <c r="AE64"/>
  <c r="AF64"/>
  <c r="AD65"/>
  <c r="AE65"/>
  <c r="AF65"/>
  <c r="AD66"/>
  <c r="AE66"/>
  <c r="AF66"/>
  <c r="AD67"/>
  <c r="AE67"/>
  <c r="AF67"/>
  <c r="AD68"/>
  <c r="AE68"/>
  <c r="AF68"/>
  <c r="AE69"/>
  <c r="AD70"/>
  <c r="AE70"/>
  <c r="AF70"/>
  <c r="AE71"/>
  <c r="AD72"/>
  <c r="AE72"/>
  <c r="AF72"/>
  <c r="AD73"/>
  <c r="AE73"/>
  <c r="AF73"/>
  <c r="AE74"/>
  <c r="AE75"/>
  <c r="AE76"/>
  <c r="AE77"/>
  <c r="AD78"/>
  <c r="AE78"/>
  <c r="AF78"/>
  <c r="AE79"/>
  <c r="AD80"/>
  <c r="AE80"/>
  <c r="AF80"/>
  <c r="AD81"/>
  <c r="AE81"/>
  <c r="AF81"/>
  <c r="AD82"/>
  <c r="AE82"/>
  <c r="AF82"/>
  <c r="AE83"/>
  <c r="AD84"/>
  <c r="AE84"/>
  <c r="AF84"/>
  <c r="AD85"/>
  <c r="AE85"/>
  <c r="AF85"/>
  <c r="AD86"/>
  <c r="AE86"/>
  <c r="AF86"/>
  <c r="AE87"/>
  <c r="AE88"/>
  <c r="AE89"/>
  <c r="AD90"/>
  <c r="AE90"/>
  <c r="AF90"/>
  <c r="AE91"/>
  <c r="AD92"/>
  <c r="AE92"/>
  <c r="AF92"/>
  <c r="AE93"/>
  <c r="AD94"/>
  <c r="AE94"/>
  <c r="AF94"/>
  <c r="AD95"/>
  <c r="AE95"/>
  <c r="AF95"/>
  <c r="AD96"/>
  <c r="AE96"/>
  <c r="AF96"/>
  <c r="AE97"/>
  <c r="AE98"/>
  <c r="AE99"/>
  <c r="AD100"/>
  <c r="AE100"/>
  <c r="AF100"/>
  <c r="AD101"/>
  <c r="AE101"/>
  <c r="AF101"/>
  <c r="AD102"/>
  <c r="AE102"/>
  <c r="AF102"/>
  <c r="AD103"/>
  <c r="AE103"/>
  <c r="AF103"/>
  <c r="AD104"/>
  <c r="AE104"/>
  <c r="AF104"/>
  <c r="AD105"/>
  <c r="AE105"/>
  <c r="AF105"/>
  <c r="AD106"/>
  <c r="AE106"/>
  <c r="AF106"/>
  <c r="AD107"/>
  <c r="AE107"/>
  <c r="AF107"/>
  <c r="AD108"/>
  <c r="AE108"/>
  <c r="AF108"/>
  <c r="AD109"/>
  <c r="AE109"/>
  <c r="AF109"/>
  <c r="AD110"/>
  <c r="AE110"/>
  <c r="AF110"/>
  <c r="AD111"/>
  <c r="AE111"/>
  <c r="AF111"/>
  <c r="AD112"/>
  <c r="AE112"/>
  <c r="AF112"/>
  <c r="AD113"/>
  <c r="AE113"/>
  <c r="AF113"/>
  <c r="AD114"/>
  <c r="AE114"/>
  <c r="AF114"/>
  <c r="AE115"/>
  <c r="AD116"/>
  <c r="AE116"/>
  <c r="AF116"/>
  <c r="AE117"/>
  <c r="AD118"/>
  <c r="AE118"/>
  <c r="AF118"/>
  <c r="AD119"/>
  <c r="AE119"/>
  <c r="AF119"/>
  <c r="AD120"/>
  <c r="AE120"/>
  <c r="AF120"/>
  <c r="AD121"/>
  <c r="AE121"/>
  <c r="AF121"/>
  <c r="AD122"/>
  <c r="AE122"/>
  <c r="AF122"/>
  <c r="AD123"/>
  <c r="AE123"/>
  <c r="AF123"/>
  <c r="AD124"/>
  <c r="AE124"/>
  <c r="AF124"/>
  <c r="AE125"/>
  <c r="AD126"/>
  <c r="AE126"/>
  <c r="AF126"/>
  <c r="AD127"/>
  <c r="AE127"/>
  <c r="AF127"/>
  <c r="AD128"/>
  <c r="AE128"/>
  <c r="AF128"/>
  <c r="AE129"/>
  <c r="AD130"/>
  <c r="AE130"/>
  <c r="AF130"/>
  <c r="AD131"/>
  <c r="AE131"/>
  <c r="AF131"/>
  <c r="AD132"/>
  <c r="AE132"/>
  <c r="AF132"/>
  <c r="AD133"/>
  <c r="AE133"/>
  <c r="AF133"/>
  <c r="AD134"/>
  <c r="AE134"/>
  <c r="AF134"/>
  <c r="AD135"/>
  <c r="AE135"/>
  <c r="AF135"/>
  <c r="AD136"/>
  <c r="AE136"/>
  <c r="AF136"/>
  <c r="AD137"/>
  <c r="AE137"/>
  <c r="AF137"/>
  <c r="AD138"/>
  <c r="AE138"/>
  <c r="AF138"/>
  <c r="AD139"/>
  <c r="AE139"/>
  <c r="AF139"/>
  <c r="AD140"/>
  <c r="AE140"/>
  <c r="AF140"/>
  <c r="AE141"/>
  <c r="AD142"/>
  <c r="AE142"/>
  <c r="AF142"/>
  <c r="AD143"/>
  <c r="AE143"/>
  <c r="AF143"/>
  <c r="AD144"/>
  <c r="AE144"/>
  <c r="AF144"/>
  <c r="AD145"/>
  <c r="AE145"/>
  <c r="AF145"/>
  <c r="AD146"/>
  <c r="AD147"/>
  <c r="AD148"/>
  <c r="AE148"/>
  <c r="AF148"/>
  <c r="AD149"/>
  <c r="AE149"/>
  <c r="AF149"/>
  <c r="AD150"/>
  <c r="AE150"/>
  <c r="AF150"/>
  <c r="AD151"/>
  <c r="AE151"/>
  <c r="AF151"/>
  <c r="AD152"/>
  <c r="AE152"/>
  <c r="AF152"/>
  <c r="AE153"/>
  <c r="AD154"/>
  <c r="AE154"/>
  <c r="AF154"/>
  <c r="AD155"/>
  <c r="AE155"/>
  <c r="AF155"/>
  <c r="AD156"/>
  <c r="AE156"/>
  <c r="AF156"/>
  <c r="AD157"/>
  <c r="AE157"/>
  <c r="AF157"/>
  <c r="AD158"/>
  <c r="AE158"/>
  <c r="AF158"/>
  <c r="AD159"/>
  <c r="AE159"/>
  <c r="AF159"/>
  <c r="AD160"/>
  <c r="AE160"/>
  <c r="AF160"/>
  <c r="AD161"/>
  <c r="AE161"/>
  <c r="AF161"/>
  <c r="AD162"/>
  <c r="AE162"/>
  <c r="AF162"/>
  <c r="AD163"/>
  <c r="AE163"/>
  <c r="AF163"/>
  <c r="AD164"/>
  <c r="AE164"/>
  <c r="AF164"/>
  <c r="AE165"/>
  <c r="AD166"/>
  <c r="AE166"/>
  <c r="AF166"/>
  <c r="AE167"/>
  <c r="AD168"/>
  <c r="AE168"/>
  <c r="AF168"/>
  <c r="AD169"/>
  <c r="AE169"/>
  <c r="AF169"/>
  <c r="AD170"/>
  <c r="AE170"/>
  <c r="AF170"/>
  <c r="AE171"/>
  <c r="AD172"/>
  <c r="AE172"/>
  <c r="AF172"/>
  <c r="AD173"/>
  <c r="AE173"/>
  <c r="AF173"/>
  <c r="AD174"/>
  <c r="AE174"/>
  <c r="AF174"/>
  <c r="AD175"/>
  <c r="AE175"/>
  <c r="AF175"/>
  <c r="AD176"/>
  <c r="AE176"/>
  <c r="AF176"/>
  <c r="AD177"/>
  <c r="AE177"/>
  <c r="AF177"/>
  <c r="AD178"/>
  <c r="AE178"/>
  <c r="AF178"/>
  <c r="AD179"/>
  <c r="AE179"/>
  <c r="AF179"/>
  <c r="AD180"/>
  <c r="AE180"/>
  <c r="AF180"/>
  <c r="AE181"/>
  <c r="AD182"/>
  <c r="AE182"/>
  <c r="AF182"/>
  <c r="AD183"/>
  <c r="AE183"/>
  <c r="AF183"/>
  <c r="AD184"/>
  <c r="AE184"/>
  <c r="AF184"/>
  <c r="AE185"/>
  <c r="AD186"/>
  <c r="AE186"/>
  <c r="AF186"/>
  <c r="AD187"/>
  <c r="AE187"/>
  <c r="AF187"/>
  <c r="AD188"/>
  <c r="AE188"/>
  <c r="AF188"/>
  <c r="AD189"/>
  <c r="AE189"/>
  <c r="AF189"/>
  <c r="AE190"/>
  <c r="AD191"/>
  <c r="AE191"/>
  <c r="AF191"/>
  <c r="AD192"/>
  <c r="AE192"/>
  <c r="AF192"/>
  <c r="AD193"/>
  <c r="AE193"/>
  <c r="AF193"/>
  <c r="AD194"/>
  <c r="AD195"/>
  <c r="AD196"/>
  <c r="AE196"/>
  <c r="AF196"/>
  <c r="AD197"/>
  <c r="AE197"/>
  <c r="AF197"/>
  <c r="AD198"/>
  <c r="AE198"/>
  <c r="AF198"/>
  <c r="AE199"/>
  <c r="AE200"/>
  <c r="AE201"/>
  <c r="AD202"/>
  <c r="AE202"/>
  <c r="AF202"/>
  <c r="AD203"/>
  <c r="AE203"/>
  <c r="AF203"/>
  <c r="AD204"/>
  <c r="AE204"/>
  <c r="AF204"/>
  <c r="AD205"/>
  <c r="AE205"/>
  <c r="AF205"/>
  <c r="AD206"/>
  <c r="AE206"/>
  <c r="AF206"/>
  <c r="AD207"/>
  <c r="AE207"/>
  <c r="AF207"/>
  <c r="AD208"/>
  <c r="AE208"/>
  <c r="AF208"/>
  <c r="AD209"/>
  <c r="AE209"/>
  <c r="AF209"/>
  <c r="AE210"/>
  <c r="AE211"/>
  <c r="AD212"/>
  <c r="AE212"/>
  <c r="AF212"/>
  <c r="AD213"/>
  <c r="AE213"/>
  <c r="AF213"/>
  <c r="AE214"/>
  <c r="AE215"/>
  <c r="AD216"/>
  <c r="AE216"/>
  <c r="AF216"/>
  <c r="AE217"/>
  <c r="AD218"/>
  <c r="AE218"/>
  <c r="AF218"/>
  <c r="AE219"/>
  <c r="AD220"/>
  <c r="AE220"/>
  <c r="AF220"/>
  <c r="AE221"/>
  <c r="AD222"/>
  <c r="AE222"/>
  <c r="AF222"/>
  <c r="AE223"/>
  <c r="AD224"/>
  <c r="AE224"/>
  <c r="AF224"/>
  <c r="AD225"/>
  <c r="AE225"/>
  <c r="AF225"/>
  <c r="AD226"/>
  <c r="AE226"/>
  <c r="AF226"/>
  <c r="AD227"/>
  <c r="AE227"/>
  <c r="AF227"/>
  <c r="AD228"/>
  <c r="AE228"/>
  <c r="AF228"/>
  <c r="AD229"/>
  <c r="AE229"/>
  <c r="AF229"/>
  <c r="AD230"/>
  <c r="AE230"/>
  <c r="AF230"/>
  <c r="AD231"/>
  <c r="AE231"/>
  <c r="AF231"/>
  <c r="AD232"/>
  <c r="AE232"/>
  <c r="AF232"/>
  <c r="AD233"/>
  <c r="AE233"/>
  <c r="AF233"/>
  <c r="AD234"/>
  <c r="AE234"/>
  <c r="AF234"/>
  <c r="AD235"/>
  <c r="AE235"/>
  <c r="AF235"/>
  <c r="AD236"/>
  <c r="AE236"/>
  <c r="AF236"/>
  <c r="AD237"/>
  <c r="AE237"/>
  <c r="AF237"/>
  <c r="AD238"/>
  <c r="AE238"/>
  <c r="AF238"/>
  <c r="AE239"/>
  <c r="AD240"/>
  <c r="AE240"/>
  <c r="AF240"/>
  <c r="AD241"/>
  <c r="AE241"/>
  <c r="AF241"/>
  <c r="AD242"/>
  <c r="AD243"/>
  <c r="AD244"/>
  <c r="AE244"/>
  <c r="AF244"/>
  <c r="AD245"/>
  <c r="AE245"/>
  <c r="AF245"/>
  <c r="AD246"/>
  <c r="AE246"/>
  <c r="AF246"/>
  <c r="AD247"/>
  <c r="AE247"/>
  <c r="AF247"/>
  <c r="AE248"/>
  <c r="AE249"/>
  <c r="AD250"/>
  <c r="AE250"/>
  <c r="AF250"/>
  <c r="AD251"/>
  <c r="AE251"/>
  <c r="AF251"/>
  <c r="AD252"/>
  <c r="AE252"/>
  <c r="AF252"/>
  <c r="AD253"/>
  <c r="AE253"/>
  <c r="AF253"/>
  <c r="AD254"/>
  <c r="AE254"/>
  <c r="AF254"/>
  <c r="AD255"/>
  <c r="AE255"/>
  <c r="AF255"/>
  <c r="AD256"/>
  <c r="AE256"/>
  <c r="AF256"/>
  <c r="AD257"/>
  <c r="AE257"/>
  <c r="AF257"/>
  <c r="AD258"/>
  <c r="AE258"/>
  <c r="AF258"/>
  <c r="AD259"/>
  <c r="AE259"/>
  <c r="AF259"/>
  <c r="AE260"/>
  <c r="AD261"/>
  <c r="AE261"/>
  <c r="AF261"/>
  <c r="AE262"/>
  <c r="AD263"/>
  <c r="AE263"/>
  <c r="AF263"/>
  <c r="AE264"/>
  <c r="AE265"/>
  <c r="AD266"/>
  <c r="AE266"/>
  <c r="AF266"/>
  <c r="AE267"/>
  <c r="AE268"/>
  <c r="AE269"/>
  <c r="AD270"/>
  <c r="AE270"/>
  <c r="AF270"/>
  <c r="AD271"/>
  <c r="AE271"/>
  <c r="AF271"/>
  <c r="AD272"/>
  <c r="AE272"/>
  <c r="AF272"/>
  <c r="AD273"/>
  <c r="AE273"/>
  <c r="AF273"/>
  <c r="AD274"/>
  <c r="AE274"/>
  <c r="AF274"/>
  <c r="AD275"/>
  <c r="AE275"/>
  <c r="AF275"/>
  <c r="AD276"/>
  <c r="AE276"/>
  <c r="AF276"/>
  <c r="AD277"/>
  <c r="AE277"/>
  <c r="AF277"/>
  <c r="AD278"/>
  <c r="AE278"/>
  <c r="AF278"/>
  <c r="AD279"/>
  <c r="AE279"/>
  <c r="AF279"/>
  <c r="AD280"/>
  <c r="AE280"/>
  <c r="AF280"/>
  <c r="AD281"/>
  <c r="AE281"/>
  <c r="AF281"/>
  <c r="AD282"/>
  <c r="AE282"/>
  <c r="AF282"/>
  <c r="AD283"/>
  <c r="AE283"/>
  <c r="AF283"/>
  <c r="AD284"/>
  <c r="AE284"/>
  <c r="AF284"/>
  <c r="AE285"/>
  <c r="AD286"/>
  <c r="AE286"/>
  <c r="AF286"/>
  <c r="AD287"/>
  <c r="AE287"/>
  <c r="AF287"/>
  <c r="AE288"/>
  <c r="AD289"/>
  <c r="AE289"/>
  <c r="AF289"/>
  <c r="AC290"/>
  <c r="AE290"/>
  <c r="AC291"/>
  <c r="AE291"/>
  <c r="AC292"/>
  <c r="AE292"/>
  <c r="M31" i="26"/>
  <c r="M32"/>
  <c r="M33"/>
  <c r="AH33"/>
  <c r="M34"/>
  <c r="AH34"/>
  <c r="M35"/>
  <c r="AH35"/>
  <c r="M36"/>
  <c r="AH36"/>
  <c r="AH37"/>
  <c r="AH38"/>
  <c r="J2" i="25"/>
  <c r="K2"/>
  <c r="L2"/>
  <c r="J3"/>
  <c r="K3"/>
  <c r="L3"/>
  <c r="J4"/>
  <c r="K4"/>
  <c r="L4"/>
  <c r="J5"/>
  <c r="K5"/>
  <c r="L5"/>
  <c r="J6"/>
  <c r="K6"/>
  <c r="L6"/>
  <c r="J7"/>
  <c r="K7"/>
  <c r="L7"/>
  <c r="J8"/>
  <c r="K8"/>
  <c r="L8"/>
  <c r="J9"/>
  <c r="K9"/>
  <c r="L9"/>
  <c r="J10"/>
  <c r="K10"/>
  <c r="L10"/>
  <c r="J11"/>
  <c r="K11"/>
  <c r="L11"/>
  <c r="J12"/>
  <c r="K12"/>
  <c r="L12"/>
  <c r="J13"/>
  <c r="K13"/>
  <c r="L13"/>
  <c r="J14"/>
  <c r="K14"/>
  <c r="L14"/>
  <c r="J15"/>
  <c r="K15"/>
  <c r="L15"/>
  <c r="J16"/>
  <c r="K16"/>
  <c r="L16"/>
  <c r="J17"/>
  <c r="K17"/>
  <c r="L17"/>
  <c r="J18"/>
  <c r="K18"/>
  <c r="L18"/>
  <c r="J19"/>
  <c r="K19"/>
  <c r="L19"/>
  <c r="J20"/>
  <c r="K20"/>
  <c r="L20"/>
  <c r="J21"/>
  <c r="K21"/>
  <c r="L21"/>
  <c r="J22"/>
  <c r="K22"/>
  <c r="L22"/>
  <c r="J23"/>
  <c r="K23"/>
  <c r="L23"/>
  <c r="J24"/>
  <c r="K24"/>
  <c r="L24"/>
  <c r="J25"/>
  <c r="K25"/>
  <c r="L25"/>
  <c r="J26"/>
  <c r="K26"/>
  <c r="L26"/>
  <c r="J27"/>
  <c r="K27"/>
  <c r="L27"/>
  <c r="J28"/>
  <c r="K28"/>
  <c r="L28"/>
  <c r="J29"/>
  <c r="K29"/>
  <c r="L29"/>
  <c r="J30"/>
  <c r="K30"/>
  <c r="L30"/>
  <c r="J31"/>
  <c r="K31"/>
  <c r="L31"/>
  <c r="J32"/>
  <c r="K32"/>
  <c r="L32"/>
  <c r="J33"/>
  <c r="K33"/>
  <c r="L33"/>
  <c r="J34"/>
  <c r="K34"/>
  <c r="L34"/>
  <c r="J35"/>
  <c r="K35"/>
  <c r="L35"/>
  <c r="J36"/>
  <c r="K36"/>
  <c r="L36"/>
  <c r="J37"/>
  <c r="K37"/>
  <c r="L37"/>
  <c r="J38"/>
  <c r="K38"/>
  <c r="L38"/>
  <c r="J39"/>
  <c r="K39"/>
  <c r="L39"/>
  <c r="J40"/>
  <c r="K40"/>
  <c r="L40"/>
  <c r="J41"/>
  <c r="K41"/>
  <c r="L41"/>
  <c r="J42"/>
  <c r="K42"/>
  <c r="L42"/>
  <c r="J43"/>
  <c r="K43"/>
  <c r="L43"/>
  <c r="J44"/>
  <c r="K44"/>
  <c r="L44"/>
  <c r="J45"/>
  <c r="K45"/>
  <c r="L45"/>
  <c r="J46"/>
  <c r="K46"/>
  <c r="L46"/>
  <c r="J47"/>
  <c r="K47"/>
  <c r="L47"/>
  <c r="J48"/>
  <c r="K48"/>
  <c r="L48"/>
  <c r="J49"/>
  <c r="K49"/>
  <c r="L49"/>
  <c r="J50"/>
  <c r="K50"/>
  <c r="L50"/>
  <c r="J51"/>
  <c r="K51"/>
  <c r="L51"/>
  <c r="J52"/>
  <c r="K52"/>
  <c r="L52"/>
  <c r="J53"/>
  <c r="K53"/>
  <c r="L53"/>
  <c r="J54"/>
  <c r="K54"/>
  <c r="L54"/>
  <c r="J55"/>
  <c r="K55"/>
  <c r="L55"/>
  <c r="J56"/>
  <c r="K56"/>
  <c r="L56"/>
  <c r="J57"/>
  <c r="K57"/>
  <c r="L57"/>
  <c r="J58"/>
  <c r="K58"/>
  <c r="L58"/>
  <c r="J59"/>
  <c r="K59"/>
  <c r="L59"/>
  <c r="J60"/>
  <c r="K60"/>
  <c r="L60"/>
  <c r="J61"/>
  <c r="K61"/>
  <c r="L61"/>
  <c r="J62"/>
  <c r="K62"/>
  <c r="L62"/>
  <c r="J63"/>
  <c r="K63"/>
  <c r="L63"/>
  <c r="J64"/>
  <c r="K64"/>
  <c r="L64"/>
  <c r="J65"/>
  <c r="K65"/>
  <c r="L65"/>
  <c r="J66"/>
  <c r="K66"/>
  <c r="L66"/>
  <c r="J67"/>
  <c r="K67"/>
  <c r="L67"/>
  <c r="J68"/>
  <c r="K68"/>
  <c r="L68"/>
  <c r="J69"/>
  <c r="K69"/>
  <c r="L69"/>
  <c r="J70"/>
  <c r="K70"/>
  <c r="L70"/>
  <c r="J71"/>
  <c r="K71"/>
  <c r="L71"/>
  <c r="J72"/>
  <c r="K72"/>
  <c r="L72"/>
  <c r="J73"/>
  <c r="K73"/>
  <c r="L73"/>
  <c r="J74"/>
  <c r="K74"/>
  <c r="L74"/>
  <c r="J75"/>
  <c r="K75"/>
  <c r="L75"/>
  <c r="J76"/>
  <c r="K76"/>
  <c r="L76"/>
  <c r="J77"/>
  <c r="K77"/>
  <c r="L77"/>
  <c r="J78"/>
  <c r="K78"/>
  <c r="L78"/>
  <c r="J79"/>
  <c r="K79"/>
  <c r="L79"/>
  <c r="J80"/>
  <c r="K80"/>
  <c r="L80"/>
  <c r="J81"/>
  <c r="K81"/>
  <c r="L81"/>
  <c r="J82"/>
  <c r="K82"/>
  <c r="L82"/>
  <c r="J83"/>
  <c r="K83"/>
  <c r="L83"/>
  <c r="J84"/>
  <c r="K84"/>
  <c r="L84"/>
  <c r="J85"/>
  <c r="K85"/>
  <c r="L85"/>
  <c r="J86"/>
  <c r="K86"/>
  <c r="L86"/>
  <c r="J87"/>
  <c r="K87"/>
  <c r="L87"/>
  <c r="J88"/>
  <c r="K88"/>
  <c r="L88"/>
  <c r="J89"/>
  <c r="K89"/>
  <c r="L89"/>
  <c r="J90"/>
  <c r="K90"/>
  <c r="L90"/>
  <c r="J91"/>
  <c r="K91"/>
  <c r="L91"/>
  <c r="J92"/>
  <c r="K92"/>
  <c r="L92"/>
  <c r="J93"/>
  <c r="K93"/>
  <c r="L93"/>
  <c r="J94"/>
  <c r="K94"/>
  <c r="L94"/>
  <c r="J95"/>
  <c r="K95"/>
  <c r="L95"/>
  <c r="J96"/>
  <c r="K96"/>
  <c r="L96"/>
  <c r="J97"/>
  <c r="K97"/>
  <c r="L97"/>
  <c r="J98"/>
  <c r="K98"/>
  <c r="L98"/>
  <c r="J99"/>
  <c r="K99"/>
  <c r="L99"/>
  <c r="J100"/>
  <c r="K100"/>
  <c r="L100"/>
  <c r="J101"/>
  <c r="K101"/>
  <c r="L101"/>
  <c r="J102"/>
  <c r="K102"/>
  <c r="L102"/>
  <c r="J103"/>
  <c r="K103"/>
  <c r="L103"/>
  <c r="J104"/>
  <c r="K104"/>
  <c r="L104"/>
  <c r="J105"/>
  <c r="K105"/>
  <c r="L105"/>
  <c r="J106"/>
  <c r="K106"/>
  <c r="L106"/>
  <c r="J107"/>
  <c r="K107"/>
  <c r="L107"/>
  <c r="J108"/>
  <c r="K108"/>
  <c r="L108"/>
  <c r="J109"/>
  <c r="K109"/>
  <c r="L109"/>
  <c r="J110"/>
  <c r="K110"/>
  <c r="L110"/>
  <c r="J111"/>
  <c r="K111"/>
  <c r="L111"/>
  <c r="J112"/>
  <c r="K112"/>
  <c r="L112"/>
  <c r="J113"/>
  <c r="K113"/>
  <c r="L113"/>
  <c r="J114"/>
  <c r="K114"/>
  <c r="L114"/>
  <c r="J115"/>
  <c r="K115"/>
  <c r="L115"/>
  <c r="J116"/>
  <c r="K116"/>
  <c r="L116"/>
  <c r="J117"/>
  <c r="K117"/>
  <c r="L117"/>
  <c r="J118"/>
  <c r="K118"/>
  <c r="L118"/>
  <c r="J119"/>
  <c r="K119"/>
  <c r="L119"/>
  <c r="J120"/>
  <c r="K120"/>
  <c r="L120"/>
  <c r="J121"/>
  <c r="K121"/>
  <c r="L121"/>
  <c r="J122"/>
  <c r="K122"/>
  <c r="L122"/>
  <c r="J123"/>
  <c r="K123"/>
  <c r="L123"/>
  <c r="J124"/>
  <c r="K124"/>
  <c r="L124"/>
  <c r="J125"/>
  <c r="K125"/>
  <c r="L125"/>
  <c r="J126"/>
  <c r="K126"/>
  <c r="L126"/>
  <c r="J127"/>
  <c r="K127"/>
  <c r="L127"/>
  <c r="J128"/>
  <c r="K128"/>
  <c r="L128"/>
  <c r="J129"/>
  <c r="K129"/>
  <c r="L129"/>
  <c r="J130"/>
  <c r="K130"/>
  <c r="L130"/>
  <c r="J131"/>
  <c r="K131"/>
  <c r="L131"/>
  <c r="J132"/>
  <c r="K132"/>
  <c r="L132"/>
  <c r="J133"/>
  <c r="K133"/>
  <c r="L133"/>
  <c r="J134"/>
  <c r="K134"/>
  <c r="L134"/>
  <c r="J135"/>
  <c r="K135"/>
  <c r="L135"/>
  <c r="J136"/>
  <c r="K136"/>
  <c r="L136"/>
  <c r="J137"/>
  <c r="K137"/>
  <c r="L137"/>
  <c r="J138"/>
  <c r="K138"/>
  <c r="L138"/>
  <c r="J139"/>
  <c r="K139"/>
  <c r="L139"/>
  <c r="J140"/>
  <c r="K140"/>
  <c r="L140"/>
  <c r="J141"/>
  <c r="K141"/>
  <c r="L141"/>
  <c r="J142"/>
  <c r="K142"/>
  <c r="L142"/>
  <c r="J143"/>
  <c r="K143"/>
  <c r="L143"/>
  <c r="J144"/>
  <c r="K144"/>
  <c r="L144"/>
  <c r="J145"/>
  <c r="K145"/>
  <c r="L145"/>
  <c r="J146"/>
  <c r="K146"/>
  <c r="L146"/>
  <c r="J147"/>
  <c r="K147"/>
  <c r="L147"/>
  <c r="J148"/>
  <c r="K148"/>
  <c r="L148"/>
  <c r="J149"/>
  <c r="K149"/>
  <c r="L149"/>
  <c r="J150"/>
  <c r="K150"/>
  <c r="L150"/>
  <c r="J151"/>
  <c r="K151"/>
  <c r="L151"/>
  <c r="J152"/>
  <c r="K152"/>
  <c r="L152"/>
  <c r="J153"/>
  <c r="K153"/>
  <c r="L153"/>
  <c r="J154"/>
  <c r="K154"/>
  <c r="L154"/>
  <c r="J155"/>
  <c r="K155"/>
  <c r="L155"/>
  <c r="J156"/>
  <c r="K156"/>
  <c r="L156"/>
  <c r="J157"/>
  <c r="K157"/>
  <c r="L157"/>
  <c r="J158"/>
  <c r="K158"/>
  <c r="L158"/>
  <c r="J159"/>
  <c r="K159"/>
  <c r="L159"/>
  <c r="J160"/>
  <c r="K160"/>
  <c r="L160"/>
  <c r="J161"/>
  <c r="K161"/>
  <c r="L161"/>
  <c r="J162"/>
  <c r="K162"/>
  <c r="L162"/>
  <c r="J163"/>
  <c r="K163"/>
  <c r="L163"/>
  <c r="J164"/>
  <c r="K164"/>
  <c r="L164"/>
  <c r="J165"/>
  <c r="K165"/>
  <c r="L165"/>
  <c r="J166"/>
  <c r="K166"/>
  <c r="L166"/>
  <c r="J167"/>
  <c r="K167"/>
  <c r="L167"/>
  <c r="J168"/>
  <c r="K168"/>
  <c r="L168"/>
  <c r="J169"/>
  <c r="K169"/>
  <c r="L169"/>
  <c r="J170"/>
  <c r="K170"/>
  <c r="L170"/>
  <c r="J171"/>
  <c r="K171"/>
  <c r="L171"/>
  <c r="J172"/>
  <c r="K172"/>
  <c r="L172"/>
  <c r="J173"/>
  <c r="K173"/>
  <c r="L173"/>
  <c r="J174"/>
  <c r="K174"/>
  <c r="L174"/>
  <c r="J175"/>
  <c r="K175"/>
  <c r="L175"/>
  <c r="J176"/>
  <c r="K176"/>
  <c r="L176"/>
  <c r="J177"/>
  <c r="K177"/>
  <c r="L177"/>
  <c r="J178"/>
  <c r="K178"/>
  <c r="L178"/>
  <c r="J179"/>
  <c r="K179"/>
  <c r="L179"/>
  <c r="J180"/>
  <c r="K180"/>
  <c r="L180"/>
  <c r="J181"/>
  <c r="K181"/>
  <c r="L181"/>
  <c r="J182"/>
  <c r="K182"/>
  <c r="L182"/>
  <c r="J183"/>
  <c r="K183"/>
  <c r="L183"/>
  <c r="J184"/>
  <c r="K184"/>
  <c r="L184"/>
  <c r="J185"/>
  <c r="K185"/>
  <c r="L185"/>
  <c r="J186"/>
  <c r="K186"/>
  <c r="L186"/>
  <c r="J187"/>
  <c r="K187"/>
  <c r="L187"/>
  <c r="J188"/>
  <c r="K188"/>
  <c r="L188"/>
  <c r="J189"/>
  <c r="K189"/>
  <c r="L189"/>
  <c r="J190"/>
  <c r="K190"/>
  <c r="L190"/>
  <c r="J191"/>
  <c r="K191"/>
  <c r="L191"/>
  <c r="J192"/>
  <c r="K192"/>
  <c r="L192"/>
  <c r="J193"/>
  <c r="K193"/>
  <c r="L193"/>
  <c r="J194"/>
  <c r="K194"/>
  <c r="L194"/>
  <c r="J195"/>
  <c r="K195"/>
  <c r="L195"/>
  <c r="J196"/>
  <c r="K196"/>
  <c r="L196"/>
  <c r="J197"/>
  <c r="K197"/>
  <c r="L197"/>
  <c r="J198"/>
  <c r="K198"/>
  <c r="L198"/>
  <c r="J199"/>
  <c r="K199"/>
  <c r="L199"/>
  <c r="J200"/>
  <c r="K200"/>
  <c r="L200"/>
  <c r="J201"/>
  <c r="K201"/>
  <c r="L201"/>
  <c r="J202"/>
  <c r="K202"/>
  <c r="L202"/>
  <c r="J203"/>
  <c r="K203"/>
  <c r="L203"/>
  <c r="J204"/>
  <c r="K204"/>
  <c r="L204"/>
  <c r="J205"/>
  <c r="K205"/>
  <c r="L205"/>
  <c r="J206"/>
  <c r="K206"/>
  <c r="L206"/>
  <c r="J207"/>
  <c r="K207"/>
  <c r="L207"/>
  <c r="J208"/>
  <c r="K208"/>
  <c r="L208"/>
  <c r="J209"/>
  <c r="K209"/>
  <c r="L209"/>
  <c r="J210"/>
  <c r="K210"/>
  <c r="L210"/>
  <c r="J211"/>
  <c r="K211"/>
  <c r="L211"/>
  <c r="J212"/>
  <c r="K212"/>
  <c r="L212"/>
  <c r="J213"/>
  <c r="K213"/>
  <c r="L213"/>
  <c r="J214"/>
  <c r="K214"/>
  <c r="L214"/>
  <c r="J215"/>
  <c r="K215"/>
  <c r="L215"/>
  <c r="J216"/>
  <c r="K216"/>
  <c r="L216"/>
  <c r="J217"/>
  <c r="K217"/>
  <c r="L217"/>
  <c r="J218"/>
  <c r="K218"/>
  <c r="L218"/>
  <c r="J219"/>
  <c r="K219"/>
  <c r="L219"/>
  <c r="J220"/>
  <c r="K220"/>
  <c r="L220"/>
  <c r="J221"/>
  <c r="K221"/>
  <c r="L221"/>
  <c r="J222"/>
  <c r="K222"/>
  <c r="L222"/>
  <c r="J223"/>
  <c r="K223"/>
  <c r="L223"/>
  <c r="J224"/>
  <c r="K224"/>
  <c r="L224"/>
  <c r="J225"/>
  <c r="K225"/>
  <c r="L225"/>
  <c r="J226"/>
  <c r="K226"/>
  <c r="L226"/>
  <c r="J227"/>
  <c r="K227"/>
  <c r="L227"/>
  <c r="J228"/>
  <c r="K228"/>
  <c r="L228"/>
  <c r="J229"/>
  <c r="K229"/>
  <c r="L229"/>
  <c r="J230"/>
  <c r="K230"/>
  <c r="L230"/>
  <c r="J231"/>
  <c r="K231"/>
  <c r="L231"/>
  <c r="J232"/>
  <c r="K232"/>
  <c r="L232"/>
  <c r="J233"/>
  <c r="K233"/>
  <c r="L233"/>
  <c r="J234"/>
  <c r="K234"/>
  <c r="L234"/>
  <c r="J235"/>
  <c r="K235"/>
  <c r="L235"/>
  <c r="J236"/>
  <c r="K236"/>
  <c r="L236"/>
  <c r="J237"/>
  <c r="K237"/>
  <c r="L237"/>
  <c r="J238"/>
  <c r="K238"/>
  <c r="L238"/>
  <c r="J239"/>
  <c r="K239"/>
  <c r="L239"/>
  <c r="J240"/>
  <c r="K240"/>
  <c r="L240"/>
  <c r="J241"/>
  <c r="K241"/>
  <c r="L241"/>
  <c r="J242"/>
  <c r="K242"/>
  <c r="L242"/>
  <c r="J243"/>
  <c r="K243"/>
  <c r="L243"/>
  <c r="J244"/>
  <c r="K244"/>
  <c r="L244"/>
  <c r="J245"/>
  <c r="K245"/>
  <c r="L245"/>
  <c r="J246"/>
  <c r="K246"/>
  <c r="L246"/>
  <c r="J247"/>
  <c r="K247"/>
  <c r="L247"/>
  <c r="J248"/>
  <c r="K248"/>
  <c r="L248"/>
  <c r="J249"/>
  <c r="K249"/>
  <c r="L249"/>
  <c r="J250"/>
  <c r="K250"/>
  <c r="L250"/>
  <c r="J251"/>
  <c r="K251"/>
  <c r="L251"/>
  <c r="J252"/>
  <c r="K252"/>
  <c r="L252"/>
  <c r="J253"/>
  <c r="K253"/>
  <c r="L253"/>
  <c r="J254"/>
  <c r="K254"/>
  <c r="L254"/>
  <c r="J255"/>
  <c r="K255"/>
  <c r="L255"/>
  <c r="J256"/>
  <c r="K256"/>
  <c r="L256"/>
  <c r="J257"/>
  <c r="K257"/>
  <c r="L257"/>
  <c r="J258"/>
  <c r="K258"/>
  <c r="L258"/>
  <c r="J259"/>
  <c r="K259"/>
  <c r="L259"/>
  <c r="J260"/>
  <c r="K260"/>
  <c r="L260"/>
  <c r="J261"/>
  <c r="K261"/>
  <c r="L261"/>
  <c r="J262"/>
  <c r="K262"/>
  <c r="L262"/>
  <c r="J263"/>
  <c r="K263"/>
  <c r="L263"/>
  <c r="J264"/>
  <c r="K264"/>
  <c r="L264"/>
  <c r="J265"/>
  <c r="K265"/>
  <c r="L265"/>
  <c r="J266"/>
  <c r="K266"/>
  <c r="L266"/>
  <c r="J267"/>
  <c r="K267"/>
  <c r="L267"/>
  <c r="J268"/>
  <c r="K268"/>
  <c r="L268"/>
  <c r="J269"/>
  <c r="K269"/>
  <c r="L269"/>
  <c r="J270"/>
  <c r="K270"/>
  <c r="L270"/>
  <c r="J271"/>
  <c r="K271"/>
  <c r="L271"/>
  <c r="J272"/>
  <c r="K272"/>
  <c r="L272"/>
  <c r="J273"/>
  <c r="K273"/>
  <c r="L273"/>
  <c r="J274"/>
  <c r="K274"/>
  <c r="L274"/>
  <c r="J275"/>
  <c r="K275"/>
  <c r="L275"/>
  <c r="J276"/>
  <c r="K276"/>
  <c r="L276"/>
  <c r="J277"/>
  <c r="K277"/>
  <c r="L277"/>
  <c r="J278"/>
  <c r="K278"/>
  <c r="L278"/>
  <c r="J279"/>
  <c r="K279"/>
  <c r="L279"/>
  <c r="J280"/>
  <c r="K280"/>
  <c r="L280"/>
  <c r="J281"/>
  <c r="K281"/>
  <c r="L281"/>
  <c r="J282"/>
  <c r="K282"/>
  <c r="L282"/>
  <c r="J283"/>
  <c r="K283"/>
  <c r="L283"/>
  <c r="J284"/>
  <c r="K284"/>
  <c r="L284"/>
  <c r="J285"/>
  <c r="K285"/>
  <c r="L285"/>
  <c r="J286"/>
  <c r="K286"/>
  <c r="L286"/>
  <c r="J287"/>
  <c r="K287"/>
  <c r="L287"/>
  <c r="J288"/>
  <c r="K288"/>
  <c r="L288"/>
  <c r="J289"/>
  <c r="K289"/>
  <c r="L289"/>
  <c r="J290"/>
  <c r="K290"/>
  <c r="L290"/>
  <c r="J291"/>
  <c r="K291"/>
  <c r="L291"/>
  <c r="J292"/>
  <c r="K292"/>
  <c r="L292"/>
  <c r="J293"/>
  <c r="K293"/>
  <c r="L293"/>
  <c r="J294"/>
  <c r="K294"/>
  <c r="L294"/>
  <c r="J295"/>
  <c r="K295"/>
  <c r="L295"/>
  <c r="J296"/>
  <c r="K296"/>
  <c r="L296"/>
  <c r="J297"/>
  <c r="J298"/>
  <c r="K298"/>
  <c r="L298"/>
  <c r="J299"/>
  <c r="J300"/>
  <c r="K300"/>
  <c r="L300"/>
  <c r="J301"/>
  <c r="K301"/>
  <c r="L301"/>
  <c r="J302"/>
  <c r="K302"/>
  <c r="L302"/>
  <c r="J303"/>
  <c r="K303"/>
  <c r="L303"/>
  <c r="J304"/>
  <c r="K304"/>
  <c r="L304"/>
  <c r="J305"/>
  <c r="K305"/>
  <c r="L305"/>
  <c r="J306"/>
  <c r="K306"/>
  <c r="L306"/>
  <c r="J307"/>
  <c r="K307"/>
  <c r="L307"/>
  <c r="J308"/>
  <c r="J309"/>
  <c r="K309"/>
  <c r="L309"/>
  <c r="J310"/>
  <c r="K310"/>
  <c r="L310"/>
  <c r="J311"/>
  <c r="K311"/>
  <c r="L311"/>
  <c r="J312"/>
  <c r="K312"/>
  <c r="L312"/>
  <c r="J313"/>
  <c r="K313"/>
  <c r="L313"/>
  <c r="J314"/>
  <c r="K314"/>
  <c r="L314"/>
  <c r="J315"/>
  <c r="K315"/>
  <c r="L315"/>
  <c r="J316"/>
  <c r="K316"/>
  <c r="L316"/>
  <c r="J317"/>
  <c r="K317"/>
  <c r="L317"/>
  <c r="J318"/>
  <c r="K318"/>
  <c r="L318"/>
  <c r="J319"/>
  <c r="K319"/>
  <c r="L319"/>
  <c r="J320"/>
  <c r="K320"/>
  <c r="L320"/>
  <c r="J321"/>
  <c r="K321"/>
  <c r="L321"/>
  <c r="J322"/>
  <c r="K322"/>
  <c r="L322"/>
  <c r="J323"/>
  <c r="K323"/>
  <c r="L323"/>
  <c r="J324"/>
  <c r="K324"/>
  <c r="L324"/>
  <c r="J325"/>
  <c r="K325"/>
  <c r="L325"/>
  <c r="I326"/>
  <c r="I327"/>
  <c r="L2" i="24"/>
  <c r="M2"/>
  <c r="N2"/>
  <c r="L3"/>
  <c r="M3"/>
  <c r="N3"/>
  <c r="L4"/>
  <c r="M4"/>
  <c r="N4"/>
  <c r="L5"/>
  <c r="M5"/>
  <c r="N5"/>
  <c r="L6"/>
  <c r="M6"/>
  <c r="N6"/>
  <c r="L7"/>
  <c r="M7"/>
  <c r="N7"/>
  <c r="L8"/>
  <c r="M8"/>
  <c r="N8"/>
  <c r="L9"/>
  <c r="M9"/>
  <c r="N9"/>
  <c r="L10"/>
  <c r="M10"/>
  <c r="N10"/>
  <c r="L11"/>
  <c r="M11"/>
  <c r="N11"/>
  <c r="L12"/>
  <c r="M12"/>
  <c r="N12"/>
  <c r="K13"/>
  <c r="L13"/>
  <c r="M13"/>
  <c r="N13"/>
  <c r="O13"/>
  <c r="L14"/>
  <c r="M14"/>
  <c r="N14"/>
  <c r="L15"/>
  <c r="M15"/>
  <c r="N15"/>
  <c r="L16"/>
  <c r="M16"/>
  <c r="N16"/>
  <c r="L17"/>
  <c r="M17"/>
  <c r="N17"/>
  <c r="L18"/>
  <c r="M18"/>
  <c r="N18"/>
  <c r="L19"/>
  <c r="M19"/>
  <c r="N19"/>
  <c r="L20"/>
  <c r="M20"/>
  <c r="N20"/>
  <c r="L21"/>
  <c r="M21"/>
  <c r="N21"/>
  <c r="L22"/>
  <c r="M22"/>
  <c r="N22"/>
  <c r="L23"/>
  <c r="M23"/>
  <c r="N23"/>
  <c r="L24"/>
  <c r="M24"/>
  <c r="N24"/>
  <c r="K25"/>
  <c r="L25"/>
  <c r="M25"/>
  <c r="N25"/>
  <c r="O25"/>
  <c r="L26"/>
  <c r="M26"/>
  <c r="N26"/>
  <c r="L27"/>
  <c r="M27"/>
  <c r="N27"/>
  <c r="L28"/>
  <c r="M28"/>
  <c r="N28"/>
  <c r="L29"/>
  <c r="M29"/>
  <c r="N29"/>
  <c r="L30"/>
  <c r="M30"/>
  <c r="N30"/>
  <c r="L31"/>
  <c r="M31"/>
  <c r="N31"/>
  <c r="L32"/>
  <c r="M32"/>
  <c r="N32"/>
  <c r="L33"/>
  <c r="M33"/>
  <c r="N33"/>
  <c r="L34"/>
  <c r="M34"/>
  <c r="N34"/>
  <c r="L35"/>
  <c r="M35"/>
  <c r="N35"/>
  <c r="L36"/>
  <c r="M36"/>
  <c r="N36"/>
  <c r="K37"/>
  <c r="L37"/>
  <c r="M37"/>
  <c r="N37"/>
  <c r="O37"/>
  <c r="L38"/>
  <c r="M38"/>
  <c r="N38"/>
  <c r="L39"/>
  <c r="M39"/>
  <c r="N39"/>
  <c r="L40"/>
  <c r="M40"/>
  <c r="N40"/>
  <c r="L41"/>
  <c r="M41"/>
  <c r="N41"/>
  <c r="L42"/>
  <c r="M42"/>
  <c r="N42"/>
  <c r="L43"/>
  <c r="M43"/>
  <c r="N43"/>
  <c r="L44"/>
  <c r="M44"/>
  <c r="N44"/>
  <c r="L45"/>
  <c r="M45"/>
  <c r="N45"/>
  <c r="L46"/>
  <c r="M46"/>
  <c r="N46"/>
  <c r="L47"/>
  <c r="M47"/>
  <c r="N47"/>
  <c r="L48"/>
  <c r="M48"/>
  <c r="N48"/>
  <c r="K49"/>
  <c r="L49"/>
  <c r="M49"/>
  <c r="N49"/>
  <c r="O49"/>
  <c r="L50"/>
  <c r="M50"/>
  <c r="N50"/>
  <c r="L51"/>
  <c r="M51"/>
  <c r="N51"/>
  <c r="L52"/>
  <c r="M52"/>
  <c r="N52"/>
  <c r="L53"/>
  <c r="M53"/>
  <c r="N53"/>
  <c r="L54"/>
  <c r="M54"/>
  <c r="N54"/>
  <c r="L55"/>
  <c r="M55"/>
  <c r="N55"/>
  <c r="L56"/>
  <c r="M56"/>
  <c r="N56"/>
  <c r="L57"/>
  <c r="M57"/>
  <c r="N57"/>
  <c r="L58"/>
  <c r="M58"/>
  <c r="N58"/>
  <c r="L59"/>
  <c r="M59"/>
  <c r="N59"/>
  <c r="L60"/>
  <c r="M60"/>
  <c r="N60"/>
  <c r="K61"/>
  <c r="L61"/>
  <c r="M61"/>
  <c r="N61"/>
  <c r="O61"/>
  <c r="L62"/>
  <c r="M62"/>
  <c r="N62"/>
  <c r="L63"/>
  <c r="M63"/>
  <c r="N63"/>
  <c r="L64"/>
  <c r="M64"/>
  <c r="N64"/>
  <c r="L65"/>
  <c r="M65"/>
  <c r="N65"/>
  <c r="L66"/>
  <c r="M66"/>
  <c r="N66"/>
  <c r="L67"/>
  <c r="M67"/>
  <c r="N67"/>
  <c r="L68"/>
  <c r="M68"/>
  <c r="N68"/>
  <c r="L69"/>
  <c r="M69"/>
  <c r="N69"/>
  <c r="L70"/>
  <c r="M70"/>
  <c r="N70"/>
  <c r="L71"/>
  <c r="M71"/>
  <c r="N71"/>
  <c r="L72"/>
  <c r="M72"/>
  <c r="N72"/>
  <c r="K73"/>
  <c r="L73"/>
  <c r="M73"/>
  <c r="N73"/>
  <c r="O73"/>
  <c r="L74"/>
  <c r="M74"/>
  <c r="N74"/>
  <c r="L75"/>
  <c r="M75"/>
  <c r="N75"/>
  <c r="L76"/>
  <c r="M76"/>
  <c r="N76"/>
  <c r="L77"/>
  <c r="M77"/>
  <c r="N77"/>
  <c r="L78"/>
  <c r="M78"/>
  <c r="N78"/>
  <c r="L79"/>
  <c r="M79"/>
  <c r="N79"/>
  <c r="L80"/>
  <c r="M80"/>
  <c r="N80"/>
  <c r="L81"/>
  <c r="M81"/>
  <c r="N81"/>
  <c r="L82"/>
  <c r="M82"/>
  <c r="N82"/>
  <c r="L83"/>
  <c r="M83"/>
  <c r="N83"/>
  <c r="L84"/>
  <c r="M84"/>
  <c r="N84"/>
  <c r="K85"/>
  <c r="L85"/>
  <c r="M85"/>
  <c r="N85"/>
  <c r="O85"/>
  <c r="L86"/>
  <c r="M86"/>
  <c r="N86"/>
  <c r="L87"/>
  <c r="M87"/>
  <c r="N87"/>
  <c r="L88"/>
  <c r="M88"/>
  <c r="N88"/>
  <c r="L89"/>
  <c r="M89"/>
  <c r="N89"/>
  <c r="L90"/>
  <c r="M90"/>
  <c r="N90"/>
  <c r="L91"/>
  <c r="M91"/>
  <c r="N91"/>
  <c r="L92"/>
  <c r="M92"/>
  <c r="N92"/>
  <c r="L93"/>
  <c r="M93"/>
  <c r="N93"/>
  <c r="L94"/>
  <c r="M94"/>
  <c r="N94"/>
  <c r="L95"/>
  <c r="M95"/>
  <c r="N95"/>
  <c r="L96"/>
  <c r="M96"/>
  <c r="N96"/>
  <c r="K97"/>
  <c r="L97"/>
  <c r="M97"/>
  <c r="N97"/>
  <c r="O97"/>
  <c r="L98"/>
  <c r="M98"/>
  <c r="N98"/>
  <c r="L99"/>
  <c r="M99"/>
  <c r="N99"/>
  <c r="L100"/>
  <c r="M100"/>
  <c r="N100"/>
  <c r="L101"/>
  <c r="M101"/>
  <c r="N101"/>
  <c r="L102"/>
  <c r="M102"/>
  <c r="N102"/>
  <c r="L103"/>
  <c r="M103"/>
  <c r="N103"/>
  <c r="L104"/>
  <c r="M104"/>
  <c r="N104"/>
  <c r="L105"/>
  <c r="M105"/>
  <c r="N105"/>
  <c r="L106"/>
  <c r="M106"/>
  <c r="N106"/>
  <c r="L107"/>
  <c r="M107"/>
  <c r="N107"/>
  <c r="L108"/>
  <c r="M108"/>
  <c r="N108"/>
  <c r="K109"/>
  <c r="L109"/>
  <c r="M109"/>
  <c r="N109"/>
  <c r="O109"/>
  <c r="L110"/>
  <c r="M110"/>
  <c r="N110"/>
  <c r="L111"/>
  <c r="M111"/>
  <c r="N111"/>
  <c r="L112"/>
  <c r="M112"/>
  <c r="N112"/>
  <c r="L113"/>
  <c r="M113"/>
  <c r="N113"/>
  <c r="L114"/>
  <c r="M114"/>
  <c r="N114"/>
  <c r="L115"/>
  <c r="M115"/>
  <c r="N115"/>
  <c r="L116"/>
  <c r="M116"/>
  <c r="N116"/>
  <c r="L117"/>
  <c r="M117"/>
  <c r="N117"/>
  <c r="L118"/>
  <c r="M118"/>
  <c r="N118"/>
  <c r="L119"/>
  <c r="M119"/>
  <c r="N119"/>
  <c r="L120"/>
  <c r="M120"/>
  <c r="N120"/>
  <c r="K121"/>
  <c r="L121"/>
  <c r="M121"/>
  <c r="N121"/>
  <c r="O121"/>
  <c r="L122"/>
  <c r="M122"/>
  <c r="N122"/>
  <c r="L123"/>
  <c r="M123"/>
  <c r="N123"/>
  <c r="L124"/>
  <c r="M124"/>
  <c r="N124"/>
  <c r="L125"/>
  <c r="M125"/>
  <c r="N125"/>
  <c r="L126"/>
  <c r="M126"/>
  <c r="N126"/>
  <c r="L127"/>
  <c r="M127"/>
  <c r="N127"/>
  <c r="L128"/>
  <c r="M128"/>
  <c r="N128"/>
  <c r="L129"/>
  <c r="M129"/>
  <c r="N129"/>
  <c r="L130"/>
  <c r="M130"/>
  <c r="N130"/>
  <c r="L131"/>
  <c r="M131"/>
  <c r="N131"/>
  <c r="L132"/>
  <c r="M132"/>
  <c r="N132"/>
  <c r="K133"/>
  <c r="L133"/>
  <c r="M133"/>
  <c r="N133"/>
  <c r="O133"/>
  <c r="L134"/>
  <c r="M134"/>
  <c r="N134"/>
  <c r="L135"/>
  <c r="M135"/>
  <c r="N135"/>
  <c r="L136"/>
  <c r="M136"/>
  <c r="N136"/>
  <c r="L137"/>
  <c r="M137"/>
  <c r="N137"/>
  <c r="L138"/>
  <c r="M138"/>
  <c r="N138"/>
  <c r="L139"/>
  <c r="M139"/>
  <c r="N139"/>
  <c r="L140"/>
  <c r="M140"/>
  <c r="N140"/>
  <c r="L141"/>
  <c r="M141"/>
  <c r="N141"/>
  <c r="L142"/>
  <c r="M142"/>
  <c r="N142"/>
  <c r="L143"/>
  <c r="M143"/>
  <c r="N143"/>
  <c r="L144"/>
  <c r="M144"/>
  <c r="N144"/>
  <c r="K145"/>
  <c r="L145"/>
  <c r="M145"/>
  <c r="N145"/>
  <c r="O145"/>
  <c r="L146"/>
  <c r="M146"/>
  <c r="N146"/>
  <c r="L147"/>
  <c r="M147"/>
  <c r="N147"/>
  <c r="L148"/>
  <c r="M148"/>
  <c r="N148"/>
  <c r="L149"/>
  <c r="M149"/>
  <c r="N149"/>
  <c r="L150"/>
  <c r="M150"/>
  <c r="N150"/>
  <c r="L151"/>
  <c r="M151"/>
  <c r="N151"/>
  <c r="L152"/>
  <c r="M152"/>
  <c r="N152"/>
  <c r="L153"/>
  <c r="M153"/>
  <c r="N153"/>
  <c r="L154"/>
  <c r="M154"/>
  <c r="N154"/>
  <c r="L155"/>
  <c r="M155"/>
  <c r="N155"/>
  <c r="L156"/>
  <c r="M156"/>
  <c r="N156"/>
  <c r="K157"/>
  <c r="L157"/>
  <c r="M157"/>
  <c r="O157"/>
  <c r="L158"/>
  <c r="M158"/>
  <c r="N158"/>
  <c r="L159"/>
  <c r="M159"/>
  <c r="N159"/>
  <c r="L160"/>
  <c r="M160"/>
  <c r="N160"/>
  <c r="L161"/>
  <c r="M161"/>
  <c r="N161"/>
  <c r="L162"/>
  <c r="M162"/>
  <c r="N162"/>
  <c r="L163"/>
  <c r="M163"/>
  <c r="N163"/>
  <c r="L164"/>
  <c r="M164"/>
  <c r="N164"/>
  <c r="L165"/>
  <c r="M165"/>
  <c r="N165"/>
  <c r="L166"/>
  <c r="M166"/>
  <c r="N166"/>
  <c r="L167"/>
  <c r="M167"/>
  <c r="N167"/>
  <c r="L168"/>
  <c r="M168"/>
  <c r="N168"/>
  <c r="K169"/>
  <c r="L169"/>
  <c r="M169"/>
  <c r="O169"/>
  <c r="L170"/>
  <c r="M170"/>
  <c r="N170"/>
  <c r="L171"/>
  <c r="M171"/>
  <c r="N171"/>
  <c r="L172"/>
  <c r="M172"/>
  <c r="N172"/>
  <c r="L173"/>
  <c r="M173"/>
  <c r="N173"/>
  <c r="L174"/>
  <c r="M174"/>
  <c r="N174"/>
  <c r="L175"/>
  <c r="M175"/>
  <c r="N175"/>
  <c r="L176"/>
  <c r="M176"/>
  <c r="N176"/>
  <c r="L177"/>
  <c r="M177"/>
  <c r="N177"/>
  <c r="L178"/>
  <c r="M178"/>
  <c r="N178"/>
  <c r="L179"/>
  <c r="M179"/>
  <c r="N179"/>
  <c r="L180"/>
  <c r="M180"/>
  <c r="N180"/>
  <c r="K181"/>
  <c r="L181"/>
  <c r="M181"/>
  <c r="N181"/>
  <c r="O181"/>
  <c r="L182"/>
  <c r="M182"/>
  <c r="N182"/>
  <c r="L183"/>
  <c r="M183"/>
  <c r="N183"/>
  <c r="L184"/>
  <c r="M184"/>
  <c r="N184"/>
  <c r="L185"/>
  <c r="M185"/>
  <c r="N185"/>
  <c r="L186"/>
  <c r="M186"/>
  <c r="N186"/>
  <c r="L187"/>
  <c r="M187"/>
  <c r="N187"/>
  <c r="L188"/>
  <c r="M188"/>
  <c r="N188"/>
  <c r="L189"/>
  <c r="M189"/>
  <c r="N189"/>
  <c r="L190"/>
  <c r="M190"/>
  <c r="N190"/>
  <c r="L191"/>
  <c r="M191"/>
  <c r="N191"/>
  <c r="L192"/>
  <c r="M192"/>
  <c r="N192"/>
  <c r="K193"/>
  <c r="L193"/>
  <c r="M193"/>
  <c r="N193"/>
  <c r="O193"/>
  <c r="L194"/>
  <c r="M194"/>
  <c r="N194"/>
  <c r="L195"/>
  <c r="M195"/>
  <c r="N195"/>
  <c r="L196"/>
  <c r="M196"/>
  <c r="N196"/>
  <c r="L197"/>
  <c r="M197"/>
  <c r="N197"/>
  <c r="L198"/>
  <c r="M198"/>
  <c r="N198"/>
  <c r="L199"/>
  <c r="M199"/>
  <c r="N199"/>
  <c r="L200"/>
  <c r="M200"/>
  <c r="N200"/>
  <c r="L201"/>
  <c r="M201"/>
  <c r="N201"/>
  <c r="L202"/>
  <c r="M202"/>
  <c r="N202"/>
  <c r="L203"/>
  <c r="M203"/>
  <c r="N203"/>
  <c r="L204"/>
  <c r="M204"/>
  <c r="N204"/>
  <c r="K205"/>
  <c r="L205"/>
  <c r="M205"/>
  <c r="N205"/>
  <c r="O205"/>
  <c r="L206"/>
  <c r="M206"/>
  <c r="N206"/>
  <c r="L207"/>
  <c r="M207"/>
  <c r="N207"/>
  <c r="L208"/>
  <c r="M208"/>
  <c r="N208"/>
  <c r="L209"/>
  <c r="M209"/>
  <c r="N209"/>
  <c r="L210"/>
  <c r="M210"/>
  <c r="N210"/>
  <c r="L211"/>
  <c r="M211"/>
  <c r="N211"/>
  <c r="L212"/>
  <c r="M212"/>
  <c r="N212"/>
  <c r="L213"/>
  <c r="M213"/>
  <c r="N213"/>
  <c r="L214"/>
  <c r="M214"/>
  <c r="N214"/>
  <c r="L215"/>
  <c r="M215"/>
  <c r="N215"/>
  <c r="L216"/>
  <c r="M216"/>
  <c r="N216"/>
  <c r="K217"/>
  <c r="L217"/>
  <c r="M217"/>
  <c r="N217"/>
  <c r="O217"/>
  <c r="L218"/>
  <c r="M218"/>
  <c r="N218"/>
  <c r="L219"/>
  <c r="M219"/>
  <c r="N219"/>
  <c r="L220"/>
  <c r="M220"/>
  <c r="N220"/>
  <c r="L221"/>
  <c r="M221"/>
  <c r="N221"/>
  <c r="L222"/>
  <c r="M222"/>
  <c r="N222"/>
  <c r="L223"/>
  <c r="M223"/>
  <c r="N223"/>
  <c r="L224"/>
  <c r="M224"/>
  <c r="N224"/>
  <c r="L225"/>
  <c r="M225"/>
  <c r="N225"/>
  <c r="L226"/>
  <c r="M226"/>
  <c r="N226"/>
  <c r="L227"/>
  <c r="M227"/>
  <c r="N227"/>
  <c r="L228"/>
  <c r="M228"/>
  <c r="K229"/>
  <c r="L229"/>
  <c r="M229"/>
  <c r="N229"/>
  <c r="O229"/>
  <c r="L230"/>
  <c r="M230"/>
  <c r="N230"/>
  <c r="L231"/>
  <c r="M231"/>
  <c r="N231"/>
  <c r="L232"/>
  <c r="M232"/>
  <c r="N232"/>
  <c r="L233"/>
  <c r="M233"/>
  <c r="N233"/>
  <c r="L234"/>
  <c r="M234"/>
  <c r="N234"/>
  <c r="L235"/>
  <c r="M235"/>
  <c r="N235"/>
  <c r="L236"/>
  <c r="M236"/>
  <c r="N236"/>
  <c r="L237"/>
  <c r="M237"/>
  <c r="N237"/>
  <c r="L238"/>
  <c r="M238"/>
  <c r="N238"/>
  <c r="L239"/>
  <c r="M239"/>
  <c r="N239"/>
  <c r="L240"/>
  <c r="M240"/>
  <c r="N240"/>
  <c r="K241"/>
  <c r="L241"/>
  <c r="M241"/>
  <c r="N241"/>
  <c r="O241"/>
  <c r="L242"/>
  <c r="M242"/>
  <c r="N242"/>
  <c r="L243"/>
  <c r="M243"/>
  <c r="N243"/>
  <c r="L244"/>
  <c r="M244"/>
  <c r="N244"/>
  <c r="L245"/>
  <c r="M245"/>
  <c r="N245"/>
  <c r="L246"/>
  <c r="M246"/>
  <c r="N246"/>
  <c r="L247"/>
  <c r="M247"/>
  <c r="N247"/>
  <c r="L248"/>
  <c r="M248"/>
  <c r="N248"/>
  <c r="L249"/>
  <c r="M249"/>
  <c r="N249"/>
  <c r="L250"/>
  <c r="M250"/>
  <c r="N250"/>
  <c r="L251"/>
  <c r="M251"/>
  <c r="N251"/>
  <c r="L252"/>
  <c r="M252"/>
  <c r="N252"/>
  <c r="K253"/>
  <c r="L253"/>
  <c r="M253"/>
  <c r="N253"/>
  <c r="O253"/>
  <c r="L254"/>
  <c r="M254"/>
  <c r="N254"/>
  <c r="L255"/>
  <c r="M255"/>
  <c r="N255"/>
  <c r="L256"/>
  <c r="M256"/>
  <c r="N256"/>
  <c r="L257"/>
  <c r="M257"/>
  <c r="N257"/>
  <c r="L258"/>
  <c r="M258"/>
  <c r="N258"/>
  <c r="L259"/>
  <c r="M259"/>
  <c r="N259"/>
  <c r="L260"/>
  <c r="M260"/>
  <c r="N260"/>
  <c r="L261"/>
  <c r="M261"/>
  <c r="N261"/>
  <c r="L262"/>
  <c r="M262"/>
  <c r="N262"/>
  <c r="L263"/>
  <c r="M263"/>
  <c r="N263"/>
  <c r="L264"/>
  <c r="M264"/>
  <c r="N264"/>
  <c r="K265"/>
  <c r="L265"/>
  <c r="M265"/>
  <c r="N265"/>
  <c r="O265"/>
  <c r="L266"/>
  <c r="M266"/>
  <c r="N266"/>
  <c r="L267"/>
  <c r="M267"/>
  <c r="N267"/>
  <c r="L268"/>
  <c r="M268"/>
  <c r="N268"/>
  <c r="L269"/>
  <c r="M269"/>
  <c r="N269"/>
  <c r="L270"/>
  <c r="M270"/>
  <c r="N270"/>
  <c r="L271"/>
  <c r="M271"/>
  <c r="N271"/>
  <c r="L272"/>
  <c r="M272"/>
  <c r="N272"/>
  <c r="L273"/>
  <c r="M273"/>
  <c r="N273"/>
  <c r="L274"/>
  <c r="M274"/>
  <c r="N274"/>
  <c r="L275"/>
  <c r="M275"/>
  <c r="N275"/>
  <c r="L276"/>
  <c r="M276"/>
  <c r="N276"/>
  <c r="K277"/>
  <c r="L277"/>
  <c r="M277"/>
  <c r="N277"/>
  <c r="O277"/>
  <c r="L278"/>
  <c r="M278"/>
  <c r="N278"/>
  <c r="L279"/>
  <c r="M279"/>
  <c r="N279"/>
  <c r="L280"/>
  <c r="M280"/>
  <c r="N280"/>
  <c r="L281"/>
  <c r="M281"/>
  <c r="N281"/>
  <c r="L282"/>
  <c r="M282"/>
  <c r="N282"/>
  <c r="L283"/>
  <c r="M283"/>
  <c r="N283"/>
  <c r="L284"/>
  <c r="M284"/>
  <c r="N284"/>
  <c r="L285"/>
  <c r="M285"/>
  <c r="N285"/>
  <c r="L286"/>
  <c r="M286"/>
  <c r="N286"/>
  <c r="L287"/>
  <c r="M287"/>
  <c r="N287"/>
  <c r="L288"/>
  <c r="M288"/>
  <c r="N288"/>
  <c r="K289"/>
  <c r="L289"/>
  <c r="M289"/>
  <c r="N289"/>
  <c r="O289"/>
  <c r="L290"/>
  <c r="M290"/>
  <c r="N290"/>
  <c r="L291"/>
  <c r="M291"/>
  <c r="N291"/>
  <c r="L292"/>
  <c r="M292"/>
  <c r="N292"/>
  <c r="L293"/>
  <c r="M293"/>
  <c r="N293"/>
  <c r="L294"/>
  <c r="M294"/>
  <c r="N294"/>
  <c r="L295"/>
  <c r="M295"/>
  <c r="N295"/>
  <c r="L296"/>
  <c r="M296"/>
  <c r="N296"/>
  <c r="L297"/>
  <c r="M297"/>
  <c r="N297"/>
  <c r="L298"/>
  <c r="M298"/>
  <c r="N298"/>
  <c r="L299"/>
  <c r="M299"/>
  <c r="N299"/>
  <c r="L300"/>
  <c r="M300"/>
  <c r="N300"/>
  <c r="K301"/>
  <c r="L301"/>
  <c r="M301"/>
  <c r="N301"/>
  <c r="O301"/>
  <c r="L302"/>
  <c r="M302"/>
  <c r="N302"/>
  <c r="L303"/>
  <c r="M303"/>
  <c r="N303"/>
  <c r="L304"/>
  <c r="M304"/>
  <c r="N304"/>
  <c r="L305"/>
  <c r="M305"/>
  <c r="N305"/>
  <c r="L306"/>
  <c r="M306"/>
  <c r="N306"/>
  <c r="L307"/>
  <c r="M307"/>
  <c r="N307"/>
  <c r="L308"/>
  <c r="M308"/>
  <c r="N308"/>
  <c r="L309"/>
  <c r="M309"/>
  <c r="N309"/>
  <c r="L310"/>
  <c r="M310"/>
  <c r="N310"/>
  <c r="L311"/>
  <c r="M311"/>
  <c r="N311"/>
  <c r="L312"/>
  <c r="M312"/>
  <c r="N312"/>
  <c r="K313"/>
  <c r="L313"/>
  <c r="M313"/>
  <c r="N313"/>
  <c r="O313"/>
  <c r="L314"/>
  <c r="M314"/>
  <c r="N314"/>
  <c r="L315"/>
  <c r="M315"/>
  <c r="N315"/>
  <c r="L316"/>
  <c r="M316"/>
  <c r="N316"/>
  <c r="L317"/>
  <c r="M317"/>
  <c r="N317"/>
  <c r="L318"/>
  <c r="M318"/>
  <c r="N318"/>
  <c r="L319"/>
  <c r="M319"/>
  <c r="N319"/>
  <c r="L320"/>
  <c r="M320"/>
  <c r="N320"/>
  <c r="L321"/>
  <c r="M321"/>
  <c r="N321"/>
  <c r="L322"/>
  <c r="M322"/>
  <c r="N322"/>
  <c r="L323"/>
  <c r="M323"/>
  <c r="N323"/>
  <c r="L324"/>
  <c r="M324"/>
  <c r="N324"/>
  <c r="K325"/>
  <c r="L325"/>
  <c r="M325"/>
  <c r="N325"/>
  <c r="O325"/>
  <c r="I326"/>
  <c r="J326"/>
  <c r="I327"/>
  <c r="J327"/>
  <c r="L2" i="21"/>
  <c r="M2"/>
  <c r="N2"/>
  <c r="L3"/>
  <c r="M3"/>
  <c r="N3"/>
  <c r="L4"/>
  <c r="M4"/>
  <c r="N4"/>
  <c r="L5"/>
  <c r="M5"/>
  <c r="N5"/>
  <c r="L6"/>
  <c r="M6"/>
  <c r="N6"/>
  <c r="L7"/>
  <c r="M7"/>
  <c r="N7"/>
  <c r="L8"/>
  <c r="M8"/>
  <c r="N8"/>
  <c r="L9"/>
  <c r="M9"/>
  <c r="N9"/>
  <c r="L10"/>
  <c r="M10"/>
  <c r="N10"/>
  <c r="L11"/>
  <c r="M11"/>
  <c r="N11"/>
  <c r="L12"/>
  <c r="M12"/>
  <c r="N12"/>
  <c r="K13"/>
  <c r="L13"/>
  <c r="M13"/>
  <c r="N13"/>
  <c r="O13"/>
  <c r="L14"/>
  <c r="M14"/>
  <c r="N14"/>
  <c r="L15"/>
  <c r="M15"/>
  <c r="N15"/>
  <c r="L16"/>
  <c r="M16"/>
  <c r="N16"/>
  <c r="L17"/>
  <c r="M17"/>
  <c r="N17"/>
  <c r="L18"/>
  <c r="M18"/>
  <c r="N18"/>
  <c r="L19"/>
  <c r="M19"/>
  <c r="N19"/>
  <c r="L20"/>
  <c r="M20"/>
  <c r="N20"/>
  <c r="L21"/>
  <c r="M21"/>
  <c r="N21"/>
  <c r="L22"/>
  <c r="M22"/>
  <c r="N22"/>
  <c r="L23"/>
  <c r="M23"/>
  <c r="N23"/>
  <c r="L24"/>
  <c r="M24"/>
  <c r="N24"/>
  <c r="K25"/>
  <c r="L25"/>
  <c r="M25"/>
  <c r="N25"/>
  <c r="O25"/>
  <c r="L26"/>
  <c r="M26"/>
  <c r="N26"/>
  <c r="L27"/>
  <c r="M27"/>
  <c r="N27"/>
  <c r="L28"/>
  <c r="M28"/>
  <c r="N28"/>
  <c r="L29"/>
  <c r="M29"/>
  <c r="N29"/>
  <c r="L30"/>
  <c r="M30"/>
  <c r="N30"/>
  <c r="L31"/>
  <c r="M31"/>
  <c r="N31"/>
  <c r="L32"/>
  <c r="M32"/>
  <c r="N32"/>
  <c r="L33"/>
  <c r="M33"/>
  <c r="N33"/>
  <c r="L34"/>
  <c r="M34"/>
  <c r="N34"/>
  <c r="L35"/>
  <c r="M35"/>
  <c r="N35"/>
  <c r="L36"/>
  <c r="M36"/>
  <c r="N36"/>
  <c r="K37"/>
  <c r="L37"/>
  <c r="M37"/>
  <c r="N37"/>
  <c r="O37"/>
  <c r="L38"/>
  <c r="M38"/>
  <c r="N38"/>
  <c r="L39"/>
  <c r="M39"/>
  <c r="N39"/>
  <c r="L40"/>
  <c r="M40"/>
  <c r="N40"/>
  <c r="L41"/>
  <c r="M41"/>
  <c r="N41"/>
  <c r="L42"/>
  <c r="M42"/>
  <c r="N42"/>
  <c r="L43"/>
  <c r="M43"/>
  <c r="N43"/>
  <c r="L44"/>
  <c r="M44"/>
  <c r="N44"/>
  <c r="L45"/>
  <c r="M45"/>
  <c r="N45"/>
  <c r="L46"/>
  <c r="M46"/>
  <c r="N46"/>
  <c r="L47"/>
  <c r="M47"/>
  <c r="N47"/>
  <c r="L48"/>
  <c r="M48"/>
  <c r="N48"/>
  <c r="K49"/>
  <c r="L49"/>
  <c r="M49"/>
  <c r="N49"/>
  <c r="O49"/>
  <c r="L50"/>
  <c r="M50"/>
  <c r="N50"/>
  <c r="L51"/>
  <c r="M51"/>
  <c r="N51"/>
  <c r="L52"/>
  <c r="M52"/>
  <c r="N52"/>
  <c r="L53"/>
  <c r="M53"/>
  <c r="N53"/>
  <c r="L54"/>
  <c r="M54"/>
  <c r="N54"/>
  <c r="L55"/>
  <c r="M55"/>
  <c r="N55"/>
  <c r="L56"/>
  <c r="M56"/>
  <c r="N56"/>
  <c r="L57"/>
  <c r="M57"/>
  <c r="N57"/>
  <c r="L58"/>
  <c r="M58"/>
  <c r="N58"/>
  <c r="L59"/>
  <c r="M59"/>
  <c r="N59"/>
  <c r="L60"/>
  <c r="M60"/>
  <c r="N60"/>
  <c r="K61"/>
  <c r="L61"/>
  <c r="M61"/>
  <c r="N61"/>
  <c r="O61"/>
  <c r="L62"/>
  <c r="M62"/>
  <c r="N62"/>
  <c r="L63"/>
  <c r="M63"/>
  <c r="N63"/>
  <c r="L64"/>
  <c r="M64"/>
  <c r="N64"/>
  <c r="L65"/>
  <c r="M65"/>
  <c r="N65"/>
  <c r="L66"/>
  <c r="M66"/>
  <c r="N66"/>
  <c r="L67"/>
  <c r="M67"/>
  <c r="N67"/>
  <c r="L68"/>
  <c r="M68"/>
  <c r="N68"/>
  <c r="L69"/>
  <c r="M69"/>
  <c r="N69"/>
  <c r="L70"/>
  <c r="M70"/>
  <c r="N70"/>
  <c r="L71"/>
  <c r="M71"/>
  <c r="N71"/>
  <c r="L72"/>
  <c r="M72"/>
  <c r="N72"/>
  <c r="K73"/>
  <c r="L73"/>
  <c r="M73"/>
  <c r="N73"/>
  <c r="O73"/>
  <c r="L74"/>
  <c r="M74"/>
  <c r="N74"/>
  <c r="L75"/>
  <c r="M75"/>
  <c r="N75"/>
  <c r="L76"/>
  <c r="M76"/>
  <c r="N76"/>
  <c r="L77"/>
  <c r="M77"/>
  <c r="N77"/>
  <c r="L78"/>
  <c r="M78"/>
  <c r="N78"/>
  <c r="L79"/>
  <c r="M79"/>
  <c r="N79"/>
  <c r="L80"/>
  <c r="M80"/>
  <c r="N80"/>
  <c r="L81"/>
  <c r="M81"/>
  <c r="N81"/>
  <c r="L82"/>
  <c r="M82"/>
  <c r="N82"/>
  <c r="L83"/>
  <c r="M83"/>
  <c r="N83"/>
  <c r="L84"/>
  <c r="M84"/>
  <c r="N84"/>
  <c r="K85"/>
  <c r="L85"/>
  <c r="M85"/>
  <c r="N85"/>
  <c r="O85"/>
  <c r="L86"/>
  <c r="M86"/>
  <c r="N86"/>
  <c r="L87"/>
  <c r="M87"/>
  <c r="N87"/>
  <c r="L88"/>
  <c r="M88"/>
  <c r="N88"/>
  <c r="L89"/>
  <c r="M89"/>
  <c r="N89"/>
  <c r="L90"/>
  <c r="M90"/>
  <c r="N90"/>
  <c r="L91"/>
  <c r="M91"/>
  <c r="N91"/>
  <c r="L92"/>
  <c r="M92"/>
  <c r="N92"/>
  <c r="L93"/>
  <c r="M93"/>
  <c r="N93"/>
  <c r="L94"/>
  <c r="M94"/>
  <c r="N94"/>
  <c r="L95"/>
  <c r="M95"/>
  <c r="N95"/>
  <c r="L96"/>
  <c r="M96"/>
  <c r="N96"/>
  <c r="K97"/>
  <c r="L97"/>
  <c r="M97"/>
  <c r="N97"/>
  <c r="O97"/>
  <c r="L98"/>
  <c r="M98"/>
  <c r="N98"/>
  <c r="L99"/>
  <c r="M99"/>
  <c r="N99"/>
  <c r="L100"/>
  <c r="M100"/>
  <c r="N100"/>
  <c r="L101"/>
  <c r="M101"/>
  <c r="N101"/>
  <c r="L102"/>
  <c r="M102"/>
  <c r="N102"/>
  <c r="L103"/>
  <c r="M103"/>
  <c r="N103"/>
  <c r="L104"/>
  <c r="M104"/>
  <c r="N104"/>
  <c r="L105"/>
  <c r="M105"/>
  <c r="N105"/>
  <c r="L106"/>
  <c r="M106"/>
  <c r="N106"/>
  <c r="L107"/>
  <c r="M107"/>
  <c r="N107"/>
  <c r="L108"/>
  <c r="M108"/>
  <c r="N108"/>
  <c r="K109"/>
  <c r="L109"/>
  <c r="M109"/>
  <c r="N109"/>
  <c r="O109"/>
  <c r="L110"/>
  <c r="M110"/>
  <c r="N110"/>
  <c r="L111"/>
  <c r="M111"/>
  <c r="N111"/>
  <c r="L112"/>
  <c r="M112"/>
  <c r="N112"/>
  <c r="L113"/>
  <c r="M113"/>
  <c r="N113"/>
  <c r="L114"/>
  <c r="M114"/>
  <c r="N114"/>
  <c r="L115"/>
  <c r="M115"/>
  <c r="N115"/>
  <c r="L116"/>
  <c r="M116"/>
  <c r="N116"/>
  <c r="L117"/>
  <c r="M117"/>
  <c r="N117"/>
  <c r="L118"/>
  <c r="M118"/>
  <c r="N118"/>
  <c r="L119"/>
  <c r="M119"/>
  <c r="N119"/>
  <c r="L120"/>
  <c r="M120"/>
  <c r="N120"/>
  <c r="K121"/>
  <c r="L121"/>
  <c r="M121"/>
  <c r="N121"/>
  <c r="O121"/>
  <c r="L122"/>
  <c r="M122"/>
  <c r="N122"/>
  <c r="L123"/>
  <c r="M123"/>
  <c r="N123"/>
  <c r="L124"/>
  <c r="M124"/>
  <c r="N124"/>
  <c r="L125"/>
  <c r="M125"/>
  <c r="N125"/>
  <c r="L126"/>
  <c r="M126"/>
  <c r="N126"/>
  <c r="L127"/>
  <c r="M127"/>
  <c r="N127"/>
  <c r="L128"/>
  <c r="M128"/>
  <c r="N128"/>
  <c r="L129"/>
  <c r="M129"/>
  <c r="N129"/>
  <c r="L130"/>
  <c r="M130"/>
  <c r="N130"/>
  <c r="L131"/>
  <c r="M131"/>
  <c r="N131"/>
  <c r="L132"/>
  <c r="M132"/>
  <c r="N132"/>
  <c r="K133"/>
  <c r="L133"/>
  <c r="M133"/>
  <c r="N133"/>
  <c r="O133"/>
  <c r="L134"/>
  <c r="M134"/>
  <c r="N134"/>
  <c r="L135"/>
  <c r="M135"/>
  <c r="N135"/>
  <c r="L136"/>
  <c r="M136"/>
  <c r="N136"/>
  <c r="L137"/>
  <c r="M137"/>
  <c r="N137"/>
  <c r="L138"/>
  <c r="M138"/>
  <c r="N138"/>
  <c r="L139"/>
  <c r="M139"/>
  <c r="N139"/>
  <c r="L140"/>
  <c r="M140"/>
  <c r="N140"/>
  <c r="L141"/>
  <c r="M141"/>
  <c r="N141"/>
  <c r="L142"/>
  <c r="M142"/>
  <c r="N142"/>
  <c r="L143"/>
  <c r="M143"/>
  <c r="N143"/>
  <c r="L144"/>
  <c r="M144"/>
  <c r="N144"/>
  <c r="K145"/>
  <c r="L145"/>
  <c r="M145"/>
  <c r="N145"/>
  <c r="O145"/>
  <c r="L146"/>
  <c r="M146"/>
  <c r="N146"/>
  <c r="L147"/>
  <c r="M147"/>
  <c r="N147"/>
  <c r="L148"/>
  <c r="M148"/>
  <c r="N148"/>
  <c r="L149"/>
  <c r="M149"/>
  <c r="N149"/>
  <c r="L150"/>
  <c r="M150"/>
  <c r="N150"/>
  <c r="L151"/>
  <c r="M151"/>
  <c r="N151"/>
  <c r="L152"/>
  <c r="M152"/>
  <c r="N152"/>
  <c r="L153"/>
  <c r="M153"/>
  <c r="N153"/>
  <c r="L154"/>
  <c r="M154"/>
  <c r="N154"/>
  <c r="L155"/>
  <c r="M155"/>
  <c r="N155"/>
  <c r="L156"/>
  <c r="M156"/>
  <c r="N156"/>
  <c r="K157"/>
  <c r="L157"/>
  <c r="M157"/>
  <c r="O157"/>
  <c r="L158"/>
  <c r="M158"/>
  <c r="N158"/>
  <c r="L159"/>
  <c r="M159"/>
  <c r="N159"/>
  <c r="L160"/>
  <c r="M160"/>
  <c r="N160"/>
  <c r="L161"/>
  <c r="M161"/>
  <c r="N161"/>
  <c r="L162"/>
  <c r="M162"/>
  <c r="N162"/>
  <c r="L163"/>
  <c r="M163"/>
  <c r="N163"/>
  <c r="L164"/>
  <c r="M164"/>
  <c r="N164"/>
  <c r="L165"/>
  <c r="M165"/>
  <c r="N165"/>
  <c r="L166"/>
  <c r="M166"/>
  <c r="N166"/>
  <c r="L167"/>
  <c r="M167"/>
  <c r="N167"/>
  <c r="L168"/>
  <c r="M168"/>
  <c r="N168"/>
  <c r="K169"/>
  <c r="L169"/>
  <c r="M169"/>
  <c r="O169"/>
  <c r="L170"/>
  <c r="M170"/>
  <c r="N170"/>
  <c r="L171"/>
  <c r="M171"/>
  <c r="N171"/>
  <c r="L172"/>
  <c r="M172"/>
  <c r="N172"/>
  <c r="L173"/>
  <c r="M173"/>
  <c r="N173"/>
  <c r="L174"/>
  <c r="M174"/>
  <c r="N174"/>
  <c r="L175"/>
  <c r="M175"/>
  <c r="N175"/>
  <c r="L176"/>
  <c r="M176"/>
  <c r="N176"/>
  <c r="L177"/>
  <c r="M177"/>
  <c r="N177"/>
  <c r="L178"/>
  <c r="M178"/>
  <c r="N178"/>
  <c r="L179"/>
  <c r="M179"/>
  <c r="N179"/>
  <c r="L180"/>
  <c r="M180"/>
  <c r="N180"/>
  <c r="K181"/>
  <c r="L181"/>
  <c r="M181"/>
  <c r="N181"/>
  <c r="O181"/>
  <c r="L182"/>
  <c r="M182"/>
  <c r="N182"/>
  <c r="L183"/>
  <c r="M183"/>
  <c r="N183"/>
  <c r="L184"/>
  <c r="M184"/>
  <c r="N184"/>
  <c r="L185"/>
  <c r="M185"/>
  <c r="N185"/>
  <c r="L186"/>
  <c r="M186"/>
  <c r="N186"/>
  <c r="L187"/>
  <c r="M187"/>
  <c r="N187"/>
  <c r="L188"/>
  <c r="M188"/>
  <c r="N188"/>
  <c r="L189"/>
  <c r="M189"/>
  <c r="N189"/>
  <c r="L190"/>
  <c r="M190"/>
  <c r="N190"/>
  <c r="L191"/>
  <c r="M191"/>
  <c r="N191"/>
  <c r="L192"/>
  <c r="M192"/>
  <c r="N192"/>
  <c r="K193"/>
  <c r="L193"/>
  <c r="M193"/>
  <c r="N193"/>
  <c r="O193"/>
  <c r="L194"/>
  <c r="M194"/>
  <c r="N194"/>
  <c r="L195"/>
  <c r="M195"/>
  <c r="N195"/>
  <c r="L196"/>
  <c r="M196"/>
  <c r="N196"/>
  <c r="L197"/>
  <c r="M197"/>
  <c r="N197"/>
  <c r="L198"/>
  <c r="M198"/>
  <c r="N198"/>
  <c r="L199"/>
  <c r="M199"/>
  <c r="N199"/>
  <c r="L200"/>
  <c r="M200"/>
  <c r="N200"/>
  <c r="L201"/>
  <c r="M201"/>
  <c r="N201"/>
  <c r="L202"/>
  <c r="M202"/>
  <c r="N202"/>
  <c r="L203"/>
  <c r="M203"/>
  <c r="N203"/>
  <c r="L204"/>
  <c r="M204"/>
  <c r="N204"/>
  <c r="K205"/>
  <c r="L205"/>
  <c r="M205"/>
  <c r="N205"/>
  <c r="O205"/>
  <c r="L206"/>
  <c r="M206"/>
  <c r="N206"/>
  <c r="L207"/>
  <c r="M207"/>
  <c r="N207"/>
  <c r="L208"/>
  <c r="M208"/>
  <c r="N208"/>
  <c r="L209"/>
  <c r="M209"/>
  <c r="N209"/>
  <c r="L210"/>
  <c r="M210"/>
  <c r="N210"/>
  <c r="L211"/>
  <c r="M211"/>
  <c r="N211"/>
  <c r="L212"/>
  <c r="M212"/>
  <c r="N212"/>
  <c r="L213"/>
  <c r="M213"/>
  <c r="N213"/>
  <c r="L214"/>
  <c r="M214"/>
  <c r="N214"/>
  <c r="L215"/>
  <c r="M215"/>
  <c r="N215"/>
  <c r="L216"/>
  <c r="M216"/>
  <c r="N216"/>
  <c r="K217"/>
  <c r="L217"/>
  <c r="M217"/>
  <c r="N217"/>
  <c r="O217"/>
  <c r="L218"/>
  <c r="M218"/>
  <c r="N218"/>
  <c r="L219"/>
  <c r="M219"/>
  <c r="N219"/>
  <c r="L220"/>
  <c r="M220"/>
  <c r="N220"/>
  <c r="L221"/>
  <c r="M221"/>
  <c r="N221"/>
  <c r="L222"/>
  <c r="M222"/>
  <c r="N222"/>
  <c r="L223"/>
  <c r="M223"/>
  <c r="N223"/>
  <c r="L224"/>
  <c r="M224"/>
  <c r="N224"/>
  <c r="L225"/>
  <c r="M225"/>
  <c r="N225"/>
  <c r="L226"/>
  <c r="M226"/>
  <c r="N226"/>
  <c r="L227"/>
  <c r="M227"/>
  <c r="N227"/>
  <c r="L228"/>
  <c r="M228"/>
  <c r="K229"/>
  <c r="L229"/>
  <c r="M229"/>
  <c r="N229"/>
  <c r="O229"/>
  <c r="L230"/>
  <c r="M230"/>
  <c r="N230"/>
  <c r="L231"/>
  <c r="M231"/>
  <c r="N231"/>
  <c r="L232"/>
  <c r="M232"/>
  <c r="N232"/>
  <c r="L233"/>
  <c r="M233"/>
  <c r="N233"/>
  <c r="L234"/>
  <c r="M234"/>
  <c r="N234"/>
  <c r="L235"/>
  <c r="M235"/>
  <c r="N235"/>
  <c r="L236"/>
  <c r="M236"/>
  <c r="N236"/>
  <c r="L237"/>
  <c r="M237"/>
  <c r="N237"/>
  <c r="L238"/>
  <c r="M238"/>
  <c r="N238"/>
  <c r="L239"/>
  <c r="M239"/>
  <c r="N239"/>
  <c r="L240"/>
  <c r="M240"/>
  <c r="N240"/>
  <c r="K241"/>
  <c r="L241"/>
  <c r="M241"/>
  <c r="N241"/>
  <c r="O241"/>
  <c r="L242"/>
  <c r="M242"/>
  <c r="N242"/>
  <c r="L243"/>
  <c r="M243"/>
  <c r="N243"/>
  <c r="L244"/>
  <c r="M244"/>
  <c r="N244"/>
  <c r="L245"/>
  <c r="M245"/>
  <c r="N245"/>
  <c r="L246"/>
  <c r="M246"/>
  <c r="N246"/>
  <c r="L247"/>
  <c r="M247"/>
  <c r="N247"/>
  <c r="L248"/>
  <c r="M248"/>
  <c r="N248"/>
  <c r="L249"/>
  <c r="M249"/>
  <c r="N249"/>
  <c r="L250"/>
  <c r="M250"/>
  <c r="N250"/>
  <c r="L251"/>
  <c r="M251"/>
  <c r="N251"/>
  <c r="L252"/>
  <c r="M252"/>
  <c r="N252"/>
  <c r="K253"/>
  <c r="L253"/>
  <c r="M253"/>
  <c r="N253"/>
  <c r="O253"/>
  <c r="L254"/>
  <c r="M254"/>
  <c r="N254"/>
  <c r="L255"/>
  <c r="M255"/>
  <c r="N255"/>
  <c r="L256"/>
  <c r="M256"/>
  <c r="N256"/>
  <c r="L257"/>
  <c r="M257"/>
  <c r="N257"/>
  <c r="L258"/>
  <c r="M258"/>
  <c r="N258"/>
  <c r="L259"/>
  <c r="M259"/>
  <c r="N259"/>
  <c r="L260"/>
  <c r="M260"/>
  <c r="N260"/>
  <c r="L261"/>
  <c r="M261"/>
  <c r="N261"/>
  <c r="L262"/>
  <c r="M262"/>
  <c r="N262"/>
  <c r="L263"/>
  <c r="M263"/>
  <c r="N263"/>
  <c r="L264"/>
  <c r="M264"/>
  <c r="N264"/>
  <c r="K265"/>
  <c r="L265"/>
  <c r="M265"/>
  <c r="N265"/>
  <c r="O265"/>
  <c r="L266"/>
  <c r="M266"/>
  <c r="N266"/>
  <c r="L267"/>
  <c r="M267"/>
  <c r="N267"/>
  <c r="L268"/>
  <c r="M268"/>
  <c r="N268"/>
  <c r="L269"/>
  <c r="M269"/>
  <c r="N269"/>
  <c r="L270"/>
  <c r="M270"/>
  <c r="N270"/>
  <c r="L271"/>
  <c r="M271"/>
  <c r="N271"/>
  <c r="L272"/>
  <c r="M272"/>
  <c r="N272"/>
  <c r="L273"/>
  <c r="M273"/>
  <c r="N273"/>
  <c r="L274"/>
  <c r="M274"/>
  <c r="N274"/>
  <c r="L275"/>
  <c r="M275"/>
  <c r="N275"/>
  <c r="L276"/>
  <c r="M276"/>
  <c r="N276"/>
  <c r="K277"/>
  <c r="L277"/>
  <c r="M277"/>
  <c r="N277"/>
  <c r="O277"/>
  <c r="L278"/>
  <c r="M278"/>
  <c r="N278"/>
  <c r="L279"/>
  <c r="M279"/>
  <c r="N279"/>
  <c r="L280"/>
  <c r="M280"/>
  <c r="N280"/>
  <c r="L281"/>
  <c r="M281"/>
  <c r="N281"/>
  <c r="L282"/>
  <c r="M282"/>
  <c r="N282"/>
  <c r="L283"/>
  <c r="M283"/>
  <c r="N283"/>
  <c r="L284"/>
  <c r="M284"/>
  <c r="N284"/>
  <c r="L285"/>
  <c r="M285"/>
  <c r="N285"/>
  <c r="L286"/>
  <c r="M286"/>
  <c r="N286"/>
  <c r="L287"/>
  <c r="M287"/>
  <c r="N287"/>
  <c r="L288"/>
  <c r="M288"/>
  <c r="N288"/>
  <c r="K289"/>
  <c r="L289"/>
  <c r="M289"/>
  <c r="N289"/>
  <c r="O289"/>
  <c r="L290"/>
  <c r="M290"/>
  <c r="N290"/>
  <c r="L291"/>
  <c r="M291"/>
  <c r="N291"/>
  <c r="L292"/>
  <c r="M292"/>
  <c r="N292"/>
  <c r="L293"/>
  <c r="M293"/>
  <c r="N293"/>
  <c r="L294"/>
  <c r="M294"/>
  <c r="N294"/>
  <c r="L295"/>
  <c r="M295"/>
  <c r="N295"/>
  <c r="L296"/>
  <c r="M296"/>
  <c r="N296"/>
  <c r="L297"/>
  <c r="M297"/>
  <c r="N297"/>
  <c r="L298"/>
  <c r="M298"/>
  <c r="N298"/>
  <c r="L299"/>
  <c r="M299"/>
  <c r="N299"/>
  <c r="L300"/>
  <c r="M300"/>
  <c r="N300"/>
  <c r="K301"/>
  <c r="L301"/>
  <c r="M301"/>
  <c r="N301"/>
  <c r="O301"/>
  <c r="L302"/>
  <c r="M302"/>
  <c r="N302"/>
  <c r="L303"/>
  <c r="M303"/>
  <c r="N303"/>
  <c r="L304"/>
  <c r="M304"/>
  <c r="N304"/>
  <c r="L305"/>
  <c r="M305"/>
  <c r="N305"/>
  <c r="L306"/>
  <c r="M306"/>
  <c r="N306"/>
  <c r="L307"/>
  <c r="M307"/>
  <c r="N307"/>
  <c r="L308"/>
  <c r="M308"/>
  <c r="N308"/>
  <c r="L309"/>
  <c r="M309"/>
  <c r="N309"/>
  <c r="L310"/>
  <c r="M310"/>
  <c r="N310"/>
  <c r="L311"/>
  <c r="M311"/>
  <c r="N311"/>
  <c r="L312"/>
  <c r="M312"/>
  <c r="N312"/>
  <c r="K313"/>
  <c r="L313"/>
  <c r="M313"/>
  <c r="N313"/>
  <c r="O313"/>
  <c r="L314"/>
  <c r="M314"/>
  <c r="N314"/>
  <c r="L315"/>
  <c r="M315"/>
  <c r="N315"/>
  <c r="L316"/>
  <c r="M316"/>
  <c r="N316"/>
  <c r="L317"/>
  <c r="M317"/>
  <c r="N317"/>
  <c r="L318"/>
  <c r="M318"/>
  <c r="N318"/>
  <c r="L319"/>
  <c r="M319"/>
  <c r="N319"/>
  <c r="L320"/>
  <c r="M320"/>
  <c r="N320"/>
  <c r="L321"/>
  <c r="M321"/>
  <c r="L322"/>
  <c r="M322"/>
  <c r="N322"/>
  <c r="L323"/>
  <c r="M323"/>
  <c r="L324"/>
  <c r="M324"/>
  <c r="N324"/>
  <c r="K325"/>
  <c r="L325"/>
  <c r="M325"/>
  <c r="N325"/>
  <c r="O325"/>
  <c r="I326"/>
  <c r="J326"/>
  <c r="I327"/>
  <c r="J327"/>
  <c r="P2" i="18"/>
  <c r="S2"/>
  <c r="T2"/>
  <c r="U2"/>
  <c r="P3"/>
  <c r="S3"/>
  <c r="T3"/>
  <c r="U3"/>
  <c r="P4"/>
  <c r="S4"/>
  <c r="T4"/>
  <c r="U4"/>
  <c r="P5"/>
  <c r="S5"/>
  <c r="T5"/>
  <c r="U5"/>
  <c r="P6"/>
  <c r="S6"/>
  <c r="T6"/>
  <c r="U6"/>
  <c r="P7"/>
  <c r="S7"/>
  <c r="T7"/>
  <c r="U7"/>
  <c r="P8"/>
  <c r="S8"/>
  <c r="T8"/>
  <c r="U8"/>
  <c r="P9"/>
  <c r="S9"/>
  <c r="T9"/>
  <c r="U9"/>
  <c r="P10"/>
  <c r="S10"/>
  <c r="T10"/>
  <c r="U10"/>
  <c r="P11"/>
  <c r="S11"/>
  <c r="T11"/>
  <c r="U11"/>
  <c r="P12"/>
  <c r="S12"/>
  <c r="T12"/>
  <c r="U12"/>
  <c r="P13"/>
  <c r="S13"/>
  <c r="T13"/>
  <c r="U13"/>
  <c r="P14"/>
  <c r="S14"/>
  <c r="T14"/>
  <c r="U14"/>
  <c r="P15"/>
  <c r="S15"/>
  <c r="T15"/>
  <c r="U15"/>
  <c r="P16"/>
  <c r="S16"/>
  <c r="T16"/>
  <c r="U16"/>
  <c r="P17"/>
  <c r="S17"/>
  <c r="T17"/>
  <c r="U17"/>
  <c r="P18"/>
  <c r="S18"/>
  <c r="T18"/>
  <c r="U18"/>
  <c r="P19"/>
  <c r="S19"/>
  <c r="T19"/>
  <c r="U19"/>
  <c r="P20"/>
  <c r="S20"/>
  <c r="T20"/>
  <c r="U20"/>
  <c r="P21"/>
  <c r="S21"/>
  <c r="T21"/>
  <c r="U21"/>
  <c r="P22"/>
  <c r="S22"/>
  <c r="T22"/>
  <c r="U22"/>
  <c r="P23"/>
  <c r="S23"/>
  <c r="T23"/>
  <c r="U23"/>
  <c r="P24"/>
  <c r="S24"/>
  <c r="T24"/>
  <c r="U24"/>
  <c r="P25"/>
  <c r="S25"/>
  <c r="T25"/>
  <c r="U25"/>
  <c r="P26"/>
  <c r="S26"/>
  <c r="T26"/>
  <c r="U26"/>
  <c r="P27"/>
  <c r="S27"/>
  <c r="T27"/>
  <c r="U27"/>
  <c r="P28"/>
  <c r="S28"/>
  <c r="T28"/>
  <c r="U28"/>
  <c r="P29"/>
  <c r="S29"/>
  <c r="T29"/>
  <c r="U29"/>
  <c r="P30"/>
  <c r="S30"/>
  <c r="T30"/>
  <c r="U30"/>
  <c r="P31"/>
  <c r="S31"/>
  <c r="T31"/>
  <c r="U31"/>
  <c r="P32"/>
  <c r="S32"/>
  <c r="T32"/>
  <c r="U32"/>
  <c r="P33"/>
  <c r="S33"/>
  <c r="T33"/>
  <c r="U33"/>
  <c r="P34"/>
  <c r="S34"/>
  <c r="T34"/>
  <c r="U34"/>
  <c r="P35"/>
  <c r="S35"/>
  <c r="T35"/>
  <c r="U35"/>
  <c r="P36"/>
  <c r="S36"/>
  <c r="T36"/>
  <c r="U36"/>
  <c r="P37"/>
  <c r="S37"/>
  <c r="T37"/>
  <c r="U37"/>
  <c r="P38"/>
  <c r="S38"/>
  <c r="T38"/>
  <c r="U38"/>
  <c r="P39"/>
  <c r="S39"/>
  <c r="T39"/>
  <c r="U39"/>
  <c r="P40"/>
  <c r="S40"/>
  <c r="T40"/>
  <c r="U40"/>
  <c r="P41"/>
  <c r="S41"/>
  <c r="T41"/>
  <c r="U41"/>
  <c r="P42"/>
  <c r="S42"/>
  <c r="T42"/>
  <c r="U42"/>
  <c r="P43"/>
  <c r="S43"/>
  <c r="T43"/>
  <c r="U43"/>
  <c r="P44"/>
  <c r="S44"/>
  <c r="T44"/>
  <c r="U44"/>
  <c r="P45"/>
  <c r="S45"/>
  <c r="T45"/>
  <c r="U45"/>
  <c r="P46"/>
  <c r="S46"/>
  <c r="T46"/>
  <c r="U46"/>
  <c r="P47"/>
  <c r="S47"/>
  <c r="T47"/>
  <c r="U47"/>
  <c r="P48"/>
  <c r="S48"/>
  <c r="T48"/>
  <c r="U48"/>
  <c r="P49"/>
  <c r="S49"/>
  <c r="T49"/>
  <c r="U49"/>
  <c r="P50"/>
  <c r="S50"/>
  <c r="T50"/>
  <c r="U50"/>
  <c r="P51"/>
  <c r="S51"/>
  <c r="T51"/>
  <c r="U51"/>
  <c r="P52"/>
  <c r="S52"/>
  <c r="T52"/>
  <c r="U52"/>
  <c r="P53"/>
  <c r="S53"/>
  <c r="T53"/>
  <c r="U53"/>
  <c r="P54"/>
  <c r="S54"/>
  <c r="T54"/>
  <c r="U54"/>
  <c r="P55"/>
  <c r="S55"/>
  <c r="T55"/>
  <c r="U55"/>
  <c r="P56"/>
  <c r="S56"/>
  <c r="T56"/>
  <c r="U56"/>
  <c r="P57"/>
  <c r="S57"/>
  <c r="T57"/>
  <c r="U57"/>
  <c r="P58"/>
  <c r="S58"/>
  <c r="T58"/>
  <c r="U58"/>
  <c r="P59"/>
  <c r="S59"/>
  <c r="T59"/>
  <c r="U59"/>
  <c r="P60"/>
  <c r="S60"/>
  <c r="T60"/>
  <c r="U60"/>
  <c r="P61"/>
  <c r="S61"/>
  <c r="T61"/>
  <c r="U61"/>
  <c r="P62"/>
  <c r="S62"/>
  <c r="T62"/>
  <c r="U62"/>
  <c r="P63"/>
  <c r="S63"/>
  <c r="T63"/>
  <c r="U63"/>
  <c r="P64"/>
  <c r="S64"/>
  <c r="T64"/>
  <c r="U64"/>
  <c r="P65"/>
  <c r="S65"/>
  <c r="T65"/>
  <c r="U65"/>
  <c r="P66"/>
  <c r="S66"/>
  <c r="T66"/>
  <c r="U66"/>
  <c r="P67"/>
  <c r="S67"/>
  <c r="T67"/>
  <c r="U67"/>
  <c r="P68"/>
  <c r="S68"/>
  <c r="T68"/>
  <c r="U68"/>
  <c r="P69"/>
  <c r="S69"/>
  <c r="T69"/>
  <c r="U69"/>
  <c r="P70"/>
  <c r="S70"/>
  <c r="T70"/>
  <c r="U70"/>
  <c r="P71"/>
  <c r="S71"/>
  <c r="T71"/>
  <c r="U71"/>
  <c r="P72"/>
  <c r="S72"/>
  <c r="T72"/>
  <c r="U72"/>
  <c r="P73"/>
  <c r="S73"/>
  <c r="T73"/>
  <c r="U73"/>
  <c r="P74"/>
  <c r="S74"/>
  <c r="T74"/>
  <c r="U74"/>
  <c r="P75"/>
  <c r="S75"/>
  <c r="T75"/>
  <c r="U75"/>
  <c r="P76"/>
  <c r="S76"/>
  <c r="T76"/>
  <c r="U76"/>
  <c r="P77"/>
  <c r="S77"/>
  <c r="T77"/>
  <c r="U77"/>
  <c r="P78"/>
  <c r="S78"/>
  <c r="T78"/>
  <c r="U78"/>
  <c r="P79"/>
  <c r="S79"/>
  <c r="T79"/>
  <c r="U79"/>
  <c r="P80"/>
  <c r="S80"/>
  <c r="T80"/>
  <c r="U80"/>
  <c r="P81"/>
  <c r="S81"/>
  <c r="T81"/>
  <c r="U81"/>
  <c r="P82"/>
  <c r="S82"/>
  <c r="T82"/>
  <c r="U82"/>
  <c r="P83"/>
  <c r="S83"/>
  <c r="T83"/>
  <c r="U83"/>
  <c r="P84"/>
  <c r="S84"/>
  <c r="T84"/>
  <c r="U84"/>
  <c r="P85"/>
  <c r="S85"/>
  <c r="T85"/>
  <c r="U85"/>
  <c r="P86"/>
  <c r="S86"/>
  <c r="T86"/>
  <c r="U86"/>
  <c r="P87"/>
  <c r="S87"/>
  <c r="T87"/>
  <c r="U87"/>
  <c r="P88"/>
  <c r="S88"/>
  <c r="T88"/>
  <c r="U88"/>
  <c r="P89"/>
  <c r="S89"/>
  <c r="T89"/>
  <c r="U89"/>
  <c r="P90"/>
  <c r="S90"/>
  <c r="T90"/>
  <c r="U90"/>
  <c r="P91"/>
  <c r="S91"/>
  <c r="T91"/>
  <c r="U91"/>
  <c r="P92"/>
  <c r="S92"/>
  <c r="T92"/>
  <c r="U92"/>
  <c r="P93"/>
  <c r="S93"/>
  <c r="T93"/>
  <c r="U93"/>
  <c r="P94"/>
  <c r="S94"/>
  <c r="T94"/>
  <c r="U94"/>
  <c r="P95"/>
  <c r="S95"/>
  <c r="T95"/>
  <c r="U95"/>
  <c r="P96"/>
  <c r="S96"/>
  <c r="T96"/>
  <c r="U96"/>
  <c r="P97"/>
  <c r="S97"/>
  <c r="T97"/>
  <c r="U97"/>
  <c r="P98"/>
  <c r="S98"/>
  <c r="T98"/>
  <c r="U98"/>
  <c r="P99"/>
  <c r="S99"/>
  <c r="T99"/>
  <c r="U99"/>
  <c r="P100"/>
  <c r="S100"/>
  <c r="T100"/>
  <c r="U100"/>
  <c r="P101"/>
  <c r="S101"/>
  <c r="T101"/>
  <c r="U101"/>
  <c r="P102"/>
  <c r="S102"/>
  <c r="T102"/>
  <c r="U102"/>
  <c r="P103"/>
  <c r="S103"/>
  <c r="T103"/>
  <c r="U103"/>
  <c r="P104"/>
  <c r="S104"/>
  <c r="T104"/>
  <c r="U104"/>
  <c r="P105"/>
  <c r="S105"/>
  <c r="T105"/>
  <c r="U105"/>
  <c r="P106"/>
  <c r="S106"/>
  <c r="T106"/>
  <c r="U106"/>
  <c r="P107"/>
  <c r="S107"/>
  <c r="T107"/>
  <c r="U107"/>
  <c r="P108"/>
  <c r="S108"/>
  <c r="T108"/>
  <c r="U108"/>
  <c r="P109"/>
  <c r="S109"/>
  <c r="T109"/>
  <c r="U109"/>
  <c r="P110"/>
  <c r="S110"/>
  <c r="T110"/>
  <c r="U110"/>
  <c r="P111"/>
  <c r="S111"/>
  <c r="T111"/>
  <c r="U111"/>
  <c r="P112"/>
  <c r="S112"/>
  <c r="T112"/>
  <c r="U112"/>
  <c r="P113"/>
  <c r="S113"/>
  <c r="T113"/>
  <c r="U113"/>
  <c r="P114"/>
  <c r="S114"/>
  <c r="T114"/>
  <c r="U114"/>
  <c r="P115"/>
  <c r="S115"/>
  <c r="T115"/>
  <c r="U115"/>
  <c r="P116"/>
  <c r="S116"/>
  <c r="T116"/>
  <c r="U116"/>
  <c r="P117"/>
  <c r="S117"/>
  <c r="T117"/>
  <c r="U117"/>
  <c r="P118"/>
  <c r="S118"/>
  <c r="T118"/>
  <c r="U118"/>
  <c r="P119"/>
  <c r="S119"/>
  <c r="T119"/>
  <c r="U119"/>
  <c r="P120"/>
  <c r="S120"/>
  <c r="T120"/>
  <c r="U120"/>
  <c r="P121"/>
  <c r="S121"/>
  <c r="T121"/>
  <c r="U121"/>
  <c r="P122"/>
  <c r="S122"/>
  <c r="T122"/>
  <c r="U122"/>
  <c r="P123"/>
  <c r="S123"/>
  <c r="T123"/>
  <c r="U123"/>
  <c r="P124"/>
  <c r="S124"/>
  <c r="T124"/>
  <c r="U124"/>
  <c r="P125"/>
  <c r="S125"/>
  <c r="T125"/>
  <c r="U125"/>
  <c r="P126"/>
  <c r="S126"/>
  <c r="T126"/>
  <c r="U126"/>
  <c r="P127"/>
  <c r="S127"/>
  <c r="T127"/>
  <c r="U127"/>
  <c r="P128"/>
  <c r="S128"/>
  <c r="T128"/>
  <c r="U128"/>
  <c r="P129"/>
  <c r="S129"/>
  <c r="T129"/>
  <c r="U129"/>
  <c r="P130"/>
  <c r="S130"/>
  <c r="T130"/>
  <c r="U130"/>
  <c r="P131"/>
  <c r="S131"/>
  <c r="T131"/>
  <c r="U131"/>
  <c r="P132"/>
  <c r="S132"/>
  <c r="T132"/>
  <c r="U132"/>
  <c r="P133"/>
  <c r="S133"/>
  <c r="T133"/>
  <c r="U133"/>
  <c r="P134"/>
  <c r="S134"/>
  <c r="T134"/>
  <c r="U134"/>
  <c r="P135"/>
  <c r="S135"/>
  <c r="T135"/>
  <c r="U135"/>
  <c r="P136"/>
  <c r="S136"/>
  <c r="T136"/>
  <c r="U136"/>
  <c r="P137"/>
  <c r="S137"/>
  <c r="T137"/>
  <c r="U137"/>
  <c r="P138"/>
  <c r="S138"/>
  <c r="T138"/>
  <c r="U138"/>
  <c r="P139"/>
  <c r="S139"/>
  <c r="T139"/>
  <c r="U139"/>
  <c r="P140"/>
  <c r="S140"/>
  <c r="T140"/>
  <c r="U140"/>
  <c r="P141"/>
  <c r="S141"/>
  <c r="T141"/>
  <c r="U141"/>
  <c r="P142"/>
  <c r="S142"/>
  <c r="T142"/>
  <c r="U142"/>
  <c r="P143"/>
  <c r="S143"/>
  <c r="T143"/>
  <c r="U143"/>
  <c r="P144"/>
  <c r="S144"/>
  <c r="T144"/>
  <c r="U144"/>
  <c r="P145"/>
  <c r="S145"/>
  <c r="T145"/>
  <c r="U145"/>
  <c r="P146"/>
  <c r="S146"/>
  <c r="T146"/>
  <c r="U146"/>
  <c r="P147"/>
  <c r="S147"/>
  <c r="T147"/>
  <c r="U147"/>
  <c r="P148"/>
  <c r="S148"/>
  <c r="T148"/>
  <c r="U148"/>
  <c r="P149"/>
  <c r="S149"/>
  <c r="T149"/>
  <c r="U149"/>
  <c r="P150"/>
  <c r="S150"/>
  <c r="T150"/>
  <c r="U150"/>
  <c r="P151"/>
  <c r="S151"/>
  <c r="T151"/>
  <c r="U151"/>
  <c r="P152"/>
  <c r="S152"/>
  <c r="T152"/>
  <c r="U152"/>
  <c r="P153"/>
  <c r="S153"/>
  <c r="T153"/>
  <c r="U153"/>
  <c r="P154"/>
  <c r="S154"/>
  <c r="T154"/>
  <c r="U154"/>
  <c r="P155"/>
  <c r="S155"/>
  <c r="T155"/>
  <c r="U155"/>
  <c r="P156"/>
  <c r="S156"/>
  <c r="T156"/>
  <c r="U156"/>
  <c r="P157"/>
  <c r="S157"/>
  <c r="T157"/>
  <c r="U157"/>
  <c r="P158"/>
  <c r="S158"/>
  <c r="T158"/>
  <c r="U158"/>
  <c r="P159"/>
  <c r="S159"/>
  <c r="T159"/>
  <c r="U159"/>
  <c r="P160"/>
  <c r="S160"/>
  <c r="T160"/>
  <c r="U160"/>
  <c r="P161"/>
  <c r="S161"/>
  <c r="T161"/>
  <c r="U161"/>
  <c r="P162"/>
  <c r="S162"/>
  <c r="T162"/>
  <c r="U162"/>
  <c r="P163"/>
  <c r="S163"/>
  <c r="T163"/>
  <c r="U163"/>
  <c r="P164"/>
  <c r="S164"/>
  <c r="T164"/>
  <c r="U164"/>
  <c r="P165"/>
  <c r="S165"/>
  <c r="T165"/>
  <c r="U165"/>
  <c r="P166"/>
  <c r="S166"/>
  <c r="T166"/>
  <c r="U166"/>
  <c r="P167"/>
  <c r="S167"/>
  <c r="T167"/>
  <c r="U167"/>
  <c r="P168"/>
  <c r="S168"/>
  <c r="T168"/>
  <c r="U168"/>
  <c r="P169"/>
  <c r="S169"/>
  <c r="T169"/>
  <c r="U169"/>
  <c r="P170"/>
  <c r="S170"/>
  <c r="T170"/>
  <c r="U170"/>
  <c r="P171"/>
  <c r="S171"/>
  <c r="T171"/>
  <c r="U171"/>
  <c r="P172"/>
  <c r="S172"/>
  <c r="T172"/>
  <c r="U172"/>
  <c r="P173"/>
  <c r="S173"/>
  <c r="T173"/>
  <c r="U173"/>
  <c r="P174"/>
  <c r="S174"/>
  <c r="T174"/>
  <c r="U174"/>
  <c r="P175"/>
  <c r="S175"/>
  <c r="T175"/>
  <c r="U175"/>
  <c r="P176"/>
  <c r="S176"/>
  <c r="T176"/>
  <c r="U176"/>
  <c r="P177"/>
  <c r="S177"/>
  <c r="T177"/>
  <c r="U177"/>
  <c r="P178"/>
  <c r="S178"/>
  <c r="T178"/>
  <c r="U178"/>
  <c r="P179"/>
  <c r="S179"/>
  <c r="T179"/>
  <c r="U179"/>
  <c r="P180"/>
  <c r="S180"/>
  <c r="T180"/>
  <c r="U180"/>
  <c r="P181"/>
  <c r="S181"/>
  <c r="T181"/>
  <c r="U181"/>
  <c r="P182"/>
  <c r="S182"/>
  <c r="T182"/>
  <c r="U182"/>
  <c r="P183"/>
  <c r="S183"/>
  <c r="T183"/>
  <c r="U183"/>
  <c r="P184"/>
  <c r="S184"/>
  <c r="T184"/>
  <c r="U184"/>
  <c r="P185"/>
  <c r="S185"/>
  <c r="T185"/>
  <c r="U185"/>
  <c r="P186"/>
  <c r="S186"/>
  <c r="T186"/>
  <c r="U186"/>
  <c r="P187"/>
  <c r="S187"/>
  <c r="T187"/>
  <c r="U187"/>
  <c r="P188"/>
  <c r="S188"/>
  <c r="T188"/>
  <c r="U188"/>
  <c r="P189"/>
  <c r="S189"/>
  <c r="T189"/>
  <c r="U189"/>
  <c r="P190"/>
  <c r="S190"/>
  <c r="T190"/>
  <c r="U190"/>
  <c r="P191"/>
  <c r="S191"/>
  <c r="T191"/>
  <c r="U191"/>
  <c r="P192"/>
  <c r="S192"/>
  <c r="T192"/>
  <c r="U192"/>
  <c r="P193"/>
  <c r="S193"/>
  <c r="T193"/>
  <c r="U193"/>
  <c r="P194"/>
  <c r="S194"/>
  <c r="T194"/>
  <c r="U194"/>
  <c r="P195"/>
  <c r="S195"/>
  <c r="T195"/>
  <c r="U195"/>
  <c r="P196"/>
  <c r="S196"/>
  <c r="T196"/>
  <c r="U196"/>
  <c r="P197"/>
  <c r="S197"/>
  <c r="T197"/>
  <c r="U197"/>
  <c r="P198"/>
  <c r="S198"/>
  <c r="T198"/>
  <c r="U198"/>
  <c r="P199"/>
  <c r="S199"/>
  <c r="T199"/>
  <c r="U199"/>
  <c r="P200"/>
  <c r="S200"/>
  <c r="T200"/>
  <c r="U200"/>
  <c r="P201"/>
  <c r="S201"/>
  <c r="T201"/>
  <c r="U201"/>
  <c r="P202"/>
  <c r="S202"/>
  <c r="T202"/>
  <c r="U202"/>
  <c r="P203"/>
  <c r="S203"/>
  <c r="T203"/>
  <c r="U203"/>
  <c r="P204"/>
  <c r="S204"/>
  <c r="T204"/>
  <c r="U204"/>
  <c r="P205"/>
  <c r="S205"/>
  <c r="T205"/>
  <c r="U205"/>
  <c r="P206"/>
  <c r="S206"/>
  <c r="T206"/>
  <c r="U206"/>
  <c r="P207"/>
  <c r="S207"/>
  <c r="T207"/>
  <c r="U207"/>
  <c r="P208"/>
  <c r="S208"/>
  <c r="T208"/>
  <c r="U208"/>
  <c r="P209"/>
  <c r="S209"/>
  <c r="T209"/>
  <c r="U209"/>
  <c r="P210"/>
  <c r="S210"/>
  <c r="T210"/>
  <c r="U210"/>
  <c r="P211"/>
  <c r="S211"/>
  <c r="T211"/>
  <c r="U211"/>
  <c r="P212"/>
  <c r="S212"/>
  <c r="T212"/>
  <c r="U212"/>
  <c r="P213"/>
  <c r="S213"/>
  <c r="T213"/>
  <c r="U213"/>
  <c r="P214"/>
  <c r="S214"/>
  <c r="T214"/>
  <c r="U214"/>
  <c r="P215"/>
  <c r="S215"/>
  <c r="T215"/>
  <c r="U215"/>
  <c r="P216"/>
  <c r="S216"/>
  <c r="T216"/>
  <c r="U216"/>
  <c r="P217"/>
  <c r="S217"/>
  <c r="T217"/>
  <c r="U217"/>
  <c r="P218"/>
  <c r="S218"/>
  <c r="T218"/>
  <c r="U218"/>
  <c r="P219"/>
  <c r="S219"/>
  <c r="T219"/>
  <c r="U219"/>
  <c r="P220"/>
  <c r="S220"/>
  <c r="T220"/>
  <c r="U220"/>
  <c r="P221"/>
  <c r="S221"/>
  <c r="T221"/>
  <c r="U221"/>
  <c r="P222"/>
  <c r="S222"/>
  <c r="T222"/>
  <c r="U222"/>
  <c r="P223"/>
  <c r="S223"/>
  <c r="T223"/>
  <c r="U223"/>
  <c r="P224"/>
  <c r="S224"/>
  <c r="T224"/>
  <c r="U224"/>
  <c r="P225"/>
  <c r="S225"/>
  <c r="T225"/>
  <c r="U225"/>
  <c r="P226"/>
  <c r="S226"/>
  <c r="T226"/>
  <c r="U226"/>
  <c r="P227"/>
  <c r="S227"/>
  <c r="T227"/>
  <c r="U227"/>
  <c r="P228"/>
  <c r="S228"/>
  <c r="T228"/>
  <c r="U228"/>
  <c r="P229"/>
  <c r="S229"/>
  <c r="T229"/>
  <c r="U229"/>
  <c r="P230"/>
  <c r="S230"/>
  <c r="T230"/>
  <c r="U230"/>
  <c r="P231"/>
  <c r="S231"/>
  <c r="T231"/>
  <c r="U231"/>
  <c r="P232"/>
  <c r="S232"/>
  <c r="T232"/>
  <c r="U232"/>
  <c r="P233"/>
  <c r="S233"/>
  <c r="T233"/>
  <c r="U233"/>
  <c r="P234"/>
  <c r="S234"/>
  <c r="T234"/>
  <c r="U234"/>
  <c r="P235"/>
  <c r="S235"/>
  <c r="T235"/>
  <c r="U235"/>
  <c r="P236"/>
  <c r="S236"/>
  <c r="T236"/>
  <c r="U236"/>
  <c r="P237"/>
  <c r="S237"/>
  <c r="T237"/>
  <c r="U237"/>
  <c r="P238"/>
  <c r="S238"/>
  <c r="T238"/>
  <c r="U238"/>
  <c r="P239"/>
  <c r="S239"/>
  <c r="T239"/>
  <c r="U239"/>
  <c r="P240"/>
  <c r="S240"/>
  <c r="T240"/>
  <c r="U240"/>
  <c r="P241"/>
  <c r="S241"/>
  <c r="T241"/>
  <c r="U241"/>
  <c r="P242"/>
  <c r="S242"/>
  <c r="T242"/>
  <c r="U242"/>
  <c r="P243"/>
  <c r="S243"/>
  <c r="T243"/>
  <c r="U243"/>
  <c r="P244"/>
  <c r="S244"/>
  <c r="T244"/>
  <c r="U244"/>
  <c r="P245"/>
  <c r="S245"/>
  <c r="T245"/>
  <c r="U245"/>
  <c r="P246"/>
  <c r="S246"/>
  <c r="T246"/>
  <c r="U246"/>
  <c r="P247"/>
  <c r="S247"/>
  <c r="T247"/>
  <c r="U247"/>
  <c r="P248"/>
  <c r="S248"/>
  <c r="T248"/>
  <c r="U248"/>
  <c r="P249"/>
  <c r="S249"/>
  <c r="T249"/>
  <c r="U249"/>
  <c r="P250"/>
  <c r="S250"/>
  <c r="T250"/>
  <c r="U250"/>
  <c r="P251"/>
  <c r="S251"/>
  <c r="T251"/>
  <c r="U251"/>
  <c r="P252"/>
  <c r="S252"/>
  <c r="T252"/>
  <c r="U252"/>
  <c r="P253"/>
  <c r="S253"/>
  <c r="T253"/>
  <c r="U253"/>
  <c r="P254"/>
  <c r="S254"/>
  <c r="T254"/>
  <c r="U254"/>
  <c r="P255"/>
  <c r="S255"/>
  <c r="T255"/>
  <c r="U255"/>
  <c r="P256"/>
  <c r="S256"/>
  <c r="T256"/>
  <c r="U256"/>
  <c r="P257"/>
  <c r="S257"/>
  <c r="T257"/>
  <c r="U257"/>
  <c r="P258"/>
  <c r="S258"/>
  <c r="T258"/>
  <c r="U258"/>
  <c r="P259"/>
  <c r="S259"/>
  <c r="T259"/>
  <c r="U259"/>
  <c r="P260"/>
  <c r="S260"/>
  <c r="T260"/>
  <c r="U260"/>
  <c r="P261"/>
  <c r="S261"/>
  <c r="T261"/>
  <c r="U261"/>
  <c r="P262"/>
  <c r="S262"/>
  <c r="T262"/>
  <c r="U262"/>
  <c r="P263"/>
  <c r="S263"/>
  <c r="T263"/>
  <c r="U263"/>
  <c r="P264"/>
  <c r="S264"/>
  <c r="T264"/>
  <c r="U264"/>
  <c r="P265"/>
  <c r="S265"/>
  <c r="T265"/>
  <c r="U265"/>
  <c r="P266"/>
  <c r="S266"/>
  <c r="T266"/>
  <c r="U266"/>
  <c r="P267"/>
  <c r="S267"/>
  <c r="T267"/>
  <c r="U267"/>
  <c r="P268"/>
  <c r="S268"/>
  <c r="T268"/>
  <c r="U268"/>
  <c r="P269"/>
  <c r="S269"/>
  <c r="T269"/>
  <c r="U269"/>
  <c r="P270"/>
  <c r="S270"/>
  <c r="T270"/>
  <c r="U270"/>
  <c r="P271"/>
  <c r="S271"/>
  <c r="T271"/>
  <c r="U271"/>
  <c r="P272"/>
  <c r="S272"/>
  <c r="T272"/>
  <c r="U272"/>
  <c r="P273"/>
  <c r="S273"/>
  <c r="T273"/>
  <c r="U273"/>
  <c r="P274"/>
  <c r="S274"/>
  <c r="T274"/>
  <c r="U274"/>
  <c r="P275"/>
  <c r="S275"/>
  <c r="T275"/>
  <c r="U275"/>
  <c r="P276"/>
  <c r="S276"/>
  <c r="T276"/>
  <c r="U276"/>
  <c r="P277"/>
  <c r="S277"/>
  <c r="T277"/>
  <c r="U277"/>
  <c r="P278"/>
  <c r="S278"/>
  <c r="T278"/>
  <c r="U278"/>
  <c r="P279"/>
  <c r="S279"/>
  <c r="T279"/>
  <c r="U279"/>
  <c r="P280"/>
  <c r="S280"/>
  <c r="T280"/>
  <c r="U280"/>
  <c r="P281"/>
  <c r="S281"/>
  <c r="T281"/>
  <c r="U281"/>
  <c r="P282"/>
  <c r="S282"/>
  <c r="T282"/>
  <c r="U282"/>
  <c r="P283"/>
  <c r="S283"/>
  <c r="T283"/>
  <c r="U283"/>
  <c r="P284"/>
  <c r="S284"/>
  <c r="T284"/>
  <c r="U284"/>
  <c r="P285"/>
  <c r="S285"/>
  <c r="T285"/>
  <c r="U285"/>
  <c r="P286"/>
  <c r="S286"/>
  <c r="T286"/>
  <c r="U286"/>
  <c r="P287"/>
  <c r="S287"/>
  <c r="T287"/>
  <c r="U287"/>
  <c r="P288"/>
  <c r="S288"/>
  <c r="T288"/>
  <c r="U288"/>
  <c r="P289"/>
  <c r="S289"/>
  <c r="T289"/>
  <c r="U289"/>
  <c r="P290"/>
  <c r="S290"/>
  <c r="T290"/>
  <c r="U290"/>
  <c r="P291"/>
  <c r="S291"/>
  <c r="T291"/>
  <c r="U291"/>
  <c r="P292"/>
  <c r="S292"/>
  <c r="T292"/>
  <c r="U292"/>
  <c r="P293"/>
  <c r="S293"/>
  <c r="T293"/>
  <c r="U293"/>
  <c r="P294"/>
  <c r="S294"/>
  <c r="T294"/>
  <c r="U294"/>
  <c r="P295"/>
  <c r="S295"/>
  <c r="T295"/>
  <c r="U295"/>
  <c r="P296"/>
  <c r="S296"/>
  <c r="T296"/>
  <c r="U296"/>
  <c r="P298"/>
  <c r="S298"/>
  <c r="T298"/>
  <c r="U298"/>
  <c r="P300"/>
  <c r="S300"/>
  <c r="T300"/>
  <c r="U300"/>
  <c r="P301"/>
  <c r="S301"/>
  <c r="T301"/>
  <c r="U301"/>
  <c r="P302"/>
  <c r="S302"/>
  <c r="T302"/>
  <c r="U302"/>
  <c r="P303"/>
  <c r="S303"/>
  <c r="T303"/>
  <c r="U303"/>
  <c r="P304"/>
  <c r="S304"/>
  <c r="T304"/>
  <c r="U304"/>
  <c r="P305"/>
  <c r="S305"/>
  <c r="T305"/>
  <c r="U305"/>
  <c r="P306"/>
  <c r="S306"/>
  <c r="T306"/>
  <c r="U306"/>
  <c r="P307"/>
  <c r="S307"/>
  <c r="T307"/>
  <c r="U307"/>
  <c r="S308"/>
  <c r="T308"/>
  <c r="U308"/>
  <c r="P309"/>
  <c r="S309"/>
  <c r="T309"/>
  <c r="U309"/>
  <c r="P310"/>
  <c r="S310"/>
  <c r="T310"/>
  <c r="U310"/>
  <c r="P311"/>
  <c r="S311"/>
  <c r="T311"/>
  <c r="U311"/>
  <c r="P312"/>
  <c r="S312"/>
  <c r="T312"/>
  <c r="U312"/>
  <c r="P313"/>
  <c r="S313"/>
  <c r="T313"/>
  <c r="U313"/>
  <c r="P314"/>
  <c r="S314"/>
  <c r="T314"/>
  <c r="U314"/>
  <c r="P315"/>
  <c r="S315"/>
  <c r="T315"/>
  <c r="U315"/>
  <c r="P316"/>
  <c r="S316"/>
  <c r="T316"/>
  <c r="U316"/>
  <c r="P317"/>
  <c r="S317"/>
  <c r="T317"/>
  <c r="U317"/>
  <c r="P318"/>
  <c r="S318"/>
  <c r="T318"/>
  <c r="U318"/>
  <c r="P319"/>
  <c r="S319"/>
  <c r="T319"/>
  <c r="U319"/>
  <c r="P320"/>
  <c r="S320"/>
  <c r="T320"/>
  <c r="U320"/>
  <c r="P321"/>
  <c r="S321"/>
  <c r="T321"/>
  <c r="U321"/>
  <c r="P322"/>
  <c r="S322"/>
  <c r="T322"/>
  <c r="U322"/>
  <c r="P323"/>
  <c r="S323"/>
  <c r="T323"/>
  <c r="U323"/>
  <c r="P324"/>
  <c r="S324"/>
  <c r="T324"/>
  <c r="U324"/>
  <c r="P325"/>
  <c r="S325"/>
  <c r="T325"/>
  <c r="U325"/>
  <c r="M3" i="8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2"/>
</calcChain>
</file>

<file path=xl/sharedStrings.xml><?xml version="1.0" encoding="utf-8"?>
<sst xmlns="http://schemas.openxmlformats.org/spreadsheetml/2006/main" count="27931" uniqueCount="356">
  <si>
    <t>Month</t>
  </si>
  <si>
    <t>Year</t>
  </si>
  <si>
    <t>Alk(mg/L)</t>
  </si>
  <si>
    <t>Conductivity</t>
  </si>
  <si>
    <t>O - DO (%)</t>
  </si>
  <si>
    <t>Temperature (degC)</t>
  </si>
  <si>
    <t xml:space="preserve">pH </t>
  </si>
  <si>
    <t>DON (mg/L)</t>
  </si>
  <si>
    <t>NH3-N/NH4-N (mg/L)</t>
  </si>
  <si>
    <t>TN (mg/L)</t>
  </si>
  <si>
    <t>N {TKN} (mg/L)</t>
  </si>
  <si>
    <t>NO3 (mg/L)</t>
  </si>
  <si>
    <t>TP  (mg/L)</t>
  </si>
  <si>
    <t>PO4 (mg/L)</t>
  </si>
  <si>
    <t>SiO2 (mg/L)</t>
  </si>
  <si>
    <t>DOC(mg/L)</t>
  </si>
  <si>
    <t xml:space="preserve">Depth </t>
  </si>
  <si>
    <t xml:space="preserve">Collection Method </t>
  </si>
  <si>
    <t>19/10/2009</t>
  </si>
  <si>
    <t>26/10/2009</t>
  </si>
  <si>
    <t>02/11/2009</t>
  </si>
  <si>
    <t>09/11/2009</t>
  </si>
  <si>
    <t>16/11/2009</t>
  </si>
  <si>
    <t>23/11/2009</t>
  </si>
  <si>
    <t>30/11/2009</t>
  </si>
  <si>
    <t>07/12/2009</t>
  </si>
  <si>
    <t>14/12/2009</t>
  </si>
  <si>
    <t>21/12/2009</t>
  </si>
  <si>
    <t>29/12/2009</t>
  </si>
  <si>
    <t/>
  </si>
  <si>
    <t>11</t>
  </si>
  <si>
    <t>BLA</t>
  </si>
  <si>
    <t>10</t>
  </si>
  <si>
    <t>ARM</t>
  </si>
  <si>
    <t>NAR</t>
  </si>
  <si>
    <t>NIL</t>
  </si>
  <si>
    <t>STJ</t>
  </si>
  <si>
    <t>MAY</t>
  </si>
  <si>
    <t>RON</t>
  </si>
  <si>
    <t>KIN</t>
  </si>
  <si>
    <t>SUC</t>
  </si>
  <si>
    <t>Collect Date</t>
  </si>
  <si>
    <t>Bottom Depth (m)</t>
  </si>
  <si>
    <t>Secchi depth (m)</t>
  </si>
  <si>
    <t>12</t>
  </si>
  <si>
    <t>2008</t>
  </si>
  <si>
    <t>Insitu</t>
  </si>
  <si>
    <t>Integrated over depth</t>
  </si>
  <si>
    <t>Grab sample</t>
  </si>
  <si>
    <t>&lt;1.</t>
  </si>
  <si>
    <t>&lt;0.01</t>
  </si>
  <si>
    <t>&lt;0.005</t>
  </si>
  <si>
    <t>15/12/2008</t>
  </si>
  <si>
    <t>22/12/2008</t>
  </si>
  <si>
    <t>29/12/2008</t>
  </si>
  <si>
    <t>05/01/2009</t>
  </si>
  <si>
    <t>01</t>
  </si>
  <si>
    <t>2009</t>
  </si>
  <si>
    <t>12/01/2009</t>
  </si>
  <si>
    <t>19/01/2009</t>
  </si>
  <si>
    <t>27/01/2009</t>
  </si>
  <si>
    <t>02/02/2009</t>
  </si>
  <si>
    <t>02</t>
  </si>
  <si>
    <t>09/02/2009</t>
  </si>
  <si>
    <t>16/02/2009</t>
  </si>
  <si>
    <t>23/02/2009</t>
  </si>
  <si>
    <t>02/03/2009</t>
  </si>
  <si>
    <t>03</t>
  </si>
  <si>
    <t>09/03/2009</t>
  </si>
  <si>
    <t>16/03/2009</t>
  </si>
  <si>
    <t>23/03/2009</t>
  </si>
  <si>
    <t>30/03/2009</t>
  </si>
  <si>
    <t>06/04/2009</t>
  </si>
  <si>
    <t>04</t>
  </si>
  <si>
    <t>14/04/2009</t>
  </si>
  <si>
    <t>20/04/2009</t>
  </si>
  <si>
    <t>27/04/2009</t>
  </si>
  <si>
    <t>&lt;0.025</t>
  </si>
  <si>
    <t>04/05/2009</t>
  </si>
  <si>
    <t>05</t>
  </si>
  <si>
    <t>11/05/2009</t>
  </si>
  <si>
    <t>18/05/2009</t>
  </si>
  <si>
    <t>25/05/2009</t>
  </si>
  <si>
    <t>02/06/2009</t>
  </si>
  <si>
    <t>06</t>
  </si>
  <si>
    <t>08/06/2009</t>
  </si>
  <si>
    <t>15/06/2009</t>
  </si>
  <si>
    <t>22/06/2009</t>
  </si>
  <si>
    <t>30/06/2009</t>
  </si>
  <si>
    <t>06/07/2009</t>
  </si>
  <si>
    <t>07</t>
  </si>
  <si>
    <t>13/07/2009</t>
  </si>
  <si>
    <t>20/07/2009</t>
  </si>
  <si>
    <t>27/07/2009</t>
  </si>
  <si>
    <t>03/08/2009</t>
  </si>
  <si>
    <t>08</t>
  </si>
  <si>
    <t>10/08/2009</t>
  </si>
  <si>
    <t>18/08/2009</t>
  </si>
  <si>
    <t>24/08/2009</t>
  </si>
  <si>
    <t>31/08/2009</t>
  </si>
  <si>
    <t>07/09/2009</t>
  </si>
  <si>
    <t>09</t>
  </si>
  <si>
    <t>14/09/2009</t>
  </si>
  <si>
    <t>21/09/2009</t>
  </si>
  <si>
    <t>29/09/2009</t>
  </si>
  <si>
    <t>05/10/2009</t>
  </si>
  <si>
    <t>12/10/2009</t>
  </si>
  <si>
    <t xml:space="preserve">no data </t>
  </si>
  <si>
    <t>Chl a (mg/L)</t>
  </si>
  <si>
    <t xml:space="preserve">Site </t>
  </si>
  <si>
    <t>Salinity</t>
  </si>
  <si>
    <t>Salinity (ppt)</t>
  </si>
  <si>
    <t>Depth (m)</t>
  </si>
  <si>
    <t>S</t>
  </si>
  <si>
    <t>B</t>
  </si>
  <si>
    <t>NaN</t>
  </si>
  <si>
    <t xml:space="preserve"> Depth </t>
  </si>
  <si>
    <t>VLP-1 (cells/mL)</t>
  </si>
  <si>
    <t>MIN</t>
  </si>
  <si>
    <t>MAX</t>
  </si>
  <si>
    <t xml:space="preserve">Diatoms </t>
  </si>
  <si>
    <t>Dinoglagellates</t>
  </si>
  <si>
    <t>Chlorophytes</t>
  </si>
  <si>
    <t>Cryptophytes</t>
  </si>
  <si>
    <t>Chrysophytes</t>
  </si>
  <si>
    <t>Euglenophytes</t>
  </si>
  <si>
    <t>Dicthoyophytes</t>
  </si>
  <si>
    <t xml:space="preserve">Raphidophytes </t>
  </si>
  <si>
    <t>Haptophytes</t>
  </si>
  <si>
    <t>Blue-green algae</t>
  </si>
  <si>
    <t>Picoplankton</t>
  </si>
  <si>
    <t>Synechococcus (%abundance)</t>
  </si>
  <si>
    <t>TotaL Bacteria (cells/mL)</t>
  </si>
  <si>
    <t>Bacterial Carbon (fg/cell)</t>
  </si>
  <si>
    <t>VLP-2 (cells/mL)</t>
  </si>
  <si>
    <t>VLP1:VLP2</t>
  </si>
  <si>
    <t>VLP-1 (% Relative Abundance)</t>
  </si>
  <si>
    <t>VLP-2 (% Relative Abundance)</t>
  </si>
  <si>
    <t>Total VLP (cells/mL)</t>
  </si>
  <si>
    <t>Synechococcus</t>
  </si>
  <si>
    <t>HL-Synechococcus (%abundance)</t>
  </si>
  <si>
    <t>LL-Synechococcus (%abundance)</t>
  </si>
  <si>
    <t>Nanophytoplankton</t>
  </si>
  <si>
    <t xml:space="preserve">Summer </t>
  </si>
  <si>
    <t xml:space="preserve">Autumn </t>
  </si>
  <si>
    <t xml:space="preserve">Winter </t>
  </si>
  <si>
    <t xml:space="preserve">Spring </t>
  </si>
  <si>
    <t>Pico C</t>
  </si>
  <si>
    <t>Syne C</t>
  </si>
  <si>
    <t xml:space="preserve">KIN </t>
  </si>
  <si>
    <t>s</t>
  </si>
  <si>
    <t>TN:TP</t>
  </si>
  <si>
    <t>TotaL VLP (cells/mL)</t>
  </si>
  <si>
    <t>VLP total /fortnight</t>
  </si>
  <si>
    <t>(Ti-20) Temp</t>
  </si>
  <si>
    <t xml:space="preserve">Sampling Date </t>
  </si>
  <si>
    <t>VKP counts</t>
  </si>
  <si>
    <t>Corrected VLP Counts</t>
  </si>
  <si>
    <t>LR</t>
  </si>
  <si>
    <t>MR</t>
  </si>
  <si>
    <t>UR</t>
  </si>
  <si>
    <t>CorrLR</t>
  </si>
  <si>
    <t>Corr MR</t>
  </si>
  <si>
    <t>Corr UR</t>
  </si>
  <si>
    <r>
      <t>s</t>
    </r>
    <r>
      <rPr>
        <b/>
        <sz val="8"/>
        <rFont val="Arial"/>
        <family val="2"/>
      </rPr>
      <t xml:space="preserve"> ^(Ti-20)</t>
    </r>
  </si>
  <si>
    <r>
      <t>å</t>
    </r>
    <r>
      <rPr>
        <b/>
        <sz val="8"/>
        <rFont val="Arial"/>
        <family val="2"/>
      </rPr>
      <t>c/</t>
    </r>
    <r>
      <rPr>
        <b/>
        <sz val="6.4"/>
        <rFont val="Symbol"/>
        <family val="1"/>
        <charset val="2"/>
      </rPr>
      <t>s</t>
    </r>
    <r>
      <rPr>
        <b/>
        <sz val="8"/>
        <rFont val="Arial"/>
        <family val="2"/>
      </rPr>
      <t>^(Ti-20)</t>
    </r>
  </si>
  <si>
    <t>Bacteria total /fortnight</t>
  </si>
  <si>
    <t>Bacterial Counts</t>
  </si>
  <si>
    <t>Corrected Bacterial Counts</t>
  </si>
  <si>
    <t>DOC:DON</t>
  </si>
  <si>
    <t>VLP:Bac ratio</t>
  </si>
  <si>
    <t>Bact (fgC/mL)</t>
  </si>
  <si>
    <t>Bact fgC/L</t>
  </si>
  <si>
    <t>Bact ugC/L</t>
  </si>
  <si>
    <t>season</t>
  </si>
  <si>
    <t>Chl-a (ug/L)</t>
  </si>
  <si>
    <t>Ammonia (mg/L)</t>
  </si>
  <si>
    <t>Asterionellopsis glacialis</t>
  </si>
  <si>
    <t xml:space="preserve">Ankistrodesmus </t>
  </si>
  <si>
    <t>Bacteristrum</t>
  </si>
  <si>
    <t>Chaetoceros (single )</t>
  </si>
  <si>
    <t>Chaetoceros (chains )</t>
  </si>
  <si>
    <t>Chaetoceros curvateus</t>
  </si>
  <si>
    <t>Chaetoceros radians</t>
  </si>
  <si>
    <t>Coscinodiscus</t>
  </si>
  <si>
    <t>Cyclotella</t>
  </si>
  <si>
    <t>Cyclotella / Thalassiosira</t>
  </si>
  <si>
    <t xml:space="preserve">Cylindrotheca  closterium </t>
  </si>
  <si>
    <t>Dactyliosolen</t>
  </si>
  <si>
    <t xml:space="preserve">Guinardia </t>
  </si>
  <si>
    <t>Lioloma</t>
  </si>
  <si>
    <t>Leptocylindricus</t>
  </si>
  <si>
    <t>Melosira</t>
  </si>
  <si>
    <t xml:space="preserve">Odontella </t>
  </si>
  <si>
    <t>Pseudonitzschia</t>
  </si>
  <si>
    <t>Skeletonema costatum</t>
  </si>
  <si>
    <t>Rhizosolenia</t>
  </si>
  <si>
    <t>Thalassionema</t>
  </si>
  <si>
    <t>Thalassiosira</t>
  </si>
  <si>
    <t xml:space="preserve">Triceratium </t>
  </si>
  <si>
    <t>Amphora</t>
  </si>
  <si>
    <t>Bacillaria paxilifera</t>
  </si>
  <si>
    <t xml:space="preserve">Cocconeis </t>
  </si>
  <si>
    <t>Fragilaria</t>
  </si>
  <si>
    <t>Gyrosigma</t>
  </si>
  <si>
    <t>Entomoneis</t>
  </si>
  <si>
    <t>Navicula sp. (&lt;10um)</t>
  </si>
  <si>
    <t>Naviculoid (&gt;10um)</t>
  </si>
  <si>
    <t>Nitzschia</t>
  </si>
  <si>
    <t>Pleurosigma</t>
  </si>
  <si>
    <t>Pseusonitzschia</t>
  </si>
  <si>
    <t>pennate diatom</t>
  </si>
  <si>
    <t>Synedra</t>
  </si>
  <si>
    <t>Akashiwo sanguineum</t>
  </si>
  <si>
    <t>Alexandrium</t>
  </si>
  <si>
    <t>Ceratium furca</t>
  </si>
  <si>
    <t>Dinophysis acuminata</t>
  </si>
  <si>
    <t>Dinophysis caudata</t>
  </si>
  <si>
    <t>Dinophysis norvegica</t>
  </si>
  <si>
    <t>Ensiculifera</t>
  </si>
  <si>
    <t>GKC</t>
  </si>
  <si>
    <t>Gonyaulax</t>
  </si>
  <si>
    <t>Gymnodinium (small)</t>
  </si>
  <si>
    <t>Gymnodinium (Medium)</t>
  </si>
  <si>
    <t>Gyrodinium (&lt;10um)</t>
  </si>
  <si>
    <t>Gyrodinium (&gt;10um)</t>
  </si>
  <si>
    <t>Heterocapsa (&lt;10um)</t>
  </si>
  <si>
    <t>Heterocapsa (&gt;10um)</t>
  </si>
  <si>
    <t>Karlodinium</t>
  </si>
  <si>
    <t>Katodinium (small)</t>
  </si>
  <si>
    <t>Katodinium (medium)</t>
  </si>
  <si>
    <t>Oxyrrhis marina</t>
  </si>
  <si>
    <t>Peridinium</t>
  </si>
  <si>
    <t>Phalacroma</t>
  </si>
  <si>
    <t>Polykrikos</t>
  </si>
  <si>
    <t>Prorocentrum cordatum</t>
  </si>
  <si>
    <t>Prorocentrum dentatum</t>
  </si>
  <si>
    <t>Prorocentrum micans</t>
  </si>
  <si>
    <t>Prorocentrum sigmoides</t>
  </si>
  <si>
    <t>Prorocentrum triestinum</t>
  </si>
  <si>
    <t>Protoperidinium bipes</t>
  </si>
  <si>
    <t>Protoperidinium globulum</t>
  </si>
  <si>
    <t>Protoperidium (big star shaped)</t>
  </si>
  <si>
    <t>Scrippsiella</t>
  </si>
  <si>
    <t>others (Hetero/Gymno - shrunk)</t>
  </si>
  <si>
    <t xml:space="preserve">Carteria </t>
  </si>
  <si>
    <t xml:space="preserve">Chlamydomonas </t>
  </si>
  <si>
    <t>Oltmannsiella</t>
  </si>
  <si>
    <t xml:space="preserve">Pyramimonas </t>
  </si>
  <si>
    <t>Pyramimonas longicauda</t>
  </si>
  <si>
    <t>Scenedesmus</t>
  </si>
  <si>
    <t>Tetraselmis</t>
  </si>
  <si>
    <t>prasinophyte</t>
  </si>
  <si>
    <t>passive chlorophyte (&lt;3um)</t>
  </si>
  <si>
    <t xml:space="preserve">Phacus </t>
  </si>
  <si>
    <t>Cosmarium</t>
  </si>
  <si>
    <t>Crucigenia</t>
  </si>
  <si>
    <t xml:space="preserve">Cryptomonas </t>
  </si>
  <si>
    <t xml:space="preserve">Plagioselmis </t>
  </si>
  <si>
    <t xml:space="preserve">Teleaulax </t>
  </si>
  <si>
    <t>Hemiselmis</t>
  </si>
  <si>
    <t>Leucocryptos</t>
  </si>
  <si>
    <t xml:space="preserve">small cryptophytes </t>
  </si>
  <si>
    <t>Apedinella spinifera</t>
  </si>
  <si>
    <t>Pseudopedinella</t>
  </si>
  <si>
    <t xml:space="preserve">Eutreptiella </t>
  </si>
  <si>
    <t>Euglena</t>
  </si>
  <si>
    <t xml:space="preserve">Dictyoca </t>
  </si>
  <si>
    <t xml:space="preserve">Fibrocapsa </t>
  </si>
  <si>
    <t>Heterosigma akashiwo</t>
  </si>
  <si>
    <t>Cricosphaera</t>
  </si>
  <si>
    <t>Prymnesium</t>
  </si>
  <si>
    <t xml:space="preserve">Anabaenopsis </t>
  </si>
  <si>
    <t xml:space="preserve">Anabaena </t>
  </si>
  <si>
    <t>Merismopedia</t>
  </si>
  <si>
    <t xml:space="preserve">Oscillatoria </t>
  </si>
  <si>
    <t>Phormidium</t>
  </si>
  <si>
    <t>Pseudoanabaena</t>
  </si>
  <si>
    <t>Nodularia</t>
  </si>
  <si>
    <t>autumn</t>
  </si>
  <si>
    <t>winter</t>
  </si>
  <si>
    <t>spring</t>
  </si>
  <si>
    <t>Winter Average</t>
  </si>
  <si>
    <t>WINTER</t>
  </si>
  <si>
    <t>Spring Average</t>
  </si>
  <si>
    <t>SPRING</t>
  </si>
  <si>
    <t xml:space="preserve">Pico </t>
  </si>
  <si>
    <t xml:space="preserve">Total </t>
  </si>
  <si>
    <t>PICO</t>
  </si>
  <si>
    <t xml:space="preserve">SUMMER </t>
  </si>
  <si>
    <t>AUTUMN</t>
  </si>
  <si>
    <t>Autumn average</t>
  </si>
  <si>
    <t xml:space="preserve">total </t>
  </si>
  <si>
    <t xml:space="preserve">Summer-S </t>
  </si>
  <si>
    <t>winter-S average</t>
  </si>
  <si>
    <t>Spring-S average</t>
  </si>
  <si>
    <t>Autumn-S average</t>
  </si>
  <si>
    <t>Summer-B</t>
  </si>
  <si>
    <t>winter-B average</t>
  </si>
  <si>
    <t>Spring-B average</t>
  </si>
  <si>
    <t>Autumn-B average</t>
  </si>
  <si>
    <t xml:space="preserve">Pico-total </t>
  </si>
  <si>
    <t>SYNE</t>
  </si>
  <si>
    <t>&lt;0.0005</t>
  </si>
  <si>
    <t xml:space="preserve">Nutrients limitation </t>
  </si>
  <si>
    <t>HL- Synechococcus (cells/mL)</t>
  </si>
  <si>
    <t>LL- Synechococcus (cells/mL)</t>
  </si>
  <si>
    <t>Nanoplankton-FCM (cells/mL)</t>
  </si>
  <si>
    <t xml:space="preserve">log FCM </t>
  </si>
  <si>
    <t>Nanplankton-Microscopy (cells/mL)</t>
  </si>
  <si>
    <t>log microscopy</t>
  </si>
  <si>
    <t xml:space="preserve">Bacteria </t>
  </si>
  <si>
    <t>VLPs</t>
  </si>
  <si>
    <t>VLP-2  (cells/mL)</t>
  </si>
  <si>
    <t>N-limited</t>
  </si>
  <si>
    <t>P-limited</t>
  </si>
  <si>
    <t>Ave</t>
  </si>
  <si>
    <t xml:space="preserve">AUTUMN </t>
  </si>
  <si>
    <t xml:space="preserve">WINTER </t>
  </si>
  <si>
    <t>Dinoflagellates</t>
  </si>
  <si>
    <t xml:space="preserve">Picoplankton </t>
  </si>
  <si>
    <t>TOTAL</t>
  </si>
  <si>
    <t xml:space="preserve">SPRING </t>
  </si>
  <si>
    <t>pico C (pgC/mL)</t>
  </si>
  <si>
    <t>TOTAL DIATOMS (pgC/mL)</t>
  </si>
  <si>
    <t>total DINOS (pgC/mL)</t>
  </si>
  <si>
    <t>TOTAL Chloro (pgC/cell)</t>
  </si>
  <si>
    <t>total Crypto (pgC/mL)</t>
  </si>
  <si>
    <t>total Chryso (pg/mL)</t>
  </si>
  <si>
    <t>total Eugleno (pgC/mL)</t>
  </si>
  <si>
    <t>Dictyoca (pgC/mL)</t>
  </si>
  <si>
    <t>total Raphido (pgC/mL)</t>
  </si>
  <si>
    <t>total Cyano (pgC/mL)</t>
  </si>
  <si>
    <t>Diatoms</t>
  </si>
  <si>
    <t xml:space="preserve">Chrysophytes </t>
  </si>
  <si>
    <t>Dictyophytes</t>
  </si>
  <si>
    <t>Raphidophytes</t>
  </si>
  <si>
    <t>Cyanobacteria</t>
  </si>
  <si>
    <t>Nan</t>
  </si>
  <si>
    <t>Syne C ( ugC/L)</t>
  </si>
  <si>
    <t>Syne Chla (ug/L)</t>
  </si>
  <si>
    <t>Chla Total pico (ug/L)</t>
  </si>
  <si>
    <t xml:space="preserve">Primary Productivity Synechococcus </t>
  </si>
  <si>
    <t>total Pico primary prod</t>
  </si>
  <si>
    <t>Pico Chl a</t>
  </si>
  <si>
    <t xml:space="preserve">Pico Carbon </t>
  </si>
  <si>
    <t xml:space="preserve">Syne Carbon </t>
  </si>
  <si>
    <t xml:space="preserve">summer </t>
  </si>
  <si>
    <t>Syne (fgC/mL)</t>
  </si>
  <si>
    <t>Syne C (pg/mL)</t>
  </si>
  <si>
    <t>Syne fgC/L</t>
  </si>
  <si>
    <t>total pico (fgC/mL)</t>
  </si>
  <si>
    <t>total pico  (fgC/L)</t>
  </si>
  <si>
    <t>total pico (ugC/L)</t>
  </si>
  <si>
    <t>Chlorophyll a</t>
  </si>
  <si>
    <t xml:space="preserve">Syne  Chla </t>
  </si>
</sst>
</file>

<file path=xl/styles.xml><?xml version="1.0" encoding="utf-8"?>
<styleSheet xmlns="http://schemas.openxmlformats.org/spreadsheetml/2006/main">
  <numFmts count="5">
    <numFmt numFmtId="164" formatCode="0.000;\-0.000;0.000"/>
    <numFmt numFmtId="165" formatCode="0.0"/>
    <numFmt numFmtId="166" formatCode="0.000"/>
    <numFmt numFmtId="167" formatCode="0.0000"/>
    <numFmt numFmtId="168" formatCode="#,##0.0000"/>
  </numFmts>
  <fonts count="34">
    <font>
      <sz val="10"/>
      <name val="Arial"/>
    </font>
    <font>
      <sz val="11"/>
      <color indexed="8"/>
      <name val="Calibri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b/>
      <sz val="8"/>
      <color indexed="10"/>
      <name val="Arial"/>
      <family val="2"/>
    </font>
    <font>
      <sz val="8"/>
      <name val="Times New Roman"/>
      <family val="1"/>
    </font>
    <font>
      <sz val="8"/>
      <name val="Arial"/>
    </font>
    <font>
      <sz val="12"/>
      <name val="Times New Roman"/>
      <family val="1"/>
    </font>
    <font>
      <b/>
      <sz val="8"/>
      <name val="Symbol"/>
      <family val="1"/>
      <charset val="2"/>
    </font>
    <font>
      <b/>
      <sz val="6.4"/>
      <name val="Symbol"/>
      <family val="1"/>
      <charset val="2"/>
    </font>
    <font>
      <i/>
      <sz val="8"/>
      <name val="Arial"/>
      <family val="2"/>
    </font>
    <font>
      <b/>
      <sz val="8"/>
      <color indexed="2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wrapText="1"/>
    </xf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1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9" fillId="49" borderId="0" applyNumberFormat="0" applyBorder="0" applyAlignment="0" applyProtection="0"/>
    <xf numFmtId="0" fontId="20" fillId="50" borderId="34" applyNumberFormat="0" applyAlignment="0" applyProtection="0"/>
    <xf numFmtId="0" fontId="21" fillId="51" borderId="35" applyNumberFormat="0" applyAlignment="0" applyProtection="0"/>
    <xf numFmtId="0" fontId="22" fillId="0" borderId="0" applyNumberFormat="0" applyFill="0" applyBorder="0" applyAlignment="0" applyProtection="0"/>
    <xf numFmtId="0" fontId="23" fillId="52" borderId="0" applyNumberFormat="0" applyBorder="0" applyAlignment="0" applyProtection="0"/>
    <xf numFmtId="0" fontId="24" fillId="0" borderId="36" applyNumberFormat="0" applyFill="0" applyAlignment="0" applyProtection="0"/>
    <xf numFmtId="0" fontId="25" fillId="0" borderId="37" applyNumberFormat="0" applyFill="0" applyAlignment="0" applyProtection="0"/>
    <xf numFmtId="0" fontId="26" fillId="0" borderId="38" applyNumberFormat="0" applyFill="0" applyAlignment="0" applyProtection="0"/>
    <xf numFmtId="0" fontId="26" fillId="0" borderId="0" applyNumberFormat="0" applyFill="0" applyBorder="0" applyAlignment="0" applyProtection="0"/>
    <xf numFmtId="0" fontId="27" fillId="53" borderId="34" applyNumberFormat="0" applyAlignment="0" applyProtection="0"/>
    <xf numFmtId="0" fontId="28" fillId="0" borderId="39" applyNumberFormat="0" applyFill="0" applyAlignment="0" applyProtection="0"/>
    <xf numFmtId="0" fontId="29" fillId="54" borderId="0" applyNumberFormat="0" applyBorder="0" applyAlignment="0" applyProtection="0"/>
    <xf numFmtId="0" fontId="11" fillId="0" borderId="0"/>
    <xf numFmtId="0" fontId="1" fillId="55" borderId="40" applyNumberFormat="0" applyFont="0" applyAlignment="0" applyProtection="0"/>
    <xf numFmtId="0" fontId="30" fillId="50" borderId="41" applyNumberFormat="0" applyAlignment="0" applyProtection="0"/>
    <xf numFmtId="0" fontId="31" fillId="0" borderId="0" applyNumberFormat="0" applyFill="0" applyBorder="0" applyAlignment="0" applyProtection="0"/>
    <xf numFmtId="0" fontId="32" fillId="0" borderId="42" applyNumberFormat="0" applyFill="0" applyAlignment="0" applyProtection="0"/>
    <xf numFmtId="0" fontId="33" fillId="0" borderId="0" applyNumberFormat="0" applyFill="0" applyBorder="0" applyAlignment="0" applyProtection="0"/>
  </cellStyleXfs>
  <cellXfs count="370"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left" vertical="top"/>
    </xf>
    <xf numFmtId="0" fontId="5" fillId="0" borderId="0" xfId="0" applyFont="1" applyAlignment="1">
      <alignment wrapText="1"/>
    </xf>
    <xf numFmtId="164" fontId="4" fillId="2" borderId="1" xfId="0" applyNumberFormat="1" applyFont="1" applyFill="1" applyBorder="1" applyAlignment="1">
      <alignment horizontal="right" vertical="top"/>
    </xf>
    <xf numFmtId="0" fontId="2" fillId="3" borderId="1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vertical="top" wrapText="1"/>
    </xf>
    <xf numFmtId="0" fontId="2" fillId="8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left" vertical="top"/>
    </xf>
    <xf numFmtId="0" fontId="4" fillId="2" borderId="3" xfId="0" applyFont="1" applyFill="1" applyBorder="1" applyAlignment="1">
      <alignment horizontal="left" vertical="top"/>
    </xf>
    <xf numFmtId="164" fontId="4" fillId="2" borderId="2" xfId="0" applyNumberFormat="1" applyFont="1" applyFill="1" applyBorder="1" applyAlignment="1">
      <alignment horizontal="right" vertical="top"/>
    </xf>
    <xf numFmtId="164" fontId="4" fillId="2" borderId="3" xfId="0" applyNumberFormat="1" applyFont="1" applyFill="1" applyBorder="1" applyAlignment="1">
      <alignment horizontal="right" vertical="top"/>
    </xf>
    <xf numFmtId="0" fontId="4" fillId="6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left" vertical="top"/>
    </xf>
    <xf numFmtId="164" fontId="4" fillId="0" borderId="1" xfId="0" applyNumberFormat="1" applyFont="1" applyFill="1" applyBorder="1" applyAlignment="1">
      <alignment horizontal="right" vertical="top"/>
    </xf>
    <xf numFmtId="0" fontId="4" fillId="2" borderId="4" xfId="0" applyFont="1" applyFill="1" applyBorder="1" applyAlignment="1">
      <alignment horizontal="left" vertical="top"/>
    </xf>
    <xf numFmtId="164" fontId="4" fillId="2" borderId="4" xfId="0" applyNumberFormat="1" applyFont="1" applyFill="1" applyBorder="1" applyAlignment="1">
      <alignment horizontal="right" vertical="top"/>
    </xf>
    <xf numFmtId="0" fontId="4" fillId="2" borderId="5" xfId="0" applyFont="1" applyFill="1" applyBorder="1" applyAlignment="1">
      <alignment horizontal="left" vertical="top"/>
    </xf>
    <xf numFmtId="0" fontId="4" fillId="2" borderId="6" xfId="0" applyFont="1" applyFill="1" applyBorder="1" applyAlignment="1">
      <alignment horizontal="left" vertical="top"/>
    </xf>
    <xf numFmtId="0" fontId="7" fillId="6" borderId="1" xfId="0" applyFont="1" applyFill="1" applyBorder="1" applyAlignment="1">
      <alignment horizontal="left" vertical="top"/>
    </xf>
    <xf numFmtId="0" fontId="4" fillId="6" borderId="3" xfId="0" applyFont="1" applyFill="1" applyBorder="1" applyAlignment="1">
      <alignment horizontal="left" vertical="top"/>
    </xf>
    <xf numFmtId="0" fontId="4" fillId="6" borderId="4" xfId="0" applyFont="1" applyFill="1" applyBorder="1" applyAlignment="1">
      <alignment horizontal="left" vertical="top"/>
    </xf>
    <xf numFmtId="0" fontId="4" fillId="6" borderId="6" xfId="0" applyFont="1" applyFill="1" applyBorder="1" applyAlignment="1">
      <alignment horizontal="left" vertical="top"/>
    </xf>
    <xf numFmtId="0" fontId="4" fillId="6" borderId="2" xfId="0" applyFont="1" applyFill="1" applyBorder="1" applyAlignment="1">
      <alignment horizontal="left" vertical="top"/>
    </xf>
    <xf numFmtId="0" fontId="4" fillId="4" borderId="1" xfId="0" applyFont="1" applyFill="1" applyBorder="1" applyAlignment="1">
      <alignment horizontal="left" vertical="top"/>
    </xf>
    <xf numFmtId="0" fontId="4" fillId="4" borderId="3" xfId="0" applyFont="1" applyFill="1" applyBorder="1" applyAlignment="1">
      <alignment horizontal="left" vertical="top"/>
    </xf>
    <xf numFmtId="0" fontId="4" fillId="9" borderId="1" xfId="0" applyFont="1" applyFill="1" applyBorder="1" applyAlignment="1">
      <alignment horizontal="left" vertical="top"/>
    </xf>
    <xf numFmtId="0" fontId="4" fillId="4" borderId="4" xfId="0" applyFont="1" applyFill="1" applyBorder="1" applyAlignment="1">
      <alignment horizontal="left" vertical="top"/>
    </xf>
    <xf numFmtId="0" fontId="4" fillId="9" borderId="2" xfId="0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4" fillId="2" borderId="7" xfId="0" applyFont="1" applyFill="1" applyBorder="1" applyAlignment="1">
      <alignment horizontal="left" vertical="top"/>
    </xf>
    <xf numFmtId="0" fontId="4" fillId="9" borderId="3" xfId="0" applyFont="1" applyFill="1" applyBorder="1" applyAlignment="1">
      <alignment horizontal="left" vertical="top"/>
    </xf>
    <xf numFmtId="0" fontId="4" fillId="9" borderId="4" xfId="0" applyFont="1" applyFill="1" applyBorder="1" applyAlignment="1">
      <alignment horizontal="left" vertical="top"/>
    </xf>
    <xf numFmtId="0" fontId="4" fillId="9" borderId="8" xfId="0" applyFont="1" applyFill="1" applyBorder="1" applyAlignment="1">
      <alignment horizontal="left" vertical="top"/>
    </xf>
    <xf numFmtId="0" fontId="4" fillId="2" borderId="8" xfId="0" applyFont="1" applyFill="1" applyBorder="1" applyAlignment="1">
      <alignment horizontal="left" vertical="top"/>
    </xf>
    <xf numFmtId="164" fontId="4" fillId="2" borderId="8" xfId="0" applyNumberFormat="1" applyFont="1" applyFill="1" applyBorder="1" applyAlignment="1">
      <alignment horizontal="right" vertical="top"/>
    </xf>
    <xf numFmtId="0" fontId="4" fillId="10" borderId="2" xfId="0" applyFont="1" applyFill="1" applyBorder="1" applyAlignment="1">
      <alignment horizontal="left" vertical="top"/>
    </xf>
    <xf numFmtId="0" fontId="4" fillId="10" borderId="1" xfId="0" applyFont="1" applyFill="1" applyBorder="1" applyAlignment="1">
      <alignment horizontal="left" vertical="top"/>
    </xf>
    <xf numFmtId="0" fontId="4" fillId="10" borderId="3" xfId="0" applyFont="1" applyFill="1" applyBorder="1" applyAlignment="1">
      <alignment horizontal="left" vertical="top"/>
    </xf>
    <xf numFmtId="0" fontId="4" fillId="10" borderId="4" xfId="0" applyFont="1" applyFill="1" applyBorder="1" applyAlignment="1">
      <alignment horizontal="left" vertical="top"/>
    </xf>
    <xf numFmtId="0" fontId="4" fillId="5" borderId="2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top"/>
    </xf>
    <xf numFmtId="0" fontId="4" fillId="5" borderId="3" xfId="0" applyFont="1" applyFill="1" applyBorder="1" applyAlignment="1">
      <alignment horizontal="left" vertical="top"/>
    </xf>
    <xf numFmtId="0" fontId="4" fillId="5" borderId="4" xfId="0" applyFont="1" applyFill="1" applyBorder="1" applyAlignment="1">
      <alignment horizontal="left" vertical="top"/>
    </xf>
    <xf numFmtId="0" fontId="4" fillId="0" borderId="3" xfId="0" applyFont="1" applyFill="1" applyBorder="1" applyAlignment="1">
      <alignment horizontal="left" vertical="top"/>
    </xf>
    <xf numFmtId="0" fontId="4" fillId="0" borderId="4" xfId="0" applyFont="1" applyFill="1" applyBorder="1" applyAlignment="1">
      <alignment horizontal="left" vertical="top"/>
    </xf>
    <xf numFmtId="0" fontId="4" fillId="11" borderId="1" xfId="0" applyFont="1" applyFill="1" applyBorder="1" applyAlignment="1">
      <alignment horizontal="left" vertical="top"/>
    </xf>
    <xf numFmtId="0" fontId="4" fillId="11" borderId="3" xfId="0" applyFont="1" applyFill="1" applyBorder="1" applyAlignment="1">
      <alignment horizontal="left" vertical="top"/>
    </xf>
    <xf numFmtId="0" fontId="4" fillId="11" borderId="4" xfId="0" applyFont="1" applyFill="1" applyBorder="1" applyAlignment="1">
      <alignment horizontal="left" vertical="top"/>
    </xf>
    <xf numFmtId="0" fontId="4" fillId="11" borderId="2" xfId="0" applyFont="1" applyFill="1" applyBorder="1" applyAlignment="1">
      <alignment horizontal="left" vertical="top"/>
    </xf>
    <xf numFmtId="0" fontId="4" fillId="12" borderId="1" xfId="0" applyFont="1" applyFill="1" applyBorder="1" applyAlignment="1">
      <alignment horizontal="left" vertical="top"/>
    </xf>
    <xf numFmtId="0" fontId="4" fillId="13" borderId="1" xfId="0" applyFont="1" applyFill="1" applyBorder="1" applyAlignment="1">
      <alignment horizontal="left" vertical="top"/>
    </xf>
    <xf numFmtId="0" fontId="4" fillId="12" borderId="2" xfId="0" applyFont="1" applyFill="1" applyBorder="1" applyAlignment="1">
      <alignment horizontal="left" vertical="top"/>
    </xf>
    <xf numFmtId="0" fontId="4" fillId="12" borderId="3" xfId="0" applyFont="1" applyFill="1" applyBorder="1" applyAlignment="1">
      <alignment horizontal="left" vertical="top"/>
    </xf>
    <xf numFmtId="0" fontId="4" fillId="12" borderId="4" xfId="0" applyFont="1" applyFill="1" applyBorder="1" applyAlignment="1">
      <alignment horizontal="left" vertical="top"/>
    </xf>
    <xf numFmtId="0" fontId="4" fillId="12" borderId="6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horizontal="left" vertical="top"/>
    </xf>
    <xf numFmtId="0" fontId="4" fillId="13" borderId="3" xfId="0" applyFont="1" applyFill="1" applyBorder="1" applyAlignment="1">
      <alignment horizontal="left" vertical="top"/>
    </xf>
    <xf numFmtId="0" fontId="4" fillId="13" borderId="4" xfId="0" applyFont="1" applyFill="1" applyBorder="1" applyAlignment="1">
      <alignment horizontal="left" vertical="top"/>
    </xf>
    <xf numFmtId="0" fontId="4" fillId="6" borderId="8" xfId="0" applyFont="1" applyFill="1" applyBorder="1" applyAlignment="1">
      <alignment horizontal="left" vertical="top"/>
    </xf>
    <xf numFmtId="0" fontId="4" fillId="0" borderId="2" xfId="0" applyFont="1" applyFill="1" applyBorder="1" applyAlignment="1">
      <alignment horizontal="left" vertical="top"/>
    </xf>
    <xf numFmtId="0" fontId="4" fillId="2" borderId="9" xfId="0" applyFont="1" applyFill="1" applyBorder="1" applyAlignment="1">
      <alignment horizontal="left" vertical="top"/>
    </xf>
    <xf numFmtId="0" fontId="4" fillId="2" borderId="10" xfId="0" applyFont="1" applyFill="1" applyBorder="1" applyAlignment="1">
      <alignment horizontal="left" vertical="top"/>
    </xf>
    <xf numFmtId="14" fontId="4" fillId="0" borderId="3" xfId="0" applyNumberFormat="1" applyFont="1" applyFill="1" applyBorder="1" applyAlignment="1">
      <alignment horizontal="left" vertical="top"/>
    </xf>
    <xf numFmtId="164" fontId="4" fillId="2" borderId="3" xfId="0" applyNumberFormat="1" applyFont="1" applyFill="1" applyBorder="1" applyAlignment="1">
      <alignment horizontal="left" vertical="top"/>
    </xf>
    <xf numFmtId="164" fontId="4" fillId="0" borderId="3" xfId="0" applyNumberFormat="1" applyFont="1" applyFill="1" applyBorder="1" applyAlignment="1">
      <alignment horizontal="right" vertical="top"/>
    </xf>
    <xf numFmtId="0" fontId="4" fillId="4" borderId="8" xfId="0" applyFont="1" applyFill="1" applyBorder="1" applyAlignment="1">
      <alignment horizontal="left" vertical="top"/>
    </xf>
    <xf numFmtId="0" fontId="4" fillId="3" borderId="1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10" xfId="0" applyFont="1" applyFill="1" applyBorder="1" applyAlignment="1">
      <alignment horizontal="left" vertical="top"/>
    </xf>
    <xf numFmtId="0" fontId="4" fillId="3" borderId="2" xfId="0" applyFont="1" applyFill="1" applyBorder="1" applyAlignment="1">
      <alignment horizontal="left" vertical="top"/>
    </xf>
    <xf numFmtId="0" fontId="4" fillId="12" borderId="8" xfId="0" applyFont="1" applyFill="1" applyBorder="1" applyAlignment="1">
      <alignment horizontal="left" vertical="top"/>
    </xf>
    <xf numFmtId="0" fontId="4" fillId="5" borderId="11" xfId="0" applyFont="1" applyFill="1" applyBorder="1" applyAlignment="1">
      <alignment horizontal="left" vertical="top"/>
    </xf>
    <xf numFmtId="0" fontId="4" fillId="5" borderId="10" xfId="0" applyFont="1" applyFill="1" applyBorder="1" applyAlignment="1">
      <alignment horizontal="left" vertical="top"/>
    </xf>
    <xf numFmtId="0" fontId="4" fillId="11" borderId="11" xfId="0" applyFont="1" applyFill="1" applyBorder="1" applyAlignment="1">
      <alignment horizontal="left" vertical="top"/>
    </xf>
    <xf numFmtId="0" fontId="4" fillId="11" borderId="8" xfId="0" applyFont="1" applyFill="1" applyBorder="1" applyAlignment="1">
      <alignment horizontal="left" vertical="top"/>
    </xf>
    <xf numFmtId="0" fontId="4" fillId="14" borderId="2" xfId="0" applyFont="1" applyFill="1" applyBorder="1" applyAlignment="1">
      <alignment horizontal="left" vertical="top"/>
    </xf>
    <xf numFmtId="0" fontId="4" fillId="14" borderId="3" xfId="0" applyFont="1" applyFill="1" applyBorder="1" applyAlignment="1">
      <alignment horizontal="left" vertical="top"/>
    </xf>
    <xf numFmtId="0" fontId="4" fillId="14" borderId="1" xfId="0" applyFont="1" applyFill="1" applyBorder="1" applyAlignment="1">
      <alignment horizontal="left" vertical="top"/>
    </xf>
    <xf numFmtId="0" fontId="3" fillId="0" borderId="0" xfId="0" applyFont="1" applyFill="1" applyAlignment="1">
      <alignment wrapText="1"/>
    </xf>
    <xf numFmtId="0" fontId="4" fillId="0" borderId="10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horizontal="center" vertical="top"/>
    </xf>
    <xf numFmtId="164" fontId="4" fillId="0" borderId="1" xfId="0" applyNumberFormat="1" applyFont="1" applyFill="1" applyBorder="1" applyAlignment="1">
      <alignment horizontal="center"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" fontId="3" fillId="0" borderId="1" xfId="0" applyNumberFormat="1" applyFont="1" applyBorder="1" applyAlignment="1">
      <alignment horizontal="right" wrapText="1"/>
    </xf>
    <xf numFmtId="1" fontId="3" fillId="0" borderId="3" xfId="0" applyNumberFormat="1" applyFont="1" applyBorder="1" applyAlignment="1">
      <alignment horizontal="right" wrapText="1"/>
    </xf>
    <xf numFmtId="1" fontId="3" fillId="0" borderId="2" xfId="0" applyNumberFormat="1" applyFont="1" applyBorder="1" applyAlignment="1">
      <alignment horizontal="right" wrapText="1"/>
    </xf>
    <xf numFmtId="0" fontId="5" fillId="4" borderId="1" xfId="0" applyFont="1" applyFill="1" applyBorder="1" applyAlignment="1">
      <alignment horizontal="center" wrapText="1"/>
    </xf>
    <xf numFmtId="0" fontId="5" fillId="15" borderId="5" xfId="0" applyFont="1" applyFill="1" applyBorder="1" applyAlignment="1">
      <alignment wrapText="1"/>
    </xf>
    <xf numFmtId="1" fontId="3" fillId="7" borderId="1" xfId="0" applyNumberFormat="1" applyFont="1" applyFill="1" applyBorder="1" applyAlignment="1">
      <alignment horizontal="right" wrapText="1"/>
    </xf>
    <xf numFmtId="3" fontId="9" fillId="0" borderId="0" xfId="0" applyNumberFormat="1" applyFont="1" applyFill="1" applyBorder="1" applyAlignment="1">
      <alignment horizontal="center"/>
    </xf>
    <xf numFmtId="3" fontId="9" fillId="0" borderId="0" xfId="0" applyNumberFormat="1" applyFont="1" applyFill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3" fontId="3" fillId="0" borderId="12" xfId="0" applyNumberFormat="1" applyFont="1" applyFill="1" applyBorder="1" applyAlignment="1">
      <alignment horizontal="center"/>
    </xf>
    <xf numFmtId="3" fontId="9" fillId="0" borderId="13" xfId="0" applyNumberFormat="1" applyFont="1" applyFill="1" applyBorder="1" applyAlignment="1">
      <alignment horizontal="center"/>
    </xf>
    <xf numFmtId="3" fontId="9" fillId="0" borderId="14" xfId="0" applyNumberFormat="1" applyFont="1" applyFill="1" applyBorder="1" applyAlignment="1">
      <alignment horizontal="center"/>
    </xf>
    <xf numFmtId="3" fontId="3" fillId="7" borderId="0" xfId="0" applyNumberFormat="1" applyFont="1" applyFill="1" applyBorder="1" applyAlignment="1">
      <alignment horizontal="center"/>
    </xf>
    <xf numFmtId="3" fontId="9" fillId="7" borderId="0" xfId="0" applyNumberFormat="1" applyFont="1" applyFill="1" applyAlignment="1">
      <alignment horizontal="center"/>
    </xf>
    <xf numFmtId="3" fontId="9" fillId="0" borderId="0" xfId="0" applyNumberFormat="1" applyFont="1" applyFill="1" applyAlignment="1"/>
    <xf numFmtId="3" fontId="9" fillId="14" borderId="1" xfId="0" applyNumberFormat="1" applyFont="1" applyFill="1" applyBorder="1" applyAlignment="1">
      <alignment horizontal="right"/>
    </xf>
    <xf numFmtId="1" fontId="10" fillId="14" borderId="1" xfId="0" applyNumberFormat="1" applyFont="1" applyFill="1" applyBorder="1">
      <alignment wrapText="1"/>
    </xf>
    <xf numFmtId="3" fontId="9" fillId="0" borderId="0" xfId="0" applyNumberFormat="1" applyFont="1" applyFill="1" applyBorder="1" applyAlignment="1"/>
    <xf numFmtId="3" fontId="9" fillId="0" borderId="13" xfId="0" applyNumberFormat="1" applyFont="1" applyFill="1" applyBorder="1" applyAlignment="1"/>
    <xf numFmtId="3" fontId="9" fillId="7" borderId="0" xfId="0" applyNumberFormat="1" applyFont="1" applyFill="1" applyAlignment="1">
      <alignment horizontal="right"/>
    </xf>
    <xf numFmtId="165" fontId="3" fillId="6" borderId="2" xfId="0" applyNumberFormat="1" applyFont="1" applyFill="1" applyBorder="1" applyAlignment="1">
      <alignment horizontal="left"/>
    </xf>
    <xf numFmtId="0" fontId="5" fillId="4" borderId="0" xfId="0" applyFont="1" applyFill="1" applyAlignment="1">
      <alignment wrapText="1"/>
    </xf>
    <xf numFmtId="165" fontId="9" fillId="14" borderId="1" xfId="0" applyNumberFormat="1" applyFont="1" applyFill="1" applyBorder="1" applyAlignment="1">
      <alignment horizontal="right"/>
    </xf>
    <xf numFmtId="165" fontId="10" fillId="14" borderId="1" xfId="0" applyNumberFormat="1" applyFont="1" applyFill="1" applyBorder="1" applyAlignment="1">
      <alignment horizontal="right" wrapText="1"/>
    </xf>
    <xf numFmtId="165" fontId="10" fillId="14" borderId="0" xfId="0" applyNumberFormat="1" applyFont="1" applyFill="1" applyAlignment="1">
      <alignment horizontal="right" wrapText="1"/>
    </xf>
    <xf numFmtId="165" fontId="9" fillId="14" borderId="2" xfId="0" applyNumberFormat="1" applyFont="1" applyFill="1" applyBorder="1" applyAlignment="1">
      <alignment horizontal="right"/>
    </xf>
    <xf numFmtId="165" fontId="9" fillId="14" borderId="3" xfId="0" applyNumberFormat="1" applyFont="1" applyFill="1" applyBorder="1" applyAlignment="1">
      <alignment horizontal="right"/>
    </xf>
    <xf numFmtId="165" fontId="10" fillId="14" borderId="2" xfId="0" applyNumberFormat="1" applyFont="1" applyFill="1" applyBorder="1" applyAlignment="1">
      <alignment horizontal="right" wrapText="1"/>
    </xf>
    <xf numFmtId="165" fontId="9" fillId="14" borderId="10" xfId="0" applyNumberFormat="1" applyFont="1" applyFill="1" applyBorder="1" applyAlignment="1">
      <alignment horizontal="right"/>
    </xf>
    <xf numFmtId="165" fontId="9" fillId="14" borderId="0" xfId="0" applyNumberFormat="1" applyFont="1" applyFill="1" applyBorder="1" applyAlignment="1">
      <alignment horizontal="right"/>
    </xf>
    <xf numFmtId="165" fontId="9" fillId="14" borderId="15" xfId="0" applyNumberFormat="1" applyFont="1" applyFill="1" applyBorder="1" applyAlignment="1">
      <alignment horizontal="right"/>
    </xf>
    <xf numFmtId="165" fontId="9" fillId="14" borderId="9" xfId="0" applyNumberFormat="1" applyFont="1" applyFill="1" applyBorder="1" applyAlignment="1">
      <alignment horizontal="right"/>
    </xf>
    <xf numFmtId="165" fontId="9" fillId="14" borderId="7" xfId="0" applyNumberFormat="1" applyFont="1" applyFill="1" applyBorder="1" applyAlignment="1">
      <alignment horizontal="right"/>
    </xf>
    <xf numFmtId="3" fontId="3" fillId="0" borderId="0" xfId="0" applyNumberFormat="1" applyFont="1" applyAlignment="1">
      <alignment wrapText="1"/>
    </xf>
    <xf numFmtId="0" fontId="5" fillId="16" borderId="1" xfId="0" applyFont="1" applyFill="1" applyBorder="1" applyAlignment="1">
      <alignment horizontal="center" wrapText="1"/>
    </xf>
    <xf numFmtId="0" fontId="5" fillId="6" borderId="0" xfId="0" applyFont="1" applyFill="1" applyAlignment="1">
      <alignment horizontal="center" wrapText="1"/>
    </xf>
    <xf numFmtId="0" fontId="5" fillId="17" borderId="1" xfId="0" applyFont="1" applyFill="1" applyBorder="1" applyAlignment="1">
      <alignment wrapText="1"/>
    </xf>
    <xf numFmtId="0" fontId="5" fillId="5" borderId="1" xfId="0" applyFont="1" applyFill="1" applyBorder="1" applyAlignment="1">
      <alignment horizontal="center" wrapText="1"/>
    </xf>
    <xf numFmtId="0" fontId="5" fillId="7" borderId="0" xfId="0" applyFont="1" applyFill="1" applyAlignment="1">
      <alignment horizontal="center" wrapText="1"/>
    </xf>
    <xf numFmtId="0" fontId="5" fillId="16" borderId="0" xfId="0" applyFont="1" applyFill="1" applyAlignment="1">
      <alignment horizontal="center" wrapText="1"/>
    </xf>
    <xf numFmtId="0" fontId="5" fillId="17" borderId="0" xfId="0" applyFont="1" applyFill="1" applyAlignment="1">
      <alignment horizontal="center" wrapText="1"/>
    </xf>
    <xf numFmtId="0" fontId="5" fillId="8" borderId="0" xfId="0" applyFont="1" applyFill="1" applyAlignment="1">
      <alignment horizontal="center" wrapText="1"/>
    </xf>
    <xf numFmtId="0" fontId="5" fillId="18" borderId="0" xfId="0" applyFont="1" applyFill="1" applyAlignment="1">
      <alignment horizontal="center" wrapText="1"/>
    </xf>
    <xf numFmtId="0" fontId="5" fillId="19" borderId="0" xfId="0" applyFont="1" applyFill="1" applyAlignment="1">
      <alignment horizontal="center" wrapText="1"/>
    </xf>
    <xf numFmtId="2" fontId="3" fillId="0" borderId="1" xfId="0" applyNumberFormat="1" applyFont="1" applyBorder="1" applyAlignment="1">
      <alignment horizontal="right" wrapText="1"/>
    </xf>
    <xf numFmtId="2" fontId="9" fillId="0" borderId="0" xfId="0" applyNumberFormat="1" applyFont="1" applyFill="1" applyAlignment="1">
      <alignment horizontal="center"/>
    </xf>
    <xf numFmtId="2" fontId="9" fillId="0" borderId="0" xfId="0" applyNumberFormat="1" applyFont="1" applyFill="1" applyBorder="1" applyAlignment="1">
      <alignment horizontal="center"/>
    </xf>
    <xf numFmtId="2" fontId="3" fillId="0" borderId="3" xfId="0" applyNumberFormat="1" applyFont="1" applyBorder="1" applyAlignment="1">
      <alignment horizontal="right" wrapText="1"/>
    </xf>
    <xf numFmtId="2" fontId="9" fillId="0" borderId="13" xfId="0" applyNumberFormat="1" applyFont="1" applyFill="1" applyBorder="1" applyAlignment="1">
      <alignment horizontal="center"/>
    </xf>
    <xf numFmtId="2" fontId="3" fillId="0" borderId="2" xfId="0" applyNumberFormat="1" applyFont="1" applyBorder="1" applyAlignment="1">
      <alignment horizontal="right" wrapText="1"/>
    </xf>
    <xf numFmtId="3" fontId="9" fillId="0" borderId="0" xfId="37" applyNumberFormat="1" applyFont="1" applyFill="1" applyBorder="1" applyAlignment="1">
      <alignment horizontal="center"/>
    </xf>
    <xf numFmtId="2" fontId="3" fillId="7" borderId="1" xfId="0" applyNumberFormat="1" applyFont="1" applyFill="1" applyBorder="1" applyAlignment="1">
      <alignment horizontal="right" wrapText="1"/>
    </xf>
    <xf numFmtId="3" fontId="9" fillId="7" borderId="0" xfId="0" applyNumberFormat="1" applyFont="1" applyFill="1" applyBorder="1" applyAlignment="1">
      <alignment horizontal="center"/>
    </xf>
    <xf numFmtId="2" fontId="9" fillId="7" borderId="0" xfId="0" applyNumberFormat="1" applyFont="1" applyFill="1" applyAlignment="1">
      <alignment horizontal="center"/>
    </xf>
    <xf numFmtId="0" fontId="5" fillId="15" borderId="0" xfId="0" applyFont="1" applyFill="1" applyAlignment="1">
      <alignment wrapText="1"/>
    </xf>
    <xf numFmtId="4" fontId="3" fillId="0" borderId="1" xfId="0" applyNumberFormat="1" applyFont="1" applyFill="1" applyBorder="1" applyAlignment="1">
      <alignment horizontal="center"/>
    </xf>
    <xf numFmtId="2" fontId="3" fillId="0" borderId="0" xfId="0" applyNumberFormat="1" applyFont="1" applyAlignment="1">
      <alignment wrapText="1"/>
    </xf>
    <xf numFmtId="0" fontId="3" fillId="0" borderId="1" xfId="0" applyFont="1" applyBorder="1" applyAlignment="1">
      <alignment wrapText="1"/>
    </xf>
    <xf numFmtId="4" fontId="3" fillId="0" borderId="0" xfId="0" applyNumberFormat="1" applyFont="1" applyAlignment="1">
      <alignment wrapText="1"/>
    </xf>
    <xf numFmtId="4" fontId="3" fillId="0" borderId="1" xfId="0" applyNumberFormat="1" applyFont="1" applyBorder="1" applyAlignment="1">
      <alignment wrapText="1"/>
    </xf>
    <xf numFmtId="4" fontId="3" fillId="15" borderId="0" xfId="0" applyNumberFormat="1" applyFont="1" applyFill="1" applyAlignment="1">
      <alignment wrapText="1"/>
    </xf>
    <xf numFmtId="3" fontId="3" fillId="6" borderId="2" xfId="0" applyNumberFormat="1" applyFont="1" applyFill="1" applyBorder="1" applyAlignment="1">
      <alignment horizontal="right"/>
    </xf>
    <xf numFmtId="1" fontId="3" fillId="0" borderId="0" xfId="0" applyNumberFormat="1" applyFont="1" applyAlignment="1">
      <alignment wrapText="1"/>
    </xf>
    <xf numFmtId="0" fontId="3" fillId="0" borderId="0" xfId="0" applyFont="1" applyBorder="1" applyAlignment="1">
      <alignment wrapText="1"/>
    </xf>
    <xf numFmtId="2" fontId="3" fillId="0" borderId="0" xfId="0" applyNumberFormat="1" applyFont="1" applyBorder="1" applyAlignment="1">
      <alignment wrapText="1"/>
    </xf>
    <xf numFmtId="2" fontId="3" fillId="0" borderId="0" xfId="0" applyNumberFormat="1" applyFont="1" applyAlignment="1">
      <alignment horizontal="center" wrapText="1"/>
    </xf>
    <xf numFmtId="0" fontId="3" fillId="6" borderId="0" xfId="0" applyFont="1" applyFill="1" applyAlignment="1">
      <alignment wrapText="1"/>
    </xf>
    <xf numFmtId="2" fontId="5" fillId="0" borderId="0" xfId="0" applyNumberFormat="1" applyFont="1" applyAlignment="1">
      <alignment horizontal="center" wrapText="1"/>
    </xf>
    <xf numFmtId="0" fontId="5" fillId="7" borderId="1" xfId="0" applyFont="1" applyFill="1" applyBorder="1" applyAlignment="1">
      <alignment horizontal="center" wrapText="1"/>
    </xf>
    <xf numFmtId="0" fontId="12" fillId="0" borderId="0" xfId="0" applyFont="1" applyAlignment="1">
      <alignment wrapText="1"/>
    </xf>
    <xf numFmtId="0" fontId="4" fillId="6" borderId="10" xfId="0" applyFont="1" applyFill="1" applyBorder="1" applyAlignment="1">
      <alignment horizontal="left" vertical="top"/>
    </xf>
    <xf numFmtId="164" fontId="4" fillId="0" borderId="10" xfId="0" applyNumberFormat="1" applyFont="1" applyFill="1" applyBorder="1" applyAlignment="1">
      <alignment horizontal="center" vertical="top"/>
    </xf>
    <xf numFmtId="164" fontId="4" fillId="0" borderId="10" xfId="0" applyNumberFormat="1" applyFont="1" applyFill="1" applyBorder="1" applyAlignment="1">
      <alignment horizontal="right" vertical="top"/>
    </xf>
    <xf numFmtId="11" fontId="3" fillId="0" borderId="0" xfId="0" applyNumberFormat="1" applyFont="1" applyAlignment="1">
      <alignment wrapText="1"/>
    </xf>
    <xf numFmtId="0" fontId="4" fillId="2" borderId="0" xfId="0" applyFont="1" applyFill="1" applyBorder="1" applyAlignment="1">
      <alignment horizontal="left" vertical="top"/>
    </xf>
    <xf numFmtId="3" fontId="3" fillId="0" borderId="0" xfId="0" applyNumberFormat="1" applyFont="1" applyBorder="1" applyAlignment="1">
      <alignment wrapText="1"/>
    </xf>
    <xf numFmtId="3" fontId="3" fillId="0" borderId="12" xfId="0" applyNumberFormat="1" applyFont="1" applyBorder="1" applyAlignment="1">
      <alignment wrapText="1"/>
    </xf>
    <xf numFmtId="0" fontId="3" fillId="0" borderId="13" xfId="0" applyFont="1" applyBorder="1" applyAlignment="1">
      <alignment wrapText="1"/>
    </xf>
    <xf numFmtId="11" fontId="3" fillId="0" borderId="13" xfId="0" applyNumberFormat="1" applyFont="1" applyBorder="1" applyAlignment="1">
      <alignment wrapText="1"/>
    </xf>
    <xf numFmtId="2" fontId="3" fillId="0" borderId="16" xfId="0" applyNumberFormat="1" applyFont="1" applyBorder="1" applyAlignment="1">
      <alignment wrapText="1"/>
    </xf>
    <xf numFmtId="0" fontId="4" fillId="15" borderId="2" xfId="0" applyFont="1" applyFill="1" applyBorder="1" applyAlignment="1">
      <alignment horizontal="left" vertical="top"/>
    </xf>
    <xf numFmtId="0" fontId="4" fillId="15" borderId="1" xfId="0" applyFont="1" applyFill="1" applyBorder="1" applyAlignment="1">
      <alignment horizontal="left" vertical="top"/>
    </xf>
    <xf numFmtId="0" fontId="4" fillId="15" borderId="3" xfId="0" applyFont="1" applyFill="1" applyBorder="1" applyAlignment="1">
      <alignment horizontal="left" vertical="top"/>
    </xf>
    <xf numFmtId="2" fontId="3" fillId="0" borderId="13" xfId="0" applyNumberFormat="1" applyFont="1" applyBorder="1" applyAlignment="1">
      <alignment wrapText="1"/>
    </xf>
    <xf numFmtId="0" fontId="4" fillId="20" borderId="2" xfId="0" applyFont="1" applyFill="1" applyBorder="1" applyAlignment="1">
      <alignment horizontal="left" vertical="top"/>
    </xf>
    <xf numFmtId="0" fontId="4" fillId="20" borderId="1" xfId="0" applyFont="1" applyFill="1" applyBorder="1" applyAlignment="1">
      <alignment horizontal="left" vertical="top"/>
    </xf>
    <xf numFmtId="0" fontId="4" fillId="20" borderId="3" xfId="0" applyFont="1" applyFill="1" applyBorder="1" applyAlignment="1">
      <alignment horizontal="left" vertical="top"/>
    </xf>
    <xf numFmtId="0" fontId="4" fillId="21" borderId="2" xfId="0" applyFont="1" applyFill="1" applyBorder="1" applyAlignment="1">
      <alignment horizontal="left" vertical="top"/>
    </xf>
    <xf numFmtId="0" fontId="4" fillId="21" borderId="1" xfId="0" applyFont="1" applyFill="1" applyBorder="1" applyAlignment="1">
      <alignment horizontal="left" vertical="top"/>
    </xf>
    <xf numFmtId="0" fontId="4" fillId="21" borderId="3" xfId="0" applyFont="1" applyFill="1" applyBorder="1" applyAlignment="1">
      <alignment horizontal="left" vertical="top"/>
    </xf>
    <xf numFmtId="0" fontId="4" fillId="22" borderId="2" xfId="0" applyFont="1" applyFill="1" applyBorder="1" applyAlignment="1">
      <alignment horizontal="left" vertical="top"/>
    </xf>
    <xf numFmtId="0" fontId="4" fillId="22" borderId="1" xfId="0" applyFont="1" applyFill="1" applyBorder="1" applyAlignment="1">
      <alignment horizontal="left" vertical="top"/>
    </xf>
    <xf numFmtId="0" fontId="4" fillId="22" borderId="3" xfId="0" applyFont="1" applyFill="1" applyBorder="1" applyAlignment="1">
      <alignment horizontal="left" vertical="top"/>
    </xf>
    <xf numFmtId="0" fontId="4" fillId="23" borderId="2" xfId="0" applyFont="1" applyFill="1" applyBorder="1" applyAlignment="1">
      <alignment horizontal="left" vertical="top"/>
    </xf>
    <xf numFmtId="0" fontId="4" fillId="23" borderId="1" xfId="0" applyFont="1" applyFill="1" applyBorder="1" applyAlignment="1">
      <alignment horizontal="left" vertical="top"/>
    </xf>
    <xf numFmtId="0" fontId="4" fillId="23" borderId="3" xfId="0" applyFont="1" applyFill="1" applyBorder="1" applyAlignment="1">
      <alignment horizontal="left" vertical="top"/>
    </xf>
    <xf numFmtId="0" fontId="4" fillId="16" borderId="2" xfId="0" applyFont="1" applyFill="1" applyBorder="1" applyAlignment="1">
      <alignment horizontal="left" vertical="top"/>
    </xf>
    <xf numFmtId="0" fontId="4" fillId="16" borderId="1" xfId="0" applyFont="1" applyFill="1" applyBorder="1" applyAlignment="1">
      <alignment horizontal="left" vertical="top"/>
    </xf>
    <xf numFmtId="0" fontId="4" fillId="16" borderId="3" xfId="0" applyFont="1" applyFill="1" applyBorder="1" applyAlignment="1">
      <alignment horizontal="left" vertical="top"/>
    </xf>
    <xf numFmtId="0" fontId="4" fillId="19" borderId="2" xfId="0" applyFont="1" applyFill="1" applyBorder="1" applyAlignment="1">
      <alignment horizontal="left" vertical="top"/>
    </xf>
    <xf numFmtId="0" fontId="4" fillId="19" borderId="1" xfId="0" applyFont="1" applyFill="1" applyBorder="1" applyAlignment="1">
      <alignment horizontal="left" vertical="top"/>
    </xf>
    <xf numFmtId="0" fontId="4" fillId="19" borderId="3" xfId="0" applyFont="1" applyFill="1" applyBorder="1" applyAlignment="1">
      <alignment horizontal="left" vertical="top"/>
    </xf>
    <xf numFmtId="0" fontId="3" fillId="0" borderId="14" xfId="0" applyFont="1" applyBorder="1" applyAlignment="1">
      <alignment wrapText="1"/>
    </xf>
    <xf numFmtId="11" fontId="3" fillId="0" borderId="0" xfId="0" applyNumberFormat="1" applyFont="1" applyBorder="1" applyAlignment="1">
      <alignment wrapText="1"/>
    </xf>
    <xf numFmtId="3" fontId="3" fillId="7" borderId="3" xfId="0" applyNumberFormat="1" applyFont="1" applyFill="1" applyBorder="1" applyAlignment="1">
      <alignment horizontal="right"/>
    </xf>
    <xf numFmtId="11" fontId="3" fillId="0" borderId="16" xfId="0" applyNumberFormat="1" applyFont="1" applyBorder="1" applyAlignment="1">
      <alignment wrapText="1"/>
    </xf>
    <xf numFmtId="3" fontId="3" fillId="7" borderId="1" xfId="0" applyNumberFormat="1" applyFont="1" applyFill="1" applyBorder="1" applyAlignment="1">
      <alignment horizontal="right"/>
    </xf>
    <xf numFmtId="165" fontId="3" fillId="0" borderId="0" xfId="0" applyNumberFormat="1" applyFont="1" applyAlignment="1">
      <alignment wrapText="1"/>
    </xf>
    <xf numFmtId="3" fontId="3" fillId="7" borderId="0" xfId="0" applyNumberFormat="1" applyFont="1" applyFill="1" applyBorder="1" applyAlignment="1">
      <alignment horizontal="right"/>
    </xf>
    <xf numFmtId="3" fontId="3" fillId="0" borderId="1" xfId="0" applyNumberFormat="1" applyFont="1" applyFill="1" applyBorder="1" applyAlignment="1"/>
    <xf numFmtId="3" fontId="9" fillId="0" borderId="1" xfId="0" applyNumberFormat="1" applyFont="1" applyFill="1" applyBorder="1" applyAlignment="1"/>
    <xf numFmtId="3" fontId="3" fillId="0" borderId="3" xfId="0" applyNumberFormat="1" applyFont="1" applyFill="1" applyBorder="1" applyAlignment="1"/>
    <xf numFmtId="3" fontId="9" fillId="0" borderId="2" xfId="0" applyNumberFormat="1" applyFont="1" applyFill="1" applyBorder="1" applyAlignment="1"/>
    <xf numFmtId="3" fontId="9" fillId="0" borderId="2" xfId="0" applyNumberFormat="1" applyFont="1" applyFill="1" applyBorder="1" applyAlignment="1">
      <alignment horizontal="right"/>
    </xf>
    <xf numFmtId="3" fontId="9" fillId="0" borderId="1" xfId="0" applyNumberFormat="1" applyFont="1" applyFill="1" applyBorder="1" applyAlignment="1">
      <alignment horizontal="right"/>
    </xf>
    <xf numFmtId="3" fontId="9" fillId="0" borderId="1" xfId="37" applyNumberFormat="1" applyFont="1" applyFill="1" applyBorder="1" applyAlignment="1">
      <alignment horizontal="right"/>
    </xf>
    <xf numFmtId="0" fontId="5" fillId="5" borderId="1" xfId="0" applyFont="1" applyFill="1" applyBorder="1" applyAlignment="1">
      <alignment wrapText="1"/>
    </xf>
    <xf numFmtId="1" fontId="9" fillId="0" borderId="0" xfId="0" applyNumberFormat="1" applyFont="1" applyFill="1" applyBorder="1" applyAlignment="1">
      <alignment horizontal="center"/>
    </xf>
    <xf numFmtId="3" fontId="3" fillId="18" borderId="0" xfId="0" applyNumberFormat="1" applyFont="1" applyFill="1" applyAlignment="1">
      <alignment horizontal="center" wrapText="1"/>
    </xf>
    <xf numFmtId="3" fontId="3" fillId="0" borderId="0" xfId="0" applyNumberFormat="1" applyFont="1" applyFill="1" applyBorder="1" applyAlignment="1"/>
    <xf numFmtId="3" fontId="3" fillId="0" borderId="12" xfId="0" applyNumberFormat="1" applyFont="1" applyFill="1" applyBorder="1" applyAlignment="1"/>
    <xf numFmtId="3" fontId="9" fillId="0" borderId="0" xfId="0" applyNumberFormat="1" applyFont="1" applyFill="1" applyBorder="1" applyAlignment="1">
      <alignment horizontal="right"/>
    </xf>
    <xf numFmtId="3" fontId="9" fillId="0" borderId="0" xfId="37" applyNumberFormat="1" applyFont="1" applyFill="1" applyBorder="1" applyAlignment="1">
      <alignment horizontal="right"/>
    </xf>
    <xf numFmtId="3" fontId="9" fillId="0" borderId="14" xfId="0" applyNumberFormat="1" applyFont="1" applyFill="1" applyBorder="1" applyAlignment="1"/>
    <xf numFmtId="0" fontId="5" fillId="6" borderId="0" xfId="0" applyFont="1" applyFill="1" applyAlignment="1">
      <alignment wrapText="1"/>
    </xf>
    <xf numFmtId="2" fontId="3" fillId="6" borderId="0" xfId="0" applyNumberFormat="1" applyFont="1" applyFill="1" applyBorder="1" applyAlignment="1">
      <alignment wrapText="1"/>
    </xf>
    <xf numFmtId="0" fontId="4" fillId="6" borderId="0" xfId="0" applyFont="1" applyFill="1" applyBorder="1" applyAlignment="1">
      <alignment horizontal="left" vertical="top"/>
    </xf>
    <xf numFmtId="3" fontId="3" fillId="6" borderId="0" xfId="0" applyNumberFormat="1" applyFont="1" applyFill="1" applyBorder="1" applyAlignment="1">
      <alignment wrapText="1"/>
    </xf>
    <xf numFmtId="1" fontId="3" fillId="6" borderId="0" xfId="0" applyNumberFormat="1" applyFont="1" applyFill="1" applyAlignment="1">
      <alignment wrapText="1"/>
    </xf>
    <xf numFmtId="3" fontId="3" fillId="6" borderId="0" xfId="0" applyNumberFormat="1" applyFont="1" applyFill="1" applyAlignment="1">
      <alignment wrapText="1"/>
    </xf>
    <xf numFmtId="0" fontId="2" fillId="3" borderId="10" xfId="0" applyFont="1" applyFill="1" applyBorder="1" applyAlignment="1">
      <alignment horizontal="center" vertical="top" wrapText="1"/>
    </xf>
    <xf numFmtId="0" fontId="2" fillId="4" borderId="10" xfId="0" applyFont="1" applyFill="1" applyBorder="1" applyAlignment="1">
      <alignment horizontal="center" vertical="top" wrapText="1"/>
    </xf>
    <xf numFmtId="0" fontId="2" fillId="5" borderId="10" xfId="0" applyFont="1" applyFill="1" applyBorder="1" applyAlignment="1">
      <alignment horizontal="center" vertical="top" wrapText="1"/>
    </xf>
    <xf numFmtId="0" fontId="2" fillId="6" borderId="10" xfId="0" applyFont="1" applyFill="1" applyBorder="1" applyAlignment="1">
      <alignment horizontal="center" vertical="top" wrapText="1"/>
    </xf>
    <xf numFmtId="0" fontId="2" fillId="7" borderId="10" xfId="0" applyFont="1" applyFill="1" applyBorder="1" applyAlignment="1">
      <alignment horizontal="center" vertical="top" wrapText="1"/>
    </xf>
    <xf numFmtId="0" fontId="2" fillId="8" borderId="10" xfId="0" applyFont="1" applyFill="1" applyBorder="1" applyAlignment="1">
      <alignment horizontal="center" vertical="top" wrapText="1"/>
    </xf>
    <xf numFmtId="0" fontId="14" fillId="0" borderId="17" xfId="0" applyFont="1" applyBorder="1">
      <alignment wrapText="1"/>
    </xf>
    <xf numFmtId="0" fontId="14" fillId="0" borderId="18" xfId="0" applyFont="1" applyBorder="1">
      <alignment wrapText="1"/>
    </xf>
    <xf numFmtId="0" fontId="3" fillId="0" borderId="19" xfId="0" applyFont="1" applyBorder="1">
      <alignment wrapText="1"/>
    </xf>
    <xf numFmtId="0" fontId="3" fillId="0" borderId="0" xfId="0" applyFont="1">
      <alignment wrapText="1"/>
    </xf>
    <xf numFmtId="0" fontId="14" fillId="0" borderId="19" xfId="0" applyFont="1" applyBorder="1">
      <alignment wrapText="1"/>
    </xf>
    <xf numFmtId="0" fontId="14" fillId="0" borderId="18" xfId="0" applyFont="1" applyFill="1" applyBorder="1">
      <alignment wrapText="1"/>
    </xf>
    <xf numFmtId="0" fontId="14" fillId="0" borderId="10" xfId="0" applyFont="1" applyFill="1" applyBorder="1">
      <alignment wrapText="1"/>
    </xf>
    <xf numFmtId="0" fontId="14" fillId="0" borderId="20" xfId="0" applyFont="1" applyBorder="1">
      <alignment wrapText="1"/>
    </xf>
    <xf numFmtId="0" fontId="14" fillId="0" borderId="21" xfId="0" applyFont="1" applyBorder="1">
      <alignment wrapText="1"/>
    </xf>
    <xf numFmtId="0" fontId="14" fillId="0" borderId="17" xfId="0" applyFont="1" applyFill="1" applyBorder="1">
      <alignment wrapText="1"/>
    </xf>
    <xf numFmtId="0" fontId="3" fillId="7" borderId="21" xfId="0" applyFont="1" applyFill="1" applyBorder="1">
      <alignment wrapText="1"/>
    </xf>
    <xf numFmtId="0" fontId="3" fillId="0" borderId="17" xfId="0" applyFont="1" applyBorder="1">
      <alignment wrapText="1"/>
    </xf>
    <xf numFmtId="0" fontId="3" fillId="0" borderId="18" xfId="0" applyFont="1" applyBorder="1">
      <alignment wrapText="1"/>
    </xf>
    <xf numFmtId="0" fontId="14" fillId="0" borderId="22" xfId="0" applyFont="1" applyBorder="1">
      <alignment wrapText="1"/>
    </xf>
    <xf numFmtId="0" fontId="14" fillId="0" borderId="23" xfId="0" applyFont="1" applyBorder="1">
      <alignment wrapText="1"/>
    </xf>
    <xf numFmtId="0" fontId="14" fillId="0" borderId="10" xfId="0" applyFont="1" applyBorder="1">
      <alignment wrapText="1"/>
    </xf>
    <xf numFmtId="1" fontId="4" fillId="2" borderId="1" xfId="0" applyNumberFormat="1" applyFont="1" applyFill="1" applyBorder="1" applyAlignment="1">
      <alignment horizontal="left" vertical="top"/>
    </xf>
    <xf numFmtId="2" fontId="4" fillId="2" borderId="1" xfId="0" applyNumberFormat="1" applyFont="1" applyFill="1" applyBorder="1" applyAlignment="1">
      <alignment horizontal="left" vertical="top"/>
    </xf>
    <xf numFmtId="166" fontId="4" fillId="2" borderId="1" xfId="0" applyNumberFormat="1" applyFont="1" applyFill="1" applyBorder="1" applyAlignment="1">
      <alignment horizontal="left" vertical="top"/>
    </xf>
    <xf numFmtId="1" fontId="3" fillId="0" borderId="1" xfId="0" applyNumberFormat="1" applyFont="1" applyBorder="1" applyAlignment="1">
      <alignment horizontal="left" wrapText="1"/>
    </xf>
    <xf numFmtId="2" fontId="3" fillId="0" borderId="1" xfId="0" applyNumberFormat="1" applyFont="1" applyBorder="1" applyAlignment="1">
      <alignment horizontal="left" wrapText="1"/>
    </xf>
    <xf numFmtId="166" fontId="3" fillId="0" borderId="1" xfId="0" applyNumberFormat="1" applyFont="1" applyBorder="1" applyAlignment="1">
      <alignment horizontal="left" wrapText="1"/>
    </xf>
    <xf numFmtId="0" fontId="3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167" fontId="3" fillId="0" borderId="0" xfId="0" applyNumberFormat="1" applyFont="1" applyAlignment="1">
      <alignment horizontal="left" wrapText="1"/>
    </xf>
    <xf numFmtId="0" fontId="5" fillId="0" borderId="1" xfId="0" applyFont="1" applyBorder="1" applyAlignment="1">
      <alignment wrapText="1"/>
    </xf>
    <xf numFmtId="1" fontId="3" fillId="0" borderId="1" xfId="0" applyNumberFormat="1" applyFont="1" applyBorder="1" applyAlignment="1">
      <alignment wrapText="1"/>
    </xf>
    <xf numFmtId="1" fontId="4" fillId="2" borderId="1" xfId="0" applyNumberFormat="1" applyFont="1" applyFill="1" applyBorder="1" applyAlignment="1">
      <alignment vertical="top"/>
    </xf>
    <xf numFmtId="0" fontId="5" fillId="6" borderId="1" xfId="0" applyFont="1" applyFill="1" applyBorder="1" applyAlignment="1">
      <alignment wrapText="1"/>
    </xf>
    <xf numFmtId="1" fontId="3" fillId="6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center" vertical="top" wrapText="1"/>
    </xf>
    <xf numFmtId="0" fontId="5" fillId="0" borderId="1" xfId="0" applyFont="1" applyFill="1" applyBorder="1" applyAlignment="1">
      <alignment wrapText="1"/>
    </xf>
    <xf numFmtId="1" fontId="4" fillId="0" borderId="1" xfId="0" applyNumberFormat="1" applyFont="1" applyFill="1" applyBorder="1" applyAlignment="1">
      <alignment horizontal="left" vertical="top"/>
    </xf>
    <xf numFmtId="1" fontId="3" fillId="0" borderId="1" xfId="0" applyNumberFormat="1" applyFont="1" applyFill="1" applyBorder="1" applyAlignment="1">
      <alignment horizontal="left" wrapText="1"/>
    </xf>
    <xf numFmtId="1" fontId="3" fillId="6" borderId="1" xfId="0" applyNumberFormat="1" applyFont="1" applyFill="1" applyBorder="1" applyAlignment="1">
      <alignment wrapText="1"/>
    </xf>
    <xf numFmtId="1" fontId="4" fillId="6" borderId="1" xfId="0" applyNumberFormat="1" applyFont="1" applyFill="1" applyBorder="1" applyAlignment="1">
      <alignment vertical="top"/>
    </xf>
    <xf numFmtId="0" fontId="1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wrapText="1"/>
    </xf>
    <xf numFmtId="0" fontId="5" fillId="6" borderId="1" xfId="0" applyFont="1" applyFill="1" applyBorder="1" applyAlignment="1">
      <alignment horizontal="center" wrapText="1"/>
    </xf>
    <xf numFmtId="0" fontId="5" fillId="6" borderId="0" xfId="0" applyFont="1" applyFill="1" applyBorder="1" applyAlignment="1">
      <alignment horizontal="center" wrapText="1"/>
    </xf>
    <xf numFmtId="0" fontId="5" fillId="9" borderId="0" xfId="0" applyFont="1" applyFill="1" applyBorder="1" applyAlignment="1">
      <alignment horizontal="center" wrapText="1"/>
    </xf>
    <xf numFmtId="0" fontId="5" fillId="7" borderId="1" xfId="0" applyFont="1" applyFill="1" applyBorder="1" applyAlignment="1">
      <alignment wrapText="1"/>
    </xf>
    <xf numFmtId="0" fontId="5" fillId="15" borderId="0" xfId="0" applyFont="1" applyFill="1" applyAlignment="1">
      <alignment horizontal="center" wrapText="1"/>
    </xf>
    <xf numFmtId="0" fontId="5" fillId="17" borderId="1" xfId="0" applyFont="1" applyFill="1" applyBorder="1" applyAlignment="1">
      <alignment horizontal="center" wrapText="1"/>
    </xf>
    <xf numFmtId="0" fontId="14" fillId="0" borderId="5" xfId="0" applyFont="1" applyBorder="1">
      <alignment wrapText="1"/>
    </xf>
    <xf numFmtId="0" fontId="14" fillId="0" borderId="24" xfId="0" applyFont="1" applyBorder="1">
      <alignment wrapText="1"/>
    </xf>
    <xf numFmtId="0" fontId="3" fillId="0" borderId="25" xfId="0" applyFont="1" applyBorder="1">
      <alignment wrapText="1"/>
    </xf>
    <xf numFmtId="0" fontId="14" fillId="0" borderId="25" xfId="0" applyFont="1" applyBorder="1">
      <alignment wrapText="1"/>
    </xf>
    <xf numFmtId="0" fontId="14" fillId="0" borderId="1" xfId="0" applyFont="1" applyFill="1" applyBorder="1">
      <alignment wrapText="1"/>
    </xf>
    <xf numFmtId="0" fontId="14" fillId="0" borderId="26" xfId="0" applyFont="1" applyBorder="1">
      <alignment wrapText="1"/>
    </xf>
    <xf numFmtId="0" fontId="14" fillId="0" borderId="27" xfId="0" applyFont="1" applyBorder="1">
      <alignment wrapText="1"/>
    </xf>
    <xf numFmtId="0" fontId="14" fillId="0" borderId="28" xfId="0" applyFont="1" applyBorder="1">
      <alignment wrapText="1"/>
    </xf>
    <xf numFmtId="0" fontId="14" fillId="0" borderId="5" xfId="0" applyFont="1" applyFill="1" applyBorder="1">
      <alignment wrapText="1"/>
    </xf>
    <xf numFmtId="0" fontId="14" fillId="0" borderId="29" xfId="0" applyFont="1" applyFill="1" applyBorder="1">
      <alignment wrapText="1"/>
    </xf>
    <xf numFmtId="0" fontId="14" fillId="0" borderId="24" xfId="0" applyFont="1" applyFill="1" applyBorder="1">
      <alignment wrapText="1"/>
    </xf>
    <xf numFmtId="0" fontId="3" fillId="7" borderId="30" xfId="0" applyFont="1" applyFill="1" applyBorder="1">
      <alignment wrapText="1"/>
    </xf>
    <xf numFmtId="0" fontId="3" fillId="0" borderId="5" xfId="0" applyFont="1" applyBorder="1">
      <alignment wrapText="1"/>
    </xf>
    <xf numFmtId="0" fontId="3" fillId="0" borderId="24" xfId="0" applyFont="1" applyBorder="1">
      <alignment wrapText="1"/>
    </xf>
    <xf numFmtId="0" fontId="14" fillId="0" borderId="31" xfId="0" applyFont="1" applyBorder="1">
      <alignment wrapText="1"/>
    </xf>
    <xf numFmtId="0" fontId="14" fillId="0" borderId="1" xfId="0" applyFont="1" applyBorder="1">
      <alignment wrapText="1"/>
    </xf>
    <xf numFmtId="3" fontId="3" fillId="12" borderId="1" xfId="0" applyNumberFormat="1" applyFont="1" applyFill="1" applyBorder="1" applyAlignment="1">
      <alignment horizontal="center"/>
    </xf>
    <xf numFmtId="3" fontId="0" fillId="16" borderId="1" xfId="0" applyNumberFormat="1" applyFill="1" applyBorder="1" applyAlignment="1">
      <alignment horizontal="center" wrapText="1"/>
    </xf>
    <xf numFmtId="3" fontId="0" fillId="15" borderId="1" xfId="0" applyNumberForma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right" wrapText="1"/>
    </xf>
    <xf numFmtId="1" fontId="3" fillId="0" borderId="0" xfId="0" applyNumberFormat="1" applyFont="1" applyBorder="1" applyAlignment="1">
      <alignment horizontal="right" wrapText="1"/>
    </xf>
    <xf numFmtId="1" fontId="3" fillId="0" borderId="8" xfId="0" applyNumberFormat="1" applyFont="1" applyBorder="1" applyAlignment="1">
      <alignment horizontal="right" wrapText="1"/>
    </xf>
    <xf numFmtId="3" fontId="0" fillId="16" borderId="1" xfId="0" applyNumberFormat="1" applyFill="1" applyBorder="1" applyAlignment="1">
      <alignment horizontal="center"/>
    </xf>
    <xf numFmtId="3" fontId="0" fillId="15" borderId="1" xfId="0" applyNumberFormat="1" applyFill="1" applyBorder="1" applyAlignment="1">
      <alignment horizontal="center"/>
    </xf>
    <xf numFmtId="0" fontId="4" fillId="0" borderId="9" xfId="0" applyFont="1" applyFill="1" applyBorder="1" applyAlignment="1">
      <alignment horizontal="left" vertical="top"/>
    </xf>
    <xf numFmtId="2" fontId="3" fillId="6" borderId="0" xfId="0" applyNumberFormat="1" applyFont="1" applyFill="1" applyAlignment="1">
      <alignment horizontal="center" wrapText="1"/>
    </xf>
    <xf numFmtId="165" fontId="3" fillId="0" borderId="0" xfId="0" applyNumberFormat="1" applyFont="1" applyBorder="1" applyAlignment="1">
      <alignment wrapText="1"/>
    </xf>
    <xf numFmtId="3" fontId="3" fillId="12" borderId="3" xfId="0" applyNumberFormat="1" applyFont="1" applyFill="1" applyBorder="1" applyAlignment="1">
      <alignment horizontal="center"/>
    </xf>
    <xf numFmtId="3" fontId="0" fillId="16" borderId="3" xfId="0" applyNumberFormat="1" applyFill="1" applyBorder="1" applyAlignment="1">
      <alignment horizontal="center" wrapText="1"/>
    </xf>
    <xf numFmtId="3" fontId="0" fillId="15" borderId="3" xfId="0" applyNumberFormat="1" applyFill="1" applyBorder="1" applyAlignment="1">
      <alignment horizontal="center" wrapText="1"/>
    </xf>
    <xf numFmtId="3" fontId="3" fillId="0" borderId="13" xfId="0" applyNumberFormat="1" applyFont="1" applyFill="1" applyBorder="1" applyAlignment="1">
      <alignment horizontal="center"/>
    </xf>
    <xf numFmtId="165" fontId="3" fillId="0" borderId="13" xfId="0" applyNumberFormat="1" applyFont="1" applyBorder="1" applyAlignment="1">
      <alignment wrapText="1"/>
    </xf>
    <xf numFmtId="0" fontId="4" fillId="2" borderId="15" xfId="0" applyFont="1" applyFill="1" applyBorder="1" applyAlignment="1">
      <alignment horizontal="left" vertical="top"/>
    </xf>
    <xf numFmtId="3" fontId="3" fillId="12" borderId="2" xfId="0" applyNumberFormat="1" applyFont="1" applyFill="1" applyBorder="1" applyAlignment="1">
      <alignment horizontal="center"/>
    </xf>
    <xf numFmtId="3" fontId="0" fillId="16" borderId="2" xfId="0" applyNumberFormat="1" applyFill="1" applyBorder="1" applyAlignment="1">
      <alignment horizontal="center" wrapText="1"/>
    </xf>
    <xf numFmtId="3" fontId="0" fillId="15" borderId="2" xfId="0" applyNumberFormat="1" applyFill="1" applyBorder="1" applyAlignment="1">
      <alignment horizontal="center" wrapText="1"/>
    </xf>
    <xf numFmtId="165" fontId="3" fillId="6" borderId="0" xfId="0" applyNumberFormat="1" applyFont="1" applyFill="1" applyAlignment="1">
      <alignment wrapText="1"/>
    </xf>
    <xf numFmtId="3" fontId="3" fillId="7" borderId="1" xfId="0" applyNumberFormat="1" applyFont="1" applyFill="1" applyBorder="1" applyAlignment="1">
      <alignment horizontal="center"/>
    </xf>
    <xf numFmtId="3" fontId="0" fillId="7" borderId="1" xfId="0" applyNumberFormat="1" applyFill="1" applyBorder="1" applyAlignment="1">
      <alignment horizontal="center" wrapText="1"/>
    </xf>
    <xf numFmtId="3" fontId="9" fillId="7" borderId="0" xfId="0" applyNumberFormat="1" applyFont="1" applyFill="1" applyBorder="1" applyAlignment="1">
      <alignment horizontal="right"/>
    </xf>
    <xf numFmtId="0" fontId="3" fillId="3" borderId="1" xfId="0" applyFont="1" applyFill="1" applyBorder="1" applyAlignment="1">
      <alignment wrapText="1"/>
    </xf>
    <xf numFmtId="2" fontId="4" fillId="3" borderId="1" xfId="0" applyNumberFormat="1" applyFont="1" applyFill="1" applyBorder="1" applyAlignment="1">
      <alignment horizontal="left" vertical="top"/>
    </xf>
    <xf numFmtId="1" fontId="3" fillId="3" borderId="0" xfId="0" applyNumberFormat="1" applyFont="1" applyFill="1" applyAlignment="1">
      <alignment wrapText="1"/>
    </xf>
    <xf numFmtId="2" fontId="3" fillId="3" borderId="1" xfId="0" applyNumberFormat="1" applyFont="1" applyFill="1" applyBorder="1" applyAlignment="1">
      <alignment horizontal="left" wrapText="1"/>
    </xf>
    <xf numFmtId="1" fontId="3" fillId="3" borderId="1" xfId="0" applyNumberFormat="1" applyFont="1" applyFill="1" applyBorder="1" applyAlignment="1">
      <alignment wrapText="1"/>
    </xf>
    <xf numFmtId="1" fontId="4" fillId="3" borderId="1" xfId="0" applyNumberFormat="1" applyFont="1" applyFill="1" applyBorder="1" applyAlignment="1">
      <alignment vertical="top"/>
    </xf>
    <xf numFmtId="0" fontId="3" fillId="3" borderId="0" xfId="0" applyFont="1" applyFill="1" applyAlignment="1">
      <alignment wrapText="1"/>
    </xf>
    <xf numFmtId="1" fontId="3" fillId="3" borderId="1" xfId="0" applyNumberFormat="1" applyFont="1" applyFill="1" applyBorder="1" applyAlignment="1">
      <alignment horizontal="left" wrapText="1"/>
    </xf>
    <xf numFmtId="0" fontId="16" fillId="6" borderId="10" xfId="0" applyFont="1" applyFill="1" applyBorder="1" applyAlignment="1">
      <alignment horizontal="center" wrapText="1"/>
    </xf>
    <xf numFmtId="0" fontId="16" fillId="6" borderId="18" xfId="0" applyFont="1" applyFill="1" applyBorder="1" applyAlignment="1">
      <alignment horizontal="center" wrapText="1"/>
    </xf>
    <xf numFmtId="0" fontId="16" fillId="6" borderId="0" xfId="0" applyFont="1" applyFill="1" applyBorder="1" applyAlignment="1">
      <alignment horizontal="center" wrapText="1"/>
    </xf>
    <xf numFmtId="0" fontId="16" fillId="6" borderId="21" xfId="0" applyFont="1" applyFill="1" applyBorder="1" applyAlignment="1">
      <alignment horizontal="center" wrapText="1"/>
    </xf>
    <xf numFmtId="0" fontId="16" fillId="6" borderId="17" xfId="0" applyFont="1" applyFill="1" applyBorder="1" applyAlignment="1">
      <alignment horizontal="center" wrapText="1"/>
    </xf>
    <xf numFmtId="0" fontId="4" fillId="6" borderId="10" xfId="0" applyFont="1" applyFill="1" applyBorder="1" applyAlignment="1">
      <alignment horizontal="center" vertical="top" wrapText="1"/>
    </xf>
    <xf numFmtId="3" fontId="3" fillId="24" borderId="1" xfId="0" applyNumberFormat="1" applyFont="1" applyFill="1" applyBorder="1" applyAlignment="1">
      <alignment wrapText="1"/>
    </xf>
    <xf numFmtId="3" fontId="3" fillId="24" borderId="3" xfId="0" applyNumberFormat="1" applyFont="1" applyFill="1" applyBorder="1" applyAlignment="1">
      <alignment wrapText="1"/>
    </xf>
    <xf numFmtId="3" fontId="3" fillId="24" borderId="2" xfId="0" applyNumberFormat="1" applyFont="1" applyFill="1" applyBorder="1" applyAlignment="1">
      <alignment wrapText="1"/>
    </xf>
    <xf numFmtId="0" fontId="3" fillId="0" borderId="12" xfId="0" applyFont="1" applyBorder="1" applyAlignment="1">
      <alignment wrapText="1"/>
    </xf>
    <xf numFmtId="0" fontId="3" fillId="0" borderId="15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3" fillId="0" borderId="32" xfId="0" applyFont="1" applyBorder="1" applyAlignment="1">
      <alignment wrapText="1"/>
    </xf>
    <xf numFmtId="0" fontId="3" fillId="0" borderId="33" xfId="0" applyFont="1" applyBorder="1" applyAlignment="1">
      <alignment wrapText="1"/>
    </xf>
    <xf numFmtId="3" fontId="3" fillId="24" borderId="4" xfId="0" applyNumberFormat="1" applyFont="1" applyFill="1" applyBorder="1" applyAlignment="1">
      <alignment wrapText="1"/>
    </xf>
    <xf numFmtId="168" fontId="3" fillId="7" borderId="2" xfId="0" applyNumberFormat="1" applyFont="1" applyFill="1" applyBorder="1" applyAlignment="1">
      <alignment horizontal="right"/>
    </xf>
    <xf numFmtId="4" fontId="3" fillId="6" borderId="0" xfId="0" applyNumberFormat="1" applyFont="1" applyFill="1" applyBorder="1" applyAlignment="1">
      <alignment horizontal="right"/>
    </xf>
    <xf numFmtId="4" fontId="3" fillId="4" borderId="0" xfId="0" applyNumberFormat="1" applyFont="1" applyFill="1" applyAlignment="1">
      <alignment wrapText="1"/>
    </xf>
    <xf numFmtId="4" fontId="3" fillId="7" borderId="0" xfId="0" applyNumberFormat="1" applyFont="1" applyFill="1" applyAlignment="1">
      <alignment wrapText="1"/>
    </xf>
    <xf numFmtId="0" fontId="5" fillId="10" borderId="0" xfId="0" applyFont="1" applyFill="1" applyAlignment="1">
      <alignment horizontal="center" wrapText="1"/>
    </xf>
    <xf numFmtId="0" fontId="15" fillId="15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 wrapText="1"/>
    </xf>
    <xf numFmtId="0" fontId="5" fillId="4" borderId="1" xfId="0" applyFont="1" applyFill="1" applyBorder="1" applyAlignment="1">
      <alignment wrapText="1"/>
    </xf>
    <xf numFmtId="0" fontId="5" fillId="15" borderId="1" xfId="0" applyFont="1" applyFill="1" applyBorder="1" applyAlignment="1">
      <alignment horizontal="center" wrapText="1"/>
    </xf>
    <xf numFmtId="0" fontId="5" fillId="15" borderId="1" xfId="0" applyFont="1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5" fillId="0" borderId="0" xfId="0" applyFont="1" applyBorder="1" applyAlignment="1">
      <alignment wrapText="1"/>
    </xf>
    <xf numFmtId="3" fontId="3" fillId="0" borderId="1" xfId="0" applyNumberFormat="1" applyFont="1" applyFill="1" applyBorder="1" applyAlignment="1">
      <alignment horizontal="center"/>
    </xf>
    <xf numFmtId="4" fontId="3" fillId="6" borderId="1" xfId="0" applyNumberFormat="1" applyFont="1" applyFill="1" applyBorder="1" applyAlignment="1">
      <alignment horizontal="center"/>
    </xf>
    <xf numFmtId="168" fontId="3" fillId="6" borderId="1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right" wrapText="1"/>
    </xf>
    <xf numFmtId="3" fontId="3" fillId="0" borderId="0" xfId="0" applyNumberFormat="1" applyFont="1" applyFill="1" applyBorder="1" applyAlignment="1">
      <alignment horizontal="right" wrapText="1"/>
    </xf>
    <xf numFmtId="2" fontId="3" fillId="6" borderId="0" xfId="0" applyNumberFormat="1" applyFont="1" applyFill="1" applyAlignment="1">
      <alignment wrapText="1"/>
    </xf>
    <xf numFmtId="0" fontId="3" fillId="0" borderId="0" xfId="0" applyFont="1" applyFill="1" applyBorder="1" applyAlignment="1">
      <alignment wrapText="1"/>
    </xf>
    <xf numFmtId="4" fontId="3" fillId="0" borderId="0" xfId="0" applyNumberFormat="1" applyFont="1" applyFill="1" applyBorder="1" applyAlignment="1">
      <alignment wrapText="1"/>
    </xf>
    <xf numFmtId="4" fontId="3" fillId="0" borderId="10" xfId="0" applyNumberFormat="1" applyFont="1" applyFill="1" applyBorder="1" applyAlignment="1">
      <alignment horizontal="center"/>
    </xf>
    <xf numFmtId="1" fontId="3" fillId="0" borderId="3" xfId="0" applyNumberFormat="1" applyFont="1" applyFill="1" applyBorder="1" applyAlignment="1">
      <alignment horizontal="right" wrapText="1"/>
    </xf>
    <xf numFmtId="1" fontId="3" fillId="0" borderId="2" xfId="0" applyNumberFormat="1" applyFont="1" applyFill="1" applyBorder="1" applyAlignment="1">
      <alignment horizontal="right" wrapText="1"/>
    </xf>
    <xf numFmtId="4" fontId="3" fillId="0" borderId="0" xfId="0" applyNumberFormat="1" applyFont="1" applyFill="1" applyAlignment="1">
      <alignment wrapText="1"/>
    </xf>
    <xf numFmtId="0" fontId="5" fillId="10" borderId="6" xfId="0" applyFont="1" applyFill="1" applyBorder="1" applyAlignment="1">
      <alignment horizontal="center" wrapText="1"/>
    </xf>
    <xf numFmtId="3" fontId="3" fillId="0" borderId="3" xfId="0" applyNumberFormat="1" applyFont="1" applyFill="1" applyBorder="1" applyAlignment="1">
      <alignment horizontal="center"/>
    </xf>
    <xf numFmtId="3" fontId="3" fillId="0" borderId="2" xfId="0" applyNumberFormat="1" applyFont="1" applyFill="1" applyBorder="1" applyAlignment="1">
      <alignment horizontal="center"/>
    </xf>
    <xf numFmtId="2" fontId="3" fillId="0" borderId="13" xfId="0" applyNumberFormat="1" applyFont="1" applyFill="1" applyBorder="1" applyAlignment="1">
      <alignment wrapText="1"/>
    </xf>
    <xf numFmtId="2" fontId="3" fillId="0" borderId="0" xfId="0" applyNumberFormat="1" applyFont="1" applyFill="1" applyBorder="1" applyAlignment="1">
      <alignment wrapText="1"/>
    </xf>
    <xf numFmtId="3" fontId="3" fillId="6" borderId="1" xfId="0" applyNumberFormat="1" applyFont="1" applyFill="1" applyBorder="1" applyAlignment="1">
      <alignment horizontal="center"/>
    </xf>
    <xf numFmtId="3" fontId="3" fillId="6" borderId="0" xfId="0" applyNumberFormat="1" applyFont="1" applyFill="1" applyBorder="1" applyAlignment="1">
      <alignment horizontal="right"/>
    </xf>
    <xf numFmtId="4" fontId="3" fillId="6" borderId="2" xfId="0" applyNumberFormat="1" applyFont="1" applyFill="1" applyBorder="1" applyAlignment="1">
      <alignment horizontal="right"/>
    </xf>
    <xf numFmtId="165" fontId="3" fillId="8" borderId="0" xfId="0" applyNumberFormat="1" applyFont="1" applyFill="1" applyAlignment="1">
      <alignment wrapText="1"/>
    </xf>
    <xf numFmtId="4" fontId="3" fillId="7" borderId="2" xfId="0" applyNumberFormat="1" applyFont="1" applyFill="1" applyBorder="1" applyAlignment="1">
      <alignment horizontal="right"/>
    </xf>
    <xf numFmtId="0" fontId="5" fillId="0" borderId="0" xfId="0" applyFont="1" applyBorder="1" applyAlignment="1">
      <alignment horizontal="center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_Template" xfId="37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219102147661838"/>
          <c:y val="0.11638968368384854"/>
          <c:w val="0.81395397483288157"/>
          <c:h val="0.5985755160883639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C_Chla_PP'!$N$2:$N$55</c:f>
              <c:numCache>
                <c:formatCode>#,##0.0000</c:formatCode>
                <c:ptCount val="54"/>
                <c:pt idx="0">
                  <c:v>0.41466051179437508</c:v>
                </c:pt>
                <c:pt idx="1">
                  <c:v>0.20616749826750003</c:v>
                </c:pt>
                <c:pt idx="2">
                  <c:v>0.1692975108825</c:v>
                </c:pt>
                <c:pt idx="3">
                  <c:v>0.11424622237875</c:v>
                </c:pt>
                <c:pt idx="4">
                  <c:v>0.34595210640375001</c:v>
                </c:pt>
                <c:pt idx="5">
                  <c:v>0.23111393468625005</c:v>
                </c:pt>
                <c:pt idx="6">
                  <c:v>0.37115223539625003</c:v>
                </c:pt>
                <c:pt idx="7">
                  <c:v>0.21728768941687499</c:v>
                </c:pt>
                <c:pt idx="8">
                  <c:v>0.27335374821562503</c:v>
                </c:pt>
                <c:pt idx="9">
                  <c:v>0.16638004628437503</c:v>
                </c:pt>
                <c:pt idx="10">
                  <c:v>0.14287120111687504</c:v>
                </c:pt>
                <c:pt idx="11">
                  <c:v>0.15399139226625003</c:v>
                </c:pt>
                <c:pt idx="12">
                  <c:v>6.9300354729375013E-2</c:v>
                </c:pt>
                <c:pt idx="13">
                  <c:v>9.0695095115625013E-2</c:v>
                </c:pt>
                <c:pt idx="14">
                  <c:v>7.8856108340625022E-2</c:v>
                </c:pt>
                <c:pt idx="15">
                  <c:v>6.8708405390625005E-2</c:v>
                </c:pt>
                <c:pt idx="16">
                  <c:v>0.10743880498312501</c:v>
                </c:pt>
                <c:pt idx="17">
                  <c:v>0.10743880498312501</c:v>
                </c:pt>
                <c:pt idx="18">
                  <c:v>3.7081397863124997E-2</c:v>
                </c:pt>
                <c:pt idx="19">
                  <c:v>4.5072713936250001E-2</c:v>
                </c:pt>
                <c:pt idx="20">
                  <c:v>6.0336550456875006E-2</c:v>
                </c:pt>
                <c:pt idx="21">
                  <c:v>6.524127354937502E-2</c:v>
                </c:pt>
                <c:pt idx="22">
                  <c:v>2.8117593590625004E-2</c:v>
                </c:pt>
                <c:pt idx="23">
                  <c:v>4.0294837130625004E-2</c:v>
                </c:pt>
                <c:pt idx="24">
                  <c:v>1.6194042624375002E-2</c:v>
                </c:pt>
                <c:pt idx="25">
                  <c:v>3.0358544658750007E-2</c:v>
                </c:pt>
                <c:pt idx="26">
                  <c:v>1.479873346875E-2</c:v>
                </c:pt>
                <c:pt idx="27">
                  <c:v>1.7420223397500004E-2</c:v>
                </c:pt>
                <c:pt idx="28">
                  <c:v>1.1247037436250001E-2</c:v>
                </c:pt>
                <c:pt idx="29">
                  <c:v>1.2515500305E-2</c:v>
                </c:pt>
                <c:pt idx="30">
                  <c:v>1.6870556154375004E-2</c:v>
                </c:pt>
                <c:pt idx="31">
                  <c:v>1.3614834791250001E-2</c:v>
                </c:pt>
                <c:pt idx="32">
                  <c:v>2.1014201525625002E-2</c:v>
                </c:pt>
                <c:pt idx="33">
                  <c:v>9.0483684637500013E-3</c:v>
                </c:pt>
                <c:pt idx="34">
                  <c:v>2.3762537741250003E-2</c:v>
                </c:pt>
                <c:pt idx="35">
                  <c:v>1.3149731739375004E-2</c:v>
                </c:pt>
                <c:pt idx="36">
                  <c:v>5.4628467547500018E-2</c:v>
                </c:pt>
                <c:pt idx="37">
                  <c:v>3.1711571718750005E-2</c:v>
                </c:pt>
                <c:pt idx="38">
                  <c:v>8.1604444556250023E-3</c:v>
                </c:pt>
                <c:pt idx="39">
                  <c:v>2.8920953407500005E-2</c:v>
                </c:pt>
                <c:pt idx="40">
                  <c:v>1.9153789318125003E-2</c:v>
                </c:pt>
                <c:pt idx="41">
                  <c:v>9.7121973650625026E-2</c:v>
                </c:pt>
                <c:pt idx="42">
                  <c:v>1.2177243540000002E-2</c:v>
                </c:pt>
                <c:pt idx="43">
                  <c:v>3.4163933265000009E-2</c:v>
                </c:pt>
                <c:pt idx="44">
                  <c:v>2.832900406875E-2</c:v>
                </c:pt>
                <c:pt idx="45">
                  <c:v>8.625547507499999E-2</c:v>
                </c:pt>
                <c:pt idx="46">
                  <c:v>1.6532299389375001E-2</c:v>
                </c:pt>
                <c:pt idx="47">
                  <c:v>6.2662065716250021E-2</c:v>
                </c:pt>
                <c:pt idx="48">
                  <c:v>5.5643237842500005E-2</c:v>
                </c:pt>
                <c:pt idx="49">
                  <c:v>4.1647864190625009E-2</c:v>
                </c:pt>
                <c:pt idx="50">
                  <c:v>0.142363815969375</c:v>
                </c:pt>
                <c:pt idx="51">
                  <c:v>8.8200451473749997E-2</c:v>
                </c:pt>
                <c:pt idx="52">
                  <c:v>0.13868527365000002</c:v>
                </c:pt>
                <c:pt idx="53">
                  <c:v>9.1117916071875013E-2</c:v>
                </c:pt>
              </c:numCache>
            </c:numRef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C_Chla_PP'!$N$56:$N$109</c:f>
              <c:numCache>
                <c:formatCode>#,##0.0000</c:formatCode>
                <c:ptCount val="54"/>
                <c:pt idx="0">
                  <c:v>0.27648262329187506</c:v>
                </c:pt>
                <c:pt idx="1">
                  <c:v>0.10955290976437503</c:v>
                </c:pt>
                <c:pt idx="2">
                  <c:v>0.17521700427000006</c:v>
                </c:pt>
                <c:pt idx="3">
                  <c:v>7.2471511901250008E-2</c:v>
                </c:pt>
                <c:pt idx="4">
                  <c:v>0.27605980233562499</c:v>
                </c:pt>
                <c:pt idx="5">
                  <c:v>0.17014315279500003</c:v>
                </c:pt>
                <c:pt idx="6">
                  <c:v>0.34020174139875003</c:v>
                </c:pt>
                <c:pt idx="7">
                  <c:v>9.9236078431874999E-2</c:v>
                </c:pt>
                <c:pt idx="8">
                  <c:v>0.13293490864500002</c:v>
                </c:pt>
                <c:pt idx="9">
                  <c:v>0.26417853346500003</c:v>
                </c:pt>
                <c:pt idx="10">
                  <c:v>0.14654974343625005</c:v>
                </c:pt>
                <c:pt idx="11">
                  <c:v>0.13323088331437502</c:v>
                </c:pt>
                <c:pt idx="12">
                  <c:v>0.11437306866562502</c:v>
                </c:pt>
                <c:pt idx="13">
                  <c:v>8.211182970375E-2</c:v>
                </c:pt>
                <c:pt idx="14">
                  <c:v>0.13741681078125001</c:v>
                </c:pt>
                <c:pt idx="15">
                  <c:v>8.0251417496250005E-2</c:v>
                </c:pt>
                <c:pt idx="16">
                  <c:v>0.14050340376187501</c:v>
                </c:pt>
                <c:pt idx="17">
                  <c:v>0.2950021811756251</c:v>
                </c:pt>
                <c:pt idx="18">
                  <c:v>0.12291405198187502</c:v>
                </c:pt>
                <c:pt idx="19">
                  <c:v>5.293718372250001E-2</c:v>
                </c:pt>
                <c:pt idx="20">
                  <c:v>9.8686411188750017E-2</c:v>
                </c:pt>
                <c:pt idx="21">
                  <c:v>0.10075823387437501</c:v>
                </c:pt>
                <c:pt idx="22">
                  <c:v>5.4924442216875001E-2</c:v>
                </c:pt>
                <c:pt idx="23">
                  <c:v>5.3064030009375006E-2</c:v>
                </c:pt>
                <c:pt idx="24">
                  <c:v>3.0358544658750007E-2</c:v>
                </c:pt>
                <c:pt idx="25">
                  <c:v>1.8350429501250001E-2</c:v>
                </c:pt>
                <c:pt idx="26">
                  <c:v>2.4523615462500002E-2</c:v>
                </c:pt>
                <c:pt idx="27">
                  <c:v>1.6701427771875003E-2</c:v>
                </c:pt>
                <c:pt idx="28">
                  <c:v>2.7990747303750004E-2</c:v>
                </c:pt>
                <c:pt idx="29">
                  <c:v>2.3551127263125003E-2</c:v>
                </c:pt>
                <c:pt idx="30">
                  <c:v>1.4714169277500005E-2</c:v>
                </c:pt>
                <c:pt idx="31">
                  <c:v>1.1754422583750004E-2</c:v>
                </c:pt>
                <c:pt idx="32">
                  <c:v>3.1035058188750006E-2</c:v>
                </c:pt>
                <c:pt idx="33">
                  <c:v>2.7018259104375008E-2</c:v>
                </c:pt>
                <c:pt idx="34">
                  <c:v>3.7292808341249997E-2</c:v>
                </c:pt>
                <c:pt idx="35">
                  <c:v>2.5749796235625004E-2</c:v>
                </c:pt>
                <c:pt idx="36">
                  <c:v>4.8159306916875005E-2</c:v>
                </c:pt>
                <c:pt idx="37">
                  <c:v>1.7547069684375E-2</c:v>
                </c:pt>
                <c:pt idx="38">
                  <c:v>1.5010143946875004E-2</c:v>
                </c:pt>
                <c:pt idx="39">
                  <c:v>1.7758480162500003E-2</c:v>
                </c:pt>
                <c:pt idx="40">
                  <c:v>2.3720255645625004E-2</c:v>
                </c:pt>
                <c:pt idx="41">
                  <c:v>1.5940350050625003E-2</c:v>
                </c:pt>
                <c:pt idx="42">
                  <c:v>1.3614834791250001E-2</c:v>
                </c:pt>
                <c:pt idx="43">
                  <c:v>2.3762537741250003E-2</c:v>
                </c:pt>
                <c:pt idx="44">
                  <c:v>6.5283555645000019E-2</c:v>
                </c:pt>
                <c:pt idx="45">
                  <c:v>2.9555184841875002E-2</c:v>
                </c:pt>
                <c:pt idx="46">
                  <c:v>2.3635691454375003E-2</c:v>
                </c:pt>
                <c:pt idx="47">
                  <c:v>2.4100794506250002E-2</c:v>
                </c:pt>
                <c:pt idx="48">
                  <c:v>5.0231129602500001E-2</c:v>
                </c:pt>
                <c:pt idx="49">
                  <c:v>5.8687548727500004E-2</c:v>
                </c:pt>
                <c:pt idx="50">
                  <c:v>0.1107790905375</c:v>
                </c:pt>
                <c:pt idx="51">
                  <c:v>6.7862763478125004E-2</c:v>
                </c:pt>
                <c:pt idx="52">
                  <c:v>0.28104908961937503</c:v>
                </c:pt>
                <c:pt idx="53">
                  <c:v>5.302174791375E-2</c:v>
                </c:pt>
              </c:numCache>
            </c:numRef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C_Chla_PP'!$N$110:$N$163</c:f>
              <c:numCache>
                <c:formatCode>#,##0.0000</c:formatCode>
                <c:ptCount val="54"/>
                <c:pt idx="0">
                  <c:v>0.22815418799250006</c:v>
                </c:pt>
                <c:pt idx="1">
                  <c:v>0.33297150304687501</c:v>
                </c:pt>
                <c:pt idx="2">
                  <c:v>0.16270150396500002</c:v>
                </c:pt>
                <c:pt idx="3">
                  <c:v>0.204772189111875</c:v>
                </c:pt>
                <c:pt idx="4">
                  <c:v>0.14312489369062503</c:v>
                </c:pt>
                <c:pt idx="5">
                  <c:v>0.21284806937625003</c:v>
                </c:pt>
                <c:pt idx="6">
                  <c:v>0.26261409592687507</c:v>
                </c:pt>
                <c:pt idx="7">
                  <c:v>0.43926869144812508</c:v>
                </c:pt>
                <c:pt idx="8">
                  <c:v>0.14747994953999999</c:v>
                </c:pt>
                <c:pt idx="9">
                  <c:v>0.12904495584750003</c:v>
                </c:pt>
                <c:pt idx="10">
                  <c:v>8.4564191250000004E-2</c:v>
                </c:pt>
                <c:pt idx="11">
                  <c:v>0.19948692715875002</c:v>
                </c:pt>
                <c:pt idx="12">
                  <c:v>0.20582924150250001</c:v>
                </c:pt>
                <c:pt idx="13">
                  <c:v>0.15356857131000004</c:v>
                </c:pt>
                <c:pt idx="14">
                  <c:v>0.19745738656875</c:v>
                </c:pt>
                <c:pt idx="15">
                  <c:v>0.185068732550625</c:v>
                </c:pt>
                <c:pt idx="16">
                  <c:v>3.1457879145000006E-2</c:v>
                </c:pt>
                <c:pt idx="17">
                  <c:v>6.4733888401875009E-2</c:v>
                </c:pt>
                <c:pt idx="18">
                  <c:v>0.100842798065625</c:v>
                </c:pt>
                <c:pt idx="19">
                  <c:v>0.14532356266312502</c:v>
                </c:pt>
                <c:pt idx="20">
                  <c:v>8.4225934485000001E-2</c:v>
                </c:pt>
                <c:pt idx="21">
                  <c:v>0.15737395991625003</c:v>
                </c:pt>
                <c:pt idx="22">
                  <c:v>0.14325173997750004</c:v>
                </c:pt>
                <c:pt idx="23">
                  <c:v>7.5600386977500017E-2</c:v>
                </c:pt>
                <c:pt idx="24">
                  <c:v>3.4586754221250009E-2</c:v>
                </c:pt>
                <c:pt idx="25">
                  <c:v>0.11192070711937503</c:v>
                </c:pt>
                <c:pt idx="26">
                  <c:v>2.0887355238750006E-2</c:v>
                </c:pt>
                <c:pt idx="27">
                  <c:v>4.8032460630000016E-2</c:v>
                </c:pt>
                <c:pt idx="28">
                  <c:v>9.183671169749999E-2</c:v>
                </c:pt>
                <c:pt idx="29">
                  <c:v>0.10832672899125001</c:v>
                </c:pt>
                <c:pt idx="30">
                  <c:v>2.8540414546875E-2</c:v>
                </c:pt>
                <c:pt idx="31">
                  <c:v>7.0484253406875017E-2</c:v>
                </c:pt>
                <c:pt idx="32">
                  <c:v>8.3845395624374999E-2</c:v>
                </c:pt>
                <c:pt idx="33">
                  <c:v>8.9807171107500028E-2</c:v>
                </c:pt>
                <c:pt idx="34">
                  <c:v>4.9216359307500006E-2</c:v>
                </c:pt>
                <c:pt idx="35">
                  <c:v>0.14959405432125</c:v>
                </c:pt>
                <c:pt idx="36">
                  <c:v>6.2492937333750012E-2</c:v>
                </c:pt>
                <c:pt idx="37">
                  <c:v>6.9469483111875008E-2</c:v>
                </c:pt>
                <c:pt idx="38">
                  <c:v>4.9131795116249995E-2</c:v>
                </c:pt>
                <c:pt idx="39">
                  <c:v>2.5961206713750008E-2</c:v>
                </c:pt>
                <c:pt idx="40">
                  <c:v>9.0864223498125007E-2</c:v>
                </c:pt>
                <c:pt idx="41">
                  <c:v>0.1141616581875</c:v>
                </c:pt>
                <c:pt idx="42">
                  <c:v>3.5432396133750009E-2</c:v>
                </c:pt>
                <c:pt idx="43">
                  <c:v>1.8477275788125001E-2</c:v>
                </c:pt>
                <c:pt idx="44">
                  <c:v>4.181699257312501E-2</c:v>
                </c:pt>
                <c:pt idx="45">
                  <c:v>9.3443431331250007E-2</c:v>
                </c:pt>
                <c:pt idx="46">
                  <c:v>0.12972146937750001</c:v>
                </c:pt>
                <c:pt idx="47">
                  <c:v>0.14625376876687504</c:v>
                </c:pt>
                <c:pt idx="48">
                  <c:v>0.19103050803375005</c:v>
                </c:pt>
                <c:pt idx="49">
                  <c:v>0.14984774689499999</c:v>
                </c:pt>
                <c:pt idx="50">
                  <c:v>7.3401718005000005E-2</c:v>
                </c:pt>
                <c:pt idx="51">
                  <c:v>0.14671887181875001</c:v>
                </c:pt>
                <c:pt idx="52">
                  <c:v>0.23521529796187504</c:v>
                </c:pt>
                <c:pt idx="53">
                  <c:v>0.38599325096062503</c:v>
                </c:pt>
              </c:numCache>
            </c:numRef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C_Chla_PP'!$N$164:$N$217</c:f>
              <c:numCache>
                <c:formatCode>#,##0.0000</c:formatCode>
                <c:ptCount val="54"/>
                <c:pt idx="0">
                  <c:v>5.8560702440625008E-2</c:v>
                </c:pt>
                <c:pt idx="1">
                  <c:v>0.13712083611187501</c:v>
                </c:pt>
                <c:pt idx="2">
                  <c:v>4.1732428381875006E-2</c:v>
                </c:pt>
                <c:pt idx="3">
                  <c:v>0.22443336357750002</c:v>
                </c:pt>
                <c:pt idx="4">
                  <c:v>6.4945298880000016E-2</c:v>
                </c:pt>
                <c:pt idx="5">
                  <c:v>0.12409795065937501</c:v>
                </c:pt>
                <c:pt idx="6">
                  <c:v>6.6636582705000016E-2</c:v>
                </c:pt>
                <c:pt idx="7">
                  <c:v>0.15416052064875002</c:v>
                </c:pt>
                <c:pt idx="8">
                  <c:v>0.14642289714937501</c:v>
                </c:pt>
                <c:pt idx="9">
                  <c:v>0.10773477965250003</c:v>
                </c:pt>
                <c:pt idx="10">
                  <c:v>2.8794107120624999E-2</c:v>
                </c:pt>
                <c:pt idx="11">
                  <c:v>9.0018581585625007E-2</c:v>
                </c:pt>
                <c:pt idx="12">
                  <c:v>2.8963235503125E-2</c:v>
                </c:pt>
                <c:pt idx="13">
                  <c:v>7.4627898778125007E-2</c:v>
                </c:pt>
                <c:pt idx="14">
                  <c:v>2.5411539470625005E-2</c:v>
                </c:pt>
                <c:pt idx="15">
                  <c:v>6.7735917191249995E-2</c:v>
                </c:pt>
                <c:pt idx="16">
                  <c:v>6.5960069174999997E-2</c:v>
                </c:pt>
                <c:pt idx="17">
                  <c:v>6.2154680568750016E-2</c:v>
                </c:pt>
                <c:pt idx="18">
                  <c:v>9.5557536112500004E-3</c:v>
                </c:pt>
                <c:pt idx="19">
                  <c:v>1.057052390625E-2</c:v>
                </c:pt>
                <c:pt idx="20">
                  <c:v>1.1838986775000001E-2</c:v>
                </c:pt>
                <c:pt idx="21">
                  <c:v>1.6024914241875004E-2</c:v>
                </c:pt>
                <c:pt idx="22">
                  <c:v>1.9788020752500007E-2</c:v>
                </c:pt>
                <c:pt idx="23">
                  <c:v>2.2071253916250002E-2</c:v>
                </c:pt>
                <c:pt idx="24">
                  <c:v>2.55383857575E-2</c:v>
                </c:pt>
                <c:pt idx="25">
                  <c:v>2.3086024211250004E-2</c:v>
                </c:pt>
                <c:pt idx="26">
                  <c:v>1.2304089826875001E-2</c:v>
                </c:pt>
                <c:pt idx="27">
                  <c:v>2.4439051271250005E-2</c:v>
                </c:pt>
                <c:pt idx="28">
                  <c:v>4.4311636215000005E-2</c:v>
                </c:pt>
                <c:pt idx="29">
                  <c:v>6.1224474465000005E-2</c:v>
                </c:pt>
                <c:pt idx="30">
                  <c:v>3.4037086978124999E-2</c:v>
                </c:pt>
                <c:pt idx="31">
                  <c:v>4.1098196947500006E-2</c:v>
                </c:pt>
                <c:pt idx="32">
                  <c:v>4.5030431840625003E-2</c:v>
                </c:pt>
                <c:pt idx="33">
                  <c:v>0.24028914943687504</c:v>
                </c:pt>
                <c:pt idx="34">
                  <c:v>2.642630976562501E-2</c:v>
                </c:pt>
                <c:pt idx="35">
                  <c:v>2.2959177924374997E-2</c:v>
                </c:pt>
                <c:pt idx="36">
                  <c:v>9.3570277618125017E-2</c:v>
                </c:pt>
                <c:pt idx="37">
                  <c:v>0.10354885218562503</c:v>
                </c:pt>
                <c:pt idx="38">
                  <c:v>2.511556480125E-2</c:v>
                </c:pt>
                <c:pt idx="39">
                  <c:v>4.2535788198750007E-2</c:v>
                </c:pt>
                <c:pt idx="40">
                  <c:v>4.8539845777500007E-2</c:v>
                </c:pt>
                <c:pt idx="41">
                  <c:v>8.0631956356875006E-2</c:v>
                </c:pt>
                <c:pt idx="42">
                  <c:v>3.4417625838750007E-2</c:v>
                </c:pt>
                <c:pt idx="43">
                  <c:v>5.2556644861875002E-2</c:v>
                </c:pt>
                <c:pt idx="44">
                  <c:v>5.7757342623750013E-2</c:v>
                </c:pt>
                <c:pt idx="45">
                  <c:v>2.6214899287500006E-2</c:v>
                </c:pt>
                <c:pt idx="46">
                  <c:v>3.5390114038125003E-2</c:v>
                </c:pt>
                <c:pt idx="47">
                  <c:v>9.4119944861250013E-2</c:v>
                </c:pt>
                <c:pt idx="48">
                  <c:v>2.3255152593750002E-2</c:v>
                </c:pt>
                <c:pt idx="49">
                  <c:v>2.6637720243749999E-2</c:v>
                </c:pt>
                <c:pt idx="50">
                  <c:v>4.3423712206875006E-2</c:v>
                </c:pt>
                <c:pt idx="51">
                  <c:v>5.6319751372500011E-2</c:v>
                </c:pt>
                <c:pt idx="52">
                  <c:v>5.5516391555625003E-2</c:v>
                </c:pt>
                <c:pt idx="53">
                  <c:v>0.23124078097312503</c:v>
                </c:pt>
              </c:numCache>
            </c:numRef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C_Chla_PP'!$N$218:$N$271</c:f>
              <c:numCache>
                <c:formatCode>#,##0.0000</c:formatCode>
                <c:ptCount val="54"/>
                <c:pt idx="0">
                  <c:v>8.8115887282500013E-2</c:v>
                </c:pt>
                <c:pt idx="1">
                  <c:v>0.28210614201000006</c:v>
                </c:pt>
                <c:pt idx="2">
                  <c:v>0.10574752115812501</c:v>
                </c:pt>
                <c:pt idx="3">
                  <c:v>8.9384350151250014E-2</c:v>
                </c:pt>
                <c:pt idx="4">
                  <c:v>0.17881098239812501</c:v>
                </c:pt>
                <c:pt idx="5">
                  <c:v>9.1287044454375008E-2</c:v>
                </c:pt>
                <c:pt idx="6">
                  <c:v>0.24883013275312502</c:v>
                </c:pt>
                <c:pt idx="7">
                  <c:v>0.286207505285625</c:v>
                </c:pt>
                <c:pt idx="8">
                  <c:v>0.15496388046562504</c:v>
                </c:pt>
                <c:pt idx="9">
                  <c:v>9.103335188062503E-2</c:v>
                </c:pt>
                <c:pt idx="10">
                  <c:v>0.21026886154312505</c:v>
                </c:pt>
                <c:pt idx="11">
                  <c:v>8.5917218310000029E-2</c:v>
                </c:pt>
                <c:pt idx="12">
                  <c:v>4.6087484231249996E-2</c:v>
                </c:pt>
                <c:pt idx="13">
                  <c:v>4.7821050151875003E-2</c:v>
                </c:pt>
                <c:pt idx="14">
                  <c:v>6.0886217700000002E-2</c:v>
                </c:pt>
                <c:pt idx="15">
                  <c:v>4.0633093895625007E-2</c:v>
                </c:pt>
                <c:pt idx="16">
                  <c:v>5.8645266631875005E-2</c:v>
                </c:pt>
                <c:pt idx="17">
                  <c:v>5.9068087588125012E-2</c:v>
                </c:pt>
                <c:pt idx="18">
                  <c:v>2.8836389216250004E-2</c:v>
                </c:pt>
                <c:pt idx="19">
                  <c:v>3.3191445065625005E-2</c:v>
                </c:pt>
                <c:pt idx="20">
                  <c:v>1.5390682807500002E-2</c:v>
                </c:pt>
                <c:pt idx="21">
                  <c:v>8.9638042725000023E-3</c:v>
                </c:pt>
                <c:pt idx="22">
                  <c:v>1.7462505493125002E-2</c:v>
                </c:pt>
                <c:pt idx="23">
                  <c:v>4.566466327500001E-3</c:v>
                </c:pt>
                <c:pt idx="24">
                  <c:v>3.4459907934374999E-2</c:v>
                </c:pt>
                <c:pt idx="25">
                  <c:v>8.0758802643750016E-3</c:v>
                </c:pt>
                <c:pt idx="26">
                  <c:v>1.4545040895E-2</c:v>
                </c:pt>
                <c:pt idx="27">
                  <c:v>1.2853757070000001E-2</c:v>
                </c:pt>
                <c:pt idx="28">
                  <c:v>2.3466563071875005E-2</c:v>
                </c:pt>
                <c:pt idx="29">
                  <c:v>5.538954526875E-2</c:v>
                </c:pt>
                <c:pt idx="30">
                  <c:v>2.3001460020000003E-2</c:v>
                </c:pt>
                <c:pt idx="31">
                  <c:v>4.4396200406249996E-2</c:v>
                </c:pt>
                <c:pt idx="32">
                  <c:v>4.8624409968750004E-2</c:v>
                </c:pt>
                <c:pt idx="33">
                  <c:v>6.2958040385625011E-2</c:v>
                </c:pt>
                <c:pt idx="34">
                  <c:v>2.4269922888750003E-2</c:v>
                </c:pt>
                <c:pt idx="35">
                  <c:v>7.1203049032500007E-2</c:v>
                </c:pt>
                <c:pt idx="36">
                  <c:v>9.1371608645625019E-2</c:v>
                </c:pt>
                <c:pt idx="37">
                  <c:v>0.12879126327375001</c:v>
                </c:pt>
                <c:pt idx="38">
                  <c:v>2.4143076601875004E-2</c:v>
                </c:pt>
                <c:pt idx="39">
                  <c:v>4.0210272939375007E-2</c:v>
                </c:pt>
                <c:pt idx="40">
                  <c:v>2.6891412817500002E-2</c:v>
                </c:pt>
                <c:pt idx="41">
                  <c:v>3.7969321871250003E-2</c:v>
                </c:pt>
                <c:pt idx="42">
                  <c:v>1.7716198066875005E-2</c:v>
                </c:pt>
                <c:pt idx="43">
                  <c:v>0.1217724354</c:v>
                </c:pt>
                <c:pt idx="44">
                  <c:v>5.8983523396875015E-2</c:v>
                </c:pt>
                <c:pt idx="45">
                  <c:v>4.8835820446875011E-2</c:v>
                </c:pt>
                <c:pt idx="46">
                  <c:v>0.12604292705812503</c:v>
                </c:pt>
                <c:pt idx="47">
                  <c:v>4.8074742725625001E-2</c:v>
                </c:pt>
                <c:pt idx="48">
                  <c:v>4.8243871108125003E-2</c:v>
                </c:pt>
                <c:pt idx="49">
                  <c:v>0.114203940283125</c:v>
                </c:pt>
                <c:pt idx="50">
                  <c:v>3.4671318412500006E-2</c:v>
                </c:pt>
                <c:pt idx="51">
                  <c:v>0.10879183204312502</c:v>
                </c:pt>
                <c:pt idx="52">
                  <c:v>2.3466563071875005E-2</c:v>
                </c:pt>
                <c:pt idx="53">
                  <c:v>8.0801084739375001E-2</c:v>
                </c:pt>
              </c:numCache>
            </c:numRef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C_Chla_PP'!$N$272:$N$325</c:f>
              <c:numCache>
                <c:formatCode>#,##0.0000</c:formatCode>
                <c:ptCount val="54"/>
                <c:pt idx="0">
                  <c:v>0.10198441464750002</c:v>
                </c:pt>
                <c:pt idx="1">
                  <c:v>0.22908439409625003</c:v>
                </c:pt>
                <c:pt idx="2">
                  <c:v>4.0844504373750007E-2</c:v>
                </c:pt>
                <c:pt idx="3">
                  <c:v>8.9976299490000008E-2</c:v>
                </c:pt>
                <c:pt idx="4">
                  <c:v>0.10824216479999998</c:v>
                </c:pt>
                <c:pt idx="5">
                  <c:v>0.10756565127000001</c:v>
                </c:pt>
                <c:pt idx="6">
                  <c:v>0.14929807965187503</c:v>
                </c:pt>
                <c:pt idx="7">
                  <c:v>0.28248668087062506</c:v>
                </c:pt>
                <c:pt idx="8">
                  <c:v>8.0293699591875003E-2</c:v>
                </c:pt>
                <c:pt idx="9">
                  <c:v>0.14735310325312503</c:v>
                </c:pt>
                <c:pt idx="10">
                  <c:v>0.22916895828750003</c:v>
                </c:pt>
                <c:pt idx="11">
                  <c:v>0.13098993224625002</c:v>
                </c:pt>
                <c:pt idx="12">
                  <c:v>0.13128590691562503</c:v>
                </c:pt>
                <c:pt idx="13">
                  <c:v>4.4861303458125008E-2</c:v>
                </c:pt>
                <c:pt idx="14">
                  <c:v>4.6510305187500003E-2</c:v>
                </c:pt>
                <c:pt idx="15">
                  <c:v>4.6214330518125013E-2</c:v>
                </c:pt>
                <c:pt idx="16">
                  <c:v>0.10418308362000002</c:v>
                </c:pt>
                <c:pt idx="17">
                  <c:v>0.11957376642750001</c:v>
                </c:pt>
                <c:pt idx="18">
                  <c:v>2.2536356968125001E-2</c:v>
                </c:pt>
                <c:pt idx="19">
                  <c:v>1.2726910783125003E-2</c:v>
                </c:pt>
                <c:pt idx="20">
                  <c:v>2.3128306306875002E-2</c:v>
                </c:pt>
                <c:pt idx="21">
                  <c:v>1.5221554425E-2</c:v>
                </c:pt>
                <c:pt idx="22">
                  <c:v>3.4248497456249999E-2</c:v>
                </c:pt>
                <c:pt idx="23">
                  <c:v>1.4291348321250001E-2</c:v>
                </c:pt>
                <c:pt idx="24">
                  <c:v>3.1922982196874998E-2</c:v>
                </c:pt>
                <c:pt idx="25" formatCode="#,##0.00">
                  <c:v>0</c:v>
                </c:pt>
                <c:pt idx="26">
                  <c:v>1.6912838249999999E-2</c:v>
                </c:pt>
                <c:pt idx="27">
                  <c:v>7.4416488300000014E-3</c:v>
                </c:pt>
                <c:pt idx="28">
                  <c:v>8.9003811290625026E-2</c:v>
                </c:pt>
                <c:pt idx="29">
                  <c:v>5.2556644861875002E-2</c:v>
                </c:pt>
                <c:pt idx="30">
                  <c:v>2.7441080060625005E-2</c:v>
                </c:pt>
                <c:pt idx="31">
                  <c:v>3.5686088707500008E-2</c:v>
                </c:pt>
                <c:pt idx="32">
                  <c:v>6.1013063986875005E-2</c:v>
                </c:pt>
                <c:pt idx="33">
                  <c:v>5.2683491148750004E-2</c:v>
                </c:pt>
                <c:pt idx="34">
                  <c:v>2.2282664394375002E-2</c:v>
                </c:pt>
                <c:pt idx="35">
                  <c:v>3.712367995875001E-2</c:v>
                </c:pt>
                <c:pt idx="36">
                  <c:v>8.5198422684375025E-2</c:v>
                </c:pt>
                <c:pt idx="37">
                  <c:v>0.10283005656000001</c:v>
                </c:pt>
                <c:pt idx="38">
                  <c:v>1.902694303125E-2</c:v>
                </c:pt>
                <c:pt idx="39">
                  <c:v>1.7293377110625004E-2</c:v>
                </c:pt>
                <c:pt idx="40">
                  <c:v>2.3339716785000002E-2</c:v>
                </c:pt>
                <c:pt idx="41">
                  <c:v>4.3719686876250004E-2</c:v>
                </c:pt>
                <c:pt idx="42">
                  <c:v>1.4925579755625003E-2</c:v>
                </c:pt>
                <c:pt idx="43">
                  <c:v>2.0295405900000001E-2</c:v>
                </c:pt>
                <c:pt idx="44">
                  <c:v>4.9216359307500006E-2</c:v>
                </c:pt>
                <c:pt idx="45">
                  <c:v>3.6616294811250005E-2</c:v>
                </c:pt>
                <c:pt idx="46">
                  <c:v>0.15162359491125005</c:v>
                </c:pt>
                <c:pt idx="47">
                  <c:v>0.17978347059749999</c:v>
                </c:pt>
                <c:pt idx="48">
                  <c:v>0.16519614760687504</c:v>
                </c:pt>
                <c:pt idx="49">
                  <c:v>8.9384350151250014E-2</c:v>
                </c:pt>
                <c:pt idx="50">
                  <c:v>3.8688117496875007E-2</c:v>
                </c:pt>
                <c:pt idx="51">
                  <c:v>0.12680400477937503</c:v>
                </c:pt>
                <c:pt idx="52">
                  <c:v>4.2366659816250006E-2</c:v>
                </c:pt>
                <c:pt idx="53">
                  <c:v>0.14113763519625003</c:v>
                </c:pt>
              </c:numCache>
            </c:numRef>
          </c:val>
        </c:ser>
        <c:marker val="1"/>
        <c:axId val="57677312"/>
        <c:axId val="57692544"/>
      </c:lineChart>
      <c:catAx>
        <c:axId val="576773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Dates </a:t>
                </a:r>
              </a:p>
            </c:rich>
          </c:tx>
          <c:layout>
            <c:manualLayout>
              <c:xMode val="edge"/>
              <c:yMode val="edge"/>
              <c:x val="0.51530018557089197"/>
              <c:y val="0.86698437846132081"/>
            </c:manualLayout>
          </c:layout>
          <c:spPr>
            <a:noFill/>
            <a:ln w="25400">
              <a:noFill/>
            </a:ln>
          </c:spPr>
        </c:title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692544"/>
        <c:crosses val="autoZero"/>
        <c:auto val="1"/>
        <c:lblAlgn val="ctr"/>
        <c:lblOffset val="100"/>
        <c:tickLblSkip val="2"/>
        <c:tickMarkSkip val="1"/>
      </c:catAx>
      <c:valAx>
        <c:axId val="5769254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Estimated Synechococcus  chl a (ug/L)
</a:t>
                </a:r>
              </a:p>
            </c:rich>
          </c:tx>
          <c:layout>
            <c:manualLayout>
              <c:xMode val="edge"/>
              <c:yMode val="edge"/>
              <c:x val="4.0391701006744503E-2"/>
              <c:y val="0.13301678135296977"/>
            </c:manualLayout>
          </c:layout>
          <c:spPr>
            <a:noFill/>
            <a:ln w="25400">
              <a:noFill/>
            </a:ln>
          </c:spPr>
        </c:title>
        <c:numFmt formatCode="0.00" sourceLinked="0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677312"/>
        <c:crosses val="autoZero"/>
        <c:crossBetween val="between"/>
        <c:majorUnit val="0.05"/>
        <c:minorUnit val="0.0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944971208123288"/>
          <c:y val="0.14014268035402172"/>
          <c:w val="7.4663447315497414E-2"/>
          <c:h val="0.2185275693655931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4542739281779482"/>
          <c:y val="0.11244032273325678"/>
          <c:w val="0.79760178328934894"/>
          <c:h val="0.60047917034143516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C_Chla_PP'!$U$2:$U$55</c:f>
              <c:numCache>
                <c:formatCode>0.00</c:formatCode>
                <c:ptCount val="54"/>
                <c:pt idx="0">
                  <c:v>3.9843999530720002</c:v>
                </c:pt>
                <c:pt idx="1">
                  <c:v>2.0354220409599999</c:v>
                </c:pt>
                <c:pt idx="2">
                  <c:v>1.8429152575680001</c:v>
                </c:pt>
                <c:pt idx="3">
                  <c:v>1.113964412176</c:v>
                </c:pt>
                <c:pt idx="4">
                  <c:v>4.0392705171280001</c:v>
                </c:pt>
                <c:pt idx="5">
                  <c:v>2.5942434838320003</c:v>
                </c:pt>
                <c:pt idx="6">
                  <c:v>3.9583440986320007</c:v>
                </c:pt>
                <c:pt idx="7">
                  <c:v>2.5933238654400004</c:v>
                </c:pt>
                <c:pt idx="8">
                  <c:v>3.1478537558160009</c:v>
                </c:pt>
                <c:pt idx="9">
                  <c:v>2.616007785776</c:v>
                </c:pt>
                <c:pt idx="10">
                  <c:v>1.7049724987679999</c:v>
                </c:pt>
                <c:pt idx="11">
                  <c:v>1.8560964545200005</c:v>
                </c:pt>
                <c:pt idx="12">
                  <c:v>1.7500337999759998</c:v>
                </c:pt>
                <c:pt idx="13">
                  <c:v>0.97081048248799984</c:v>
                </c:pt>
                <c:pt idx="14">
                  <c:v>1.2592641181120003</c:v>
                </c:pt>
                <c:pt idx="15">
                  <c:v>1.0612396243680002</c:v>
                </c:pt>
                <c:pt idx="16">
                  <c:v>1.4551428356080001</c:v>
                </c:pt>
                <c:pt idx="17">
                  <c:v>1.4379766256240003</c:v>
                </c:pt>
                <c:pt idx="18">
                  <c:v>0.70933231969600019</c:v>
                </c:pt>
                <c:pt idx="19">
                  <c:v>0.85953665705600013</c:v>
                </c:pt>
                <c:pt idx="20">
                  <c:v>1.0845366236320002</c:v>
                </c:pt>
                <c:pt idx="21">
                  <c:v>1.0753404397119999</c:v>
                </c:pt>
                <c:pt idx="22">
                  <c:v>0.80405301407200014</c:v>
                </c:pt>
                <c:pt idx="23">
                  <c:v>1.2672341441760002</c:v>
                </c:pt>
                <c:pt idx="24">
                  <c:v>0.53858983824800011</c:v>
                </c:pt>
                <c:pt idx="25">
                  <c:v>1.10200937308</c:v>
                </c:pt>
                <c:pt idx="26">
                  <c:v>0.51927785201600007</c:v>
                </c:pt>
                <c:pt idx="27">
                  <c:v>0.55361027198400004</c:v>
                </c:pt>
                <c:pt idx="28">
                  <c:v>0.46318113010400003</c:v>
                </c:pt>
                <c:pt idx="29">
                  <c:v>0.4775884849119999</c:v>
                </c:pt>
                <c:pt idx="30">
                  <c:v>1.43153929688</c:v>
                </c:pt>
                <c:pt idx="31">
                  <c:v>0.65783368974400025</c:v>
                </c:pt>
                <c:pt idx="32">
                  <c:v>1.636001119368</c:v>
                </c:pt>
                <c:pt idx="33">
                  <c:v>0.32799722648000001</c:v>
                </c:pt>
                <c:pt idx="34">
                  <c:v>4.5600810664639999</c:v>
                </c:pt>
                <c:pt idx="35">
                  <c:v>0.60602852032799992</c:v>
                </c:pt>
                <c:pt idx="36">
                  <c:v>3.333003592072</c:v>
                </c:pt>
                <c:pt idx="37">
                  <c:v>1.1829357915760004</c:v>
                </c:pt>
                <c:pt idx="38">
                  <c:v>1.2135897379760003</c:v>
                </c:pt>
                <c:pt idx="39">
                  <c:v>0.82520423708800028</c:v>
                </c:pt>
                <c:pt idx="40">
                  <c:v>1.7987735747520004</c:v>
                </c:pt>
                <c:pt idx="41">
                  <c:v>3.6098087280640003</c:v>
                </c:pt>
                <c:pt idx="42">
                  <c:v>2.6117162332800001</c:v>
                </c:pt>
                <c:pt idx="43">
                  <c:v>0.88804482720800015</c:v>
                </c:pt>
                <c:pt idx="44">
                  <c:v>2.5399859987040001</c:v>
                </c:pt>
                <c:pt idx="45">
                  <c:v>1.3545978914160002</c:v>
                </c:pt>
                <c:pt idx="46">
                  <c:v>1.5477177537360001</c:v>
                </c:pt>
                <c:pt idx="47">
                  <c:v>2.6328674562960002</c:v>
                </c:pt>
                <c:pt idx="48">
                  <c:v>0.86628052526400001</c:v>
                </c:pt>
                <c:pt idx="49">
                  <c:v>0.62534050655999995</c:v>
                </c:pt>
                <c:pt idx="50">
                  <c:v>2.2306876795279997</c:v>
                </c:pt>
                <c:pt idx="51">
                  <c:v>1.4422681781199997</c:v>
                </c:pt>
                <c:pt idx="52">
                  <c:v>2.0069138708080003</c:v>
                </c:pt>
                <c:pt idx="53">
                  <c:v>1.320572010912</c:v>
                </c:pt>
              </c:numCache>
            </c:numRef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C_Chla_PP'!$U$56:$U$109</c:f>
              <c:numCache>
                <c:formatCode>0.00</c:formatCode>
                <c:ptCount val="54"/>
                <c:pt idx="0">
                  <c:v>3.7014640278000006</c:v>
                </c:pt>
                <c:pt idx="1">
                  <c:v>1.3542913519520001</c:v>
                </c:pt>
                <c:pt idx="2">
                  <c:v>2.0314370279280003</c:v>
                </c:pt>
                <c:pt idx="3">
                  <c:v>0.90919605022400019</c:v>
                </c:pt>
                <c:pt idx="4">
                  <c:v>3.0074586813040001</c:v>
                </c:pt>
                <c:pt idx="5">
                  <c:v>2.4330037257680006</c:v>
                </c:pt>
                <c:pt idx="6">
                  <c:v>4.6492840504880002</c:v>
                </c:pt>
                <c:pt idx="7">
                  <c:v>1.6688008420160003</c:v>
                </c:pt>
                <c:pt idx="8">
                  <c:v>2.9623973800959997</c:v>
                </c:pt>
                <c:pt idx="9">
                  <c:v>3.4853537056800001</c:v>
                </c:pt>
                <c:pt idx="10">
                  <c:v>2.1877721545680004</c:v>
                </c:pt>
                <c:pt idx="11">
                  <c:v>1.9333443994480004</c:v>
                </c:pt>
                <c:pt idx="12">
                  <c:v>1.844447954888</c:v>
                </c:pt>
                <c:pt idx="13">
                  <c:v>1.1341960167999998</c:v>
                </c:pt>
                <c:pt idx="14">
                  <c:v>1.9612394906720001</c:v>
                </c:pt>
                <c:pt idx="15">
                  <c:v>1.5100133996639999</c:v>
                </c:pt>
                <c:pt idx="16">
                  <c:v>4.197751420016</c:v>
                </c:pt>
                <c:pt idx="17">
                  <c:v>10.296354056296</c:v>
                </c:pt>
                <c:pt idx="18">
                  <c:v>1.7978539563600002</c:v>
                </c:pt>
                <c:pt idx="19">
                  <c:v>1.4438008754400002</c:v>
                </c:pt>
                <c:pt idx="20">
                  <c:v>1.5912463576240004</c:v>
                </c:pt>
                <c:pt idx="21">
                  <c:v>1.5529289246240003</c:v>
                </c:pt>
                <c:pt idx="22">
                  <c:v>1.33038127376</c:v>
                </c:pt>
                <c:pt idx="23">
                  <c:v>1.4318458363440001</c:v>
                </c:pt>
                <c:pt idx="24">
                  <c:v>1.10200937308</c:v>
                </c:pt>
                <c:pt idx="25">
                  <c:v>1.0345706910000003</c:v>
                </c:pt>
                <c:pt idx="26">
                  <c:v>1.0906674129120002</c:v>
                </c:pt>
                <c:pt idx="27">
                  <c:v>0.7409058844880001</c:v>
                </c:pt>
                <c:pt idx="28">
                  <c:v>1.4306196784880003</c:v>
                </c:pt>
                <c:pt idx="29">
                  <c:v>1.1513622267840002</c:v>
                </c:pt>
                <c:pt idx="30">
                  <c:v>1.6102518043920002</c:v>
                </c:pt>
                <c:pt idx="31">
                  <c:v>0.83746581564800016</c:v>
                </c:pt>
                <c:pt idx="32">
                  <c:v>2.8063687929199999</c:v>
                </c:pt>
                <c:pt idx="33">
                  <c:v>1.3573567465920002</c:v>
                </c:pt>
                <c:pt idx="34">
                  <c:v>5.972614916576001</c:v>
                </c:pt>
                <c:pt idx="35">
                  <c:v>1.2831741963040002</c:v>
                </c:pt>
                <c:pt idx="36">
                  <c:v>5.8515318282960003</c:v>
                </c:pt>
                <c:pt idx="37">
                  <c:v>1.2730583939920002</c:v>
                </c:pt>
                <c:pt idx="38">
                  <c:v>2.78644372776</c:v>
                </c:pt>
                <c:pt idx="39">
                  <c:v>1.3880106929920002</c:v>
                </c:pt>
                <c:pt idx="40">
                  <c:v>2.6475813505680001</c:v>
                </c:pt>
                <c:pt idx="41">
                  <c:v>1.2329017242080003</c:v>
                </c:pt>
                <c:pt idx="42">
                  <c:v>3.0384191671680001</c:v>
                </c:pt>
                <c:pt idx="43">
                  <c:v>1.1942777517440002</c:v>
                </c:pt>
                <c:pt idx="44">
                  <c:v>4.1235688697280004</c:v>
                </c:pt>
                <c:pt idx="45">
                  <c:v>1.5731605292480004</c:v>
                </c:pt>
                <c:pt idx="46">
                  <c:v>2.5154628415840001</c:v>
                </c:pt>
                <c:pt idx="47">
                  <c:v>1.4854902425440002</c:v>
                </c:pt>
                <c:pt idx="48">
                  <c:v>0.93218651002399999</c:v>
                </c:pt>
                <c:pt idx="49">
                  <c:v>0.976634732304</c:v>
                </c:pt>
                <c:pt idx="50">
                  <c:v>2.5746249581360003</c:v>
                </c:pt>
                <c:pt idx="51">
                  <c:v>1.8594683886240002</c:v>
                </c:pt>
                <c:pt idx="52">
                  <c:v>3.8979558242240007</c:v>
                </c:pt>
                <c:pt idx="53">
                  <c:v>1.3641006147999999</c:v>
                </c:pt>
              </c:numCache>
            </c:numRef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C_Chla_PP'!$U$110:$U$163</c:f>
              <c:numCache>
                <c:formatCode>0.00</c:formatCode>
                <c:ptCount val="54"/>
                <c:pt idx="0">
                  <c:v>4.4209121498080002</c:v>
                </c:pt>
                <c:pt idx="1">
                  <c:v>4.8868521350880005</c:v>
                </c:pt>
                <c:pt idx="2">
                  <c:v>4.6241478144400006</c:v>
                </c:pt>
                <c:pt idx="3">
                  <c:v>4.0306874121360003</c:v>
                </c:pt>
                <c:pt idx="4">
                  <c:v>6.1804486731679988</c:v>
                </c:pt>
                <c:pt idx="5">
                  <c:v>6.5832415288640007</c:v>
                </c:pt>
                <c:pt idx="6">
                  <c:v>9.0346376224719993</c:v>
                </c:pt>
                <c:pt idx="7">
                  <c:v>13.358376762192004</c:v>
                </c:pt>
                <c:pt idx="8">
                  <c:v>9.091653962776002</c:v>
                </c:pt>
                <c:pt idx="9">
                  <c:v>7.7128394537040004</c:v>
                </c:pt>
                <c:pt idx="10">
                  <c:v>3.1637938079440007</c:v>
                </c:pt>
                <c:pt idx="11">
                  <c:v>6.1822879099520014</c:v>
                </c:pt>
                <c:pt idx="12">
                  <c:v>8.099998796736001</c:v>
                </c:pt>
                <c:pt idx="13">
                  <c:v>4.9533711987760007</c:v>
                </c:pt>
                <c:pt idx="14">
                  <c:v>4.0460143853360009</c:v>
                </c:pt>
                <c:pt idx="15">
                  <c:v>4.3614434937920006</c:v>
                </c:pt>
                <c:pt idx="16">
                  <c:v>1.7202994719680005</c:v>
                </c:pt>
                <c:pt idx="17">
                  <c:v>2.8082080297039997</c:v>
                </c:pt>
                <c:pt idx="18">
                  <c:v>2.9317434336960009</c:v>
                </c:pt>
                <c:pt idx="19">
                  <c:v>5.1841954151680003</c:v>
                </c:pt>
                <c:pt idx="20">
                  <c:v>3.0951289680079999</c:v>
                </c:pt>
                <c:pt idx="21">
                  <c:v>6.8361365866640007</c:v>
                </c:pt>
                <c:pt idx="22">
                  <c:v>4.5003058709840005</c:v>
                </c:pt>
                <c:pt idx="23">
                  <c:v>3.5095703233360007</c:v>
                </c:pt>
                <c:pt idx="24">
                  <c:v>1.958480635496</c:v>
                </c:pt>
                <c:pt idx="25">
                  <c:v>6.2052783697520013</c:v>
                </c:pt>
                <c:pt idx="26">
                  <c:v>1.2552791050800001</c:v>
                </c:pt>
                <c:pt idx="27">
                  <c:v>2.3943797533039999</c:v>
                </c:pt>
                <c:pt idx="28">
                  <c:v>3.1374314140400008</c:v>
                </c:pt>
                <c:pt idx="29">
                  <c:v>5.0355237751280004</c:v>
                </c:pt>
                <c:pt idx="30">
                  <c:v>1.6019752388640003</c:v>
                </c:pt>
                <c:pt idx="31">
                  <c:v>4.6456055769200013</c:v>
                </c:pt>
                <c:pt idx="32">
                  <c:v>4.4724107797600006</c:v>
                </c:pt>
                <c:pt idx="33">
                  <c:v>5.4134869342399989</c:v>
                </c:pt>
                <c:pt idx="34">
                  <c:v>4.5689707109200004</c:v>
                </c:pt>
                <c:pt idx="35">
                  <c:v>8.2082072275279998</c:v>
                </c:pt>
                <c:pt idx="36">
                  <c:v>4.0159735178640013</c:v>
                </c:pt>
                <c:pt idx="37">
                  <c:v>6.9584458328000007</c:v>
                </c:pt>
                <c:pt idx="38">
                  <c:v>4.5027581866960009</c:v>
                </c:pt>
                <c:pt idx="39">
                  <c:v>2.5816753658080005</c:v>
                </c:pt>
                <c:pt idx="40">
                  <c:v>7.2521106393120025</c:v>
                </c:pt>
                <c:pt idx="41">
                  <c:v>8.7526213155920001</c:v>
                </c:pt>
                <c:pt idx="42">
                  <c:v>4.984025145176</c:v>
                </c:pt>
                <c:pt idx="43">
                  <c:v>1.8790869143200002</c:v>
                </c:pt>
                <c:pt idx="44">
                  <c:v>5.6574923475839993</c:v>
                </c:pt>
                <c:pt idx="45">
                  <c:v>7.6270084037840027</c:v>
                </c:pt>
                <c:pt idx="46">
                  <c:v>10.823908473840001</c:v>
                </c:pt>
                <c:pt idx="47">
                  <c:v>8.3761908538000007</c:v>
                </c:pt>
                <c:pt idx="48">
                  <c:v>3.4209804182399997</c:v>
                </c:pt>
                <c:pt idx="49">
                  <c:v>3.2766003306960005</c:v>
                </c:pt>
                <c:pt idx="50">
                  <c:v>3.9218659024160001</c:v>
                </c:pt>
                <c:pt idx="51">
                  <c:v>6.3340249446320005</c:v>
                </c:pt>
                <c:pt idx="52">
                  <c:v>6.6368859350639999</c:v>
                </c:pt>
                <c:pt idx="53">
                  <c:v>10.405788644944003</c:v>
                </c:pt>
              </c:numCache>
            </c:numRef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C_Chla_PP'!$U$164:$U$217</c:f>
              <c:numCache>
                <c:formatCode>0.00</c:formatCode>
                <c:ptCount val="54"/>
                <c:pt idx="0">
                  <c:v>6.0271789411679997</c:v>
                </c:pt>
                <c:pt idx="1">
                  <c:v>9.4205708076479997</c:v>
                </c:pt>
                <c:pt idx="2">
                  <c:v>4.2041887487600009</c:v>
                </c:pt>
                <c:pt idx="3">
                  <c:v>15.914609352488</c:v>
                </c:pt>
                <c:pt idx="4">
                  <c:v>5.4300400652959988</c:v>
                </c:pt>
                <c:pt idx="5">
                  <c:v>6.8106938111520012</c:v>
                </c:pt>
                <c:pt idx="6">
                  <c:v>6.3928805217199987</c:v>
                </c:pt>
                <c:pt idx="7">
                  <c:v>9.82305712388</c:v>
                </c:pt>
                <c:pt idx="8">
                  <c:v>10.880005195752</c:v>
                </c:pt>
                <c:pt idx="9">
                  <c:v>10.624964361704</c:v>
                </c:pt>
                <c:pt idx="10">
                  <c:v>2.1896113913519999</c:v>
                </c:pt>
                <c:pt idx="11">
                  <c:v>4.6998630620480002</c:v>
                </c:pt>
                <c:pt idx="12">
                  <c:v>3.8032351298479998</c:v>
                </c:pt>
                <c:pt idx="13">
                  <c:v>3.1496929926000008</c:v>
                </c:pt>
                <c:pt idx="14">
                  <c:v>2.6580036923439998</c:v>
                </c:pt>
                <c:pt idx="15">
                  <c:v>2.6816072310720007</c:v>
                </c:pt>
                <c:pt idx="16">
                  <c:v>8.6508502135440022</c:v>
                </c:pt>
                <c:pt idx="17">
                  <c:v>8.5558229797040024</c:v>
                </c:pt>
                <c:pt idx="18">
                  <c:v>1.09434588648</c:v>
                </c:pt>
                <c:pt idx="19">
                  <c:v>0.75868517340000008</c:v>
                </c:pt>
                <c:pt idx="20">
                  <c:v>3.0666207978560003</c:v>
                </c:pt>
                <c:pt idx="21">
                  <c:v>1.2430175265200001</c:v>
                </c:pt>
                <c:pt idx="22">
                  <c:v>2.8051426350639996</c:v>
                </c:pt>
                <c:pt idx="23">
                  <c:v>1.5084807023439999</c:v>
                </c:pt>
                <c:pt idx="24">
                  <c:v>2.7294273874560009</c:v>
                </c:pt>
                <c:pt idx="25">
                  <c:v>1.3806537458559998</c:v>
                </c:pt>
                <c:pt idx="26">
                  <c:v>1.7107967485840001</c:v>
                </c:pt>
                <c:pt idx="27">
                  <c:v>1.2062327908399999</c:v>
                </c:pt>
                <c:pt idx="28">
                  <c:v>1.9094343212560005</c:v>
                </c:pt>
                <c:pt idx="29">
                  <c:v>2.4078674897200001</c:v>
                </c:pt>
                <c:pt idx="30">
                  <c:v>2.3410418865680001</c:v>
                </c:pt>
                <c:pt idx="31">
                  <c:v>2.0872272103760001</c:v>
                </c:pt>
                <c:pt idx="32">
                  <c:v>2.915496842104</c:v>
                </c:pt>
                <c:pt idx="33">
                  <c:v>5.4968656684480006</c:v>
                </c:pt>
                <c:pt idx="34">
                  <c:v>2.0593321191520002</c:v>
                </c:pt>
                <c:pt idx="35">
                  <c:v>1.9526563856799999</c:v>
                </c:pt>
                <c:pt idx="36">
                  <c:v>4.3924039796560006</c:v>
                </c:pt>
                <c:pt idx="37">
                  <c:v>4.391790900728</c:v>
                </c:pt>
                <c:pt idx="38">
                  <c:v>1.764441154784</c:v>
                </c:pt>
                <c:pt idx="39">
                  <c:v>2.4593661196720005</c:v>
                </c:pt>
                <c:pt idx="40">
                  <c:v>2.7931875959680008</c:v>
                </c:pt>
                <c:pt idx="41">
                  <c:v>4.4157009789200004</c:v>
                </c:pt>
                <c:pt idx="42">
                  <c:v>2.5108647496240009</c:v>
                </c:pt>
                <c:pt idx="43">
                  <c:v>3.3057215797760007</c:v>
                </c:pt>
                <c:pt idx="44">
                  <c:v>5.3555509755440003</c:v>
                </c:pt>
                <c:pt idx="45">
                  <c:v>2.7919614381120006</c:v>
                </c:pt>
                <c:pt idx="46">
                  <c:v>3.605517175568</c:v>
                </c:pt>
                <c:pt idx="47">
                  <c:v>8.060761745344001</c:v>
                </c:pt>
                <c:pt idx="48">
                  <c:v>2.0240800807920003</c:v>
                </c:pt>
                <c:pt idx="49">
                  <c:v>1.4407354807999997</c:v>
                </c:pt>
                <c:pt idx="50">
                  <c:v>10.693322662176001</c:v>
                </c:pt>
                <c:pt idx="51">
                  <c:v>6.0336162699120006</c:v>
                </c:pt>
                <c:pt idx="52">
                  <c:v>6.2996925246639996</c:v>
                </c:pt>
                <c:pt idx="53">
                  <c:v>14.521694028072</c:v>
                </c:pt>
              </c:numCache>
            </c:numRef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C_Chla_PP'!$U$218:$U$271</c:f>
              <c:numCache>
                <c:formatCode>0.00</c:formatCode>
                <c:ptCount val="54"/>
                <c:pt idx="0">
                  <c:v>3.3219681713680003</c:v>
                </c:pt>
                <c:pt idx="1">
                  <c:v>11.848976441456005</c:v>
                </c:pt>
                <c:pt idx="2">
                  <c:v>2.9384873019040008</c:v>
                </c:pt>
                <c:pt idx="3">
                  <c:v>4.0975130152880004</c:v>
                </c:pt>
                <c:pt idx="4">
                  <c:v>5.3512594230480008</c:v>
                </c:pt>
                <c:pt idx="5">
                  <c:v>3.74591225008</c:v>
                </c:pt>
                <c:pt idx="6">
                  <c:v>9.8086497690720016</c:v>
                </c:pt>
                <c:pt idx="7">
                  <c:v>13.755958447000001</c:v>
                </c:pt>
                <c:pt idx="8">
                  <c:v>8.9356253756000008</c:v>
                </c:pt>
                <c:pt idx="9">
                  <c:v>8.4393379833840001</c:v>
                </c:pt>
                <c:pt idx="10">
                  <c:v>11.73586337924</c:v>
                </c:pt>
                <c:pt idx="11">
                  <c:v>5.4628397879440005</c:v>
                </c:pt>
                <c:pt idx="12">
                  <c:v>5.3402240023440006</c:v>
                </c:pt>
                <c:pt idx="13">
                  <c:v>3.0111371548720003</c:v>
                </c:pt>
                <c:pt idx="14">
                  <c:v>6.8879417560799991</c:v>
                </c:pt>
                <c:pt idx="15">
                  <c:v>5.6918247675520011</c:v>
                </c:pt>
                <c:pt idx="16">
                  <c:v>6.4584799670160002</c:v>
                </c:pt>
                <c:pt idx="17">
                  <c:v>7.870094198736</c:v>
                </c:pt>
                <c:pt idx="18">
                  <c:v>2.1798021285039999</c:v>
                </c:pt>
                <c:pt idx="19">
                  <c:v>2.2254765086399999</c:v>
                </c:pt>
                <c:pt idx="20">
                  <c:v>3.1426425849280002</c:v>
                </c:pt>
                <c:pt idx="21">
                  <c:v>1.9719683719119998</c:v>
                </c:pt>
                <c:pt idx="22">
                  <c:v>10.353063857136</c:v>
                </c:pt>
                <c:pt idx="23">
                  <c:v>0.98184590319199994</c:v>
                </c:pt>
                <c:pt idx="24">
                  <c:v>2.5936304049040007</c:v>
                </c:pt>
                <c:pt idx="25">
                  <c:v>0.91655299735999984</c:v>
                </c:pt>
                <c:pt idx="26">
                  <c:v>2.2263961270320003</c:v>
                </c:pt>
                <c:pt idx="27">
                  <c:v>1.009127915488</c:v>
                </c:pt>
                <c:pt idx="28">
                  <c:v>1.5820501737040003</c:v>
                </c:pt>
                <c:pt idx="29">
                  <c:v>1.8481264284560002</c:v>
                </c:pt>
                <c:pt idx="30">
                  <c:v>2.269311651992</c:v>
                </c:pt>
                <c:pt idx="31">
                  <c:v>3.3676425515039998</c:v>
                </c:pt>
                <c:pt idx="32">
                  <c:v>2.211375693296</c:v>
                </c:pt>
                <c:pt idx="33">
                  <c:v>2.8560281860880008</c:v>
                </c:pt>
                <c:pt idx="34">
                  <c:v>1.7629084574640002</c:v>
                </c:pt>
                <c:pt idx="35">
                  <c:v>3.7928127880720002</c:v>
                </c:pt>
                <c:pt idx="36">
                  <c:v>4.6397813271040009</c:v>
                </c:pt>
                <c:pt idx="37">
                  <c:v>5.709604056464002</c:v>
                </c:pt>
                <c:pt idx="38">
                  <c:v>1.7291891164239999</c:v>
                </c:pt>
                <c:pt idx="39">
                  <c:v>2.3480922942399998</c:v>
                </c:pt>
                <c:pt idx="40">
                  <c:v>2.2049383645520004</c:v>
                </c:pt>
                <c:pt idx="41">
                  <c:v>2.3474792153120001</c:v>
                </c:pt>
                <c:pt idx="42">
                  <c:v>2.0075269497360004</c:v>
                </c:pt>
                <c:pt idx="43">
                  <c:v>7.5709116818720013</c:v>
                </c:pt>
                <c:pt idx="44">
                  <c:v>4.5554829745040006</c:v>
                </c:pt>
                <c:pt idx="45">
                  <c:v>3.9607964143440006</c:v>
                </c:pt>
                <c:pt idx="46">
                  <c:v>8.4396445228480008</c:v>
                </c:pt>
                <c:pt idx="47">
                  <c:v>3.2931534617520004</c:v>
                </c:pt>
                <c:pt idx="48">
                  <c:v>5.0520769061840012</c:v>
                </c:pt>
                <c:pt idx="49">
                  <c:v>8.7035750013520001</c:v>
                </c:pt>
                <c:pt idx="50">
                  <c:v>4.6345701562160002</c:v>
                </c:pt>
                <c:pt idx="51">
                  <c:v>10.083002589351999</c:v>
                </c:pt>
                <c:pt idx="52">
                  <c:v>4.1088549754560004</c:v>
                </c:pt>
                <c:pt idx="53">
                  <c:v>7.9246582233280014</c:v>
                </c:pt>
              </c:numCache>
            </c:numRef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'P1 Syne Pico C_Chla_PP'!$B$2:$B$55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'P1 Syne Pico C_Chla_PP'!$U$272:$U$325</c:f>
              <c:numCache>
                <c:formatCode>0.00</c:formatCode>
                <c:ptCount val="54"/>
                <c:pt idx="0">
                  <c:v>3.5270430727840005</c:v>
                </c:pt>
                <c:pt idx="1">
                  <c:v>6.3107279453680007</c:v>
                </c:pt>
                <c:pt idx="2">
                  <c:v>2.9148837631760007</c:v>
                </c:pt>
                <c:pt idx="3">
                  <c:v>3.0442434169840005</c:v>
                </c:pt>
                <c:pt idx="4">
                  <c:v>4.6768726022480003</c:v>
                </c:pt>
                <c:pt idx="5">
                  <c:v>3.4154627078879995</c:v>
                </c:pt>
                <c:pt idx="6">
                  <c:v>9.7139290746960008</c:v>
                </c:pt>
                <c:pt idx="7">
                  <c:v>11.779085443664</c:v>
                </c:pt>
                <c:pt idx="8">
                  <c:v>8.2790178437120012</c:v>
                </c:pt>
                <c:pt idx="9">
                  <c:v>9.0554823060240004</c:v>
                </c:pt>
                <c:pt idx="10">
                  <c:v>9.3905299401760018</c:v>
                </c:pt>
                <c:pt idx="11">
                  <c:v>7.1129417226560001</c:v>
                </c:pt>
                <c:pt idx="12">
                  <c:v>6.2987729062719993</c:v>
                </c:pt>
                <c:pt idx="13">
                  <c:v>3.0316752989599998</c:v>
                </c:pt>
                <c:pt idx="14">
                  <c:v>5.0214229597840001</c:v>
                </c:pt>
                <c:pt idx="15">
                  <c:v>6.0305508752720005</c:v>
                </c:pt>
                <c:pt idx="16">
                  <c:v>1.6703335393360002</c:v>
                </c:pt>
                <c:pt idx="17">
                  <c:v>1.976566463872</c:v>
                </c:pt>
                <c:pt idx="18">
                  <c:v>1.8423021786399998</c:v>
                </c:pt>
                <c:pt idx="19">
                  <c:v>1.1881469624640002</c:v>
                </c:pt>
                <c:pt idx="20">
                  <c:v>3.2465594632240005</c:v>
                </c:pt>
                <c:pt idx="21">
                  <c:v>2.394992832232</c:v>
                </c:pt>
                <c:pt idx="22">
                  <c:v>9.186987736079999</c:v>
                </c:pt>
                <c:pt idx="23">
                  <c:v>1.4290869811680003</c:v>
                </c:pt>
                <c:pt idx="24">
                  <c:v>2.2558239155760003</c:v>
                </c:pt>
                <c:pt idx="25" formatCode="#,##0">
                  <c:v>0</c:v>
                </c:pt>
                <c:pt idx="26">
                  <c:v>3.1680853604400001</c:v>
                </c:pt>
                <c:pt idx="27">
                  <c:v>0.26086508386399998</c:v>
                </c:pt>
                <c:pt idx="28">
                  <c:v>2.9207080129920002</c:v>
                </c:pt>
                <c:pt idx="29">
                  <c:v>1.796627798504</c:v>
                </c:pt>
                <c:pt idx="30">
                  <c:v>3.0194137203999998</c:v>
                </c:pt>
                <c:pt idx="31">
                  <c:v>3.4240458128800002</c:v>
                </c:pt>
                <c:pt idx="32">
                  <c:v>6.0946176232480012</c:v>
                </c:pt>
                <c:pt idx="33">
                  <c:v>3.1524518477760002</c:v>
                </c:pt>
                <c:pt idx="34">
                  <c:v>1.6721727761200003</c:v>
                </c:pt>
                <c:pt idx="35">
                  <c:v>2.649420587352</c:v>
                </c:pt>
                <c:pt idx="36">
                  <c:v>4.7112050222160002</c:v>
                </c:pt>
                <c:pt idx="37">
                  <c:v>5.807696684944001</c:v>
                </c:pt>
                <c:pt idx="38">
                  <c:v>1.4208104156400001</c:v>
                </c:pt>
                <c:pt idx="39">
                  <c:v>1.353678273024</c:v>
                </c:pt>
                <c:pt idx="40">
                  <c:v>2.0023157788480002</c:v>
                </c:pt>
                <c:pt idx="41">
                  <c:v>2.9170295394240005</c:v>
                </c:pt>
                <c:pt idx="42">
                  <c:v>1.5489439115920001</c:v>
                </c:pt>
                <c:pt idx="43">
                  <c:v>1.9272136101680002</c:v>
                </c:pt>
                <c:pt idx="44">
                  <c:v>4.2072541434000001</c:v>
                </c:pt>
                <c:pt idx="45">
                  <c:v>3.4501016673200002</c:v>
                </c:pt>
                <c:pt idx="46">
                  <c:v>7.0709458160879999</c:v>
                </c:pt>
                <c:pt idx="47">
                  <c:v>7.7060955854960014</c:v>
                </c:pt>
                <c:pt idx="48">
                  <c:v>8.4178802209040011</c:v>
                </c:pt>
                <c:pt idx="49">
                  <c:v>7.7618857679440012</c:v>
                </c:pt>
                <c:pt idx="50">
                  <c:v>3.8112051559120004</c:v>
                </c:pt>
                <c:pt idx="51">
                  <c:v>10.533309061968</c:v>
                </c:pt>
                <c:pt idx="52">
                  <c:v>4.0686983056720001</c:v>
                </c:pt>
                <c:pt idx="53">
                  <c:v>6.7346720240799991</c:v>
                </c:pt>
              </c:numCache>
            </c:numRef>
          </c:val>
        </c:ser>
        <c:marker val="1"/>
        <c:axId val="67709952"/>
        <c:axId val="67716608"/>
      </c:lineChart>
      <c:catAx>
        <c:axId val="67709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Dates </a:t>
                </a:r>
              </a:p>
            </c:rich>
          </c:tx>
          <c:layout>
            <c:manualLayout>
              <c:xMode val="edge"/>
              <c:yMode val="edge"/>
              <c:x val="0.51574250648784969"/>
              <c:y val="0.86602971977529686"/>
            </c:manualLayout>
          </c:layout>
          <c:spPr>
            <a:noFill/>
            <a:ln w="25400">
              <a:noFill/>
            </a:ln>
          </c:spPr>
        </c:title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16608"/>
        <c:crosses val="autoZero"/>
        <c:auto val="1"/>
        <c:lblAlgn val="ctr"/>
        <c:lblOffset val="100"/>
        <c:tickLblSkip val="2"/>
        <c:tickMarkSkip val="1"/>
      </c:catAx>
      <c:valAx>
        <c:axId val="6771660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Estimated total picoplankton  chl a (ug/L)
</a:t>
                </a:r>
              </a:p>
            </c:rich>
          </c:tx>
          <c:layout>
            <c:manualLayout>
              <c:xMode val="edge"/>
              <c:yMode val="edge"/>
              <c:x val="4.3478292698103611E-2"/>
              <c:y val="0.1363637956552263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0995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557783040449774"/>
          <c:y val="0.1220097119020446"/>
          <c:w val="9.1454339813252419E-2"/>
          <c:h val="0.2129189090055287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5878551854921122"/>
          <c:y val="0.13598569028131607"/>
          <c:w val="0.7731032624445201"/>
          <c:h val="0.58557103366036101"/>
        </c:manualLayout>
      </c:layout>
      <c:barChart>
        <c:barDir val="col"/>
        <c:grouping val="clustere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cat>
            <c:strRef>
              <c:f>'[2]Syne Pico C_Chla and Pri prod'!$R$1:$U$1</c:f>
              <c:strCache>
                <c:ptCount val="4"/>
                <c:pt idx="0">
                  <c:v>Summer </c:v>
                </c:pt>
                <c:pt idx="1">
                  <c:v>Autumn </c:v>
                </c:pt>
                <c:pt idx="2">
                  <c:v>Winter </c:v>
                </c:pt>
                <c:pt idx="3">
                  <c:v>Spring </c:v>
                </c:pt>
              </c:strCache>
            </c:strRef>
          </c:cat>
          <c:val>
            <c:numRef>
              <c:f>'[2]Syne Pico C_Chla and Pri prod'!$R$2:$U$2</c:f>
              <c:numCache>
                <c:formatCode>General</c:formatCode>
                <c:ptCount val="4"/>
                <c:pt idx="0">
                  <c:v>0.25096115037262506</c:v>
                </c:pt>
                <c:pt idx="1">
                  <c:v>7.8246038103750012E-2</c:v>
                </c:pt>
                <c:pt idx="2">
                  <c:v>2.0452453683750003E-2</c:v>
                </c:pt>
                <c:pt idx="3">
                  <c:v>5.1523753668750005E-2</c:v>
                </c:pt>
              </c:numCache>
            </c:numRef>
          </c:val>
        </c:ser>
        <c:ser>
          <c:idx val="1"/>
          <c:order val="1"/>
          <c:tx>
            <c:v>ARM</c:v>
          </c:tx>
          <c:spPr>
            <a:solidFill>
              <a:srgbClr val="993366"/>
            </a:solidFill>
            <a:ln w="12700">
              <a:solidFill>
                <a:srgbClr val="FF00FF"/>
              </a:solidFill>
              <a:prstDash val="solid"/>
            </a:ln>
          </c:spPr>
          <c:cat>
            <c:strRef>
              <c:f>'[2]Syne Pico C_Chla and Pri prod'!$R$1:$U$1</c:f>
              <c:strCache>
                <c:ptCount val="4"/>
                <c:pt idx="0">
                  <c:v>Summer </c:v>
                </c:pt>
                <c:pt idx="1">
                  <c:v>Autumn </c:v>
                </c:pt>
                <c:pt idx="2">
                  <c:v>Winter </c:v>
                </c:pt>
                <c:pt idx="3">
                  <c:v>Spring </c:v>
                </c:pt>
              </c:strCache>
            </c:strRef>
          </c:cat>
          <c:val>
            <c:numRef>
              <c:f>'[2]Syne Pico C_Chla and Pri prod'!$R$3:$U$3</c:f>
              <c:numCache>
                <c:formatCode>General</c:formatCode>
                <c:ptCount val="4"/>
                <c:pt idx="0">
                  <c:v>0.19164782662987501</c:v>
                </c:pt>
                <c:pt idx="1">
                  <c:v>0.11519454938062502</c:v>
                </c:pt>
                <c:pt idx="2">
                  <c:v>2.5339055878124999E-2</c:v>
                </c:pt>
                <c:pt idx="3">
                  <c:v>6.0088898182500003E-2</c:v>
                </c:pt>
              </c:numCache>
            </c:numRef>
          </c:val>
        </c:ser>
        <c:ser>
          <c:idx val="2"/>
          <c:order val="2"/>
          <c:tx>
            <c:v>NAR</c:v>
          </c:tx>
          <c:spPr>
            <a:solidFill>
              <a:srgbClr val="FFFFCC"/>
            </a:solidFill>
            <a:ln w="12700">
              <a:solidFill>
                <a:srgbClr val="FFFF00"/>
              </a:solidFill>
              <a:prstDash val="solid"/>
            </a:ln>
          </c:spPr>
          <c:val>
            <c:numRef>
              <c:f>'[2]Syne Pico C_Chla and Pri prod'!$R$4:$U$4</c:f>
              <c:numCache>
                <c:formatCode>General</c:formatCode>
                <c:ptCount val="4"/>
                <c:pt idx="0">
                  <c:v>0.22629800399456257</c:v>
                </c:pt>
                <c:pt idx="1">
                  <c:v>0.12901777450031252</c:v>
                </c:pt>
                <c:pt idx="2">
                  <c:v>7.2788627618437518E-2</c:v>
                </c:pt>
                <c:pt idx="3">
                  <c:v>9.3304504445624992E-2</c:v>
                </c:pt>
              </c:numCache>
            </c:numRef>
          </c:val>
        </c:ser>
        <c:ser>
          <c:idx val="3"/>
          <c:order val="3"/>
          <c:tx>
            <c:v>STJ</c:v>
          </c:tx>
          <c:spPr>
            <a:solidFill>
              <a:srgbClr val="CCFFFF"/>
            </a:solidFill>
            <a:ln w="12700">
              <a:solidFill>
                <a:srgbClr val="FF6600"/>
              </a:solidFill>
              <a:prstDash val="solid"/>
            </a:ln>
          </c:spPr>
          <c:val>
            <c:numRef>
              <c:f>'[2]Syne Pico C_Chla and Pri prod'!$R$5:$U$5</c:f>
              <c:numCache>
                <c:formatCode>General</c:formatCode>
                <c:ptCount val="4"/>
                <c:pt idx="0">
                  <c:v>0.11258453602068752</c:v>
                </c:pt>
                <c:pt idx="1">
                  <c:v>3.8108248756875004E-2</c:v>
                </c:pt>
                <c:pt idx="2">
                  <c:v>5.6990224603125007E-2</c:v>
                </c:pt>
                <c:pt idx="3">
                  <c:v>4.620829021875001E-2</c:v>
                </c:pt>
              </c:numCache>
            </c:numRef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val>
            <c:numRef>
              <c:f>'[2]Syne Pico C_Chla and Pri prod'!$R$6:$U$6</c:f>
              <c:numCache>
                <c:formatCode>General</c:formatCode>
                <c:ptCount val="4"/>
                <c:pt idx="0">
                  <c:v>0.16164867978393752</c:v>
                </c:pt>
                <c:pt idx="1">
                  <c:v>5.1267040945312502E-2</c:v>
                </c:pt>
                <c:pt idx="2">
                  <c:v>4.5957617794687503E-2</c:v>
                </c:pt>
                <c:pt idx="3">
                  <c:v>6.1182192369375006E-2</c:v>
                </c:pt>
              </c:numCache>
            </c:numRef>
          </c:val>
        </c:ser>
        <c:ser>
          <c:idx val="5"/>
          <c:order val="5"/>
          <c:tx>
            <c:v>SUC</c:v>
          </c:tx>
          <c:spPr>
            <a:solidFill>
              <a:srgbClr val="FF8080"/>
            </a:solidFill>
            <a:ln w="12700">
              <a:solidFill>
                <a:srgbClr val="008000"/>
              </a:solidFill>
              <a:prstDash val="solid"/>
            </a:ln>
          </c:spPr>
          <c:val>
            <c:numRef>
              <c:f>'[2]Syne Pico C_Chla and Pri prod'!$R$7:$U$7</c:f>
              <c:numCache>
                <c:formatCode>General</c:formatCode>
                <c:ptCount val="4"/>
                <c:pt idx="0">
                  <c:v>0.13371289920450002</c:v>
                </c:pt>
                <c:pt idx="1">
                  <c:v>6.9638611494375016E-2</c:v>
                </c:pt>
                <c:pt idx="2">
                  <c:v>4.7853574840817308E-2</c:v>
                </c:pt>
                <c:pt idx="3">
                  <c:v>6.9708074937187517E-2</c:v>
                </c:pt>
              </c:numCache>
            </c:numRef>
          </c:val>
        </c:ser>
        <c:axId val="67785856"/>
        <c:axId val="67787776"/>
      </c:barChart>
      <c:catAx>
        <c:axId val="677858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Season </a:t>
                </a:r>
              </a:p>
            </c:rich>
          </c:tx>
          <c:layout>
            <c:manualLayout>
              <c:xMode val="edge"/>
              <c:yMode val="edge"/>
              <c:x val="0.50108544788070752"/>
              <c:y val="0.827015014363922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7787776"/>
        <c:crosses val="autoZero"/>
        <c:auto val="1"/>
        <c:lblAlgn val="ctr"/>
        <c:lblOffset val="100"/>
        <c:tickLblSkip val="1"/>
        <c:tickMarkSkip val="1"/>
      </c:catAx>
      <c:valAx>
        <c:axId val="67787776"/>
        <c:scaling>
          <c:orientation val="minMax"/>
          <c:max val="0.5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chlorophyll a (mg L</a:t>
                </a:r>
                <a:r>
                  <a:rPr lang="en-US" sz="1200" b="0" i="0" u="none" strike="noStrike" baseline="30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-1</a:t>
                </a:r>
                <a:r>
                  <a:rPr lang="en-US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5.4663867041531727E-2"/>
              <c:y val="0.2775218169006450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7785856"/>
        <c:crosses val="autoZero"/>
        <c:crossBetween val="between"/>
        <c:majorUnit val="0.1"/>
        <c:minorUnit val="0.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475192304759192"/>
          <c:y val="0.14708656295734185"/>
          <c:w val="7.6789717986913614E-2"/>
          <c:h val="0.22479267168952247"/>
        </c:manualLayout>
      </c:layout>
      <c:spPr>
        <a:noFill/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33" r="0.75000000000000033" t="1" header="0.5" footer="0.5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5424195501677984"/>
          <c:y val="0.13449270389947357"/>
          <c:w val="0.77737945328457037"/>
          <c:h val="0.6587397742015032"/>
        </c:manualLayout>
      </c:layout>
      <c:barChart>
        <c:barDir val="col"/>
        <c:grouping val="clustere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cat>
            <c:strRef>
              <c:f>'[2]Syne Pico C_Chla and Pri prod'!$R$1:$U$1</c:f>
              <c:strCache>
                <c:ptCount val="4"/>
                <c:pt idx="0">
                  <c:v>Summer </c:v>
                </c:pt>
                <c:pt idx="1">
                  <c:v>Autumn </c:v>
                </c:pt>
                <c:pt idx="2">
                  <c:v>Winter </c:v>
                </c:pt>
                <c:pt idx="3">
                  <c:v>Spring </c:v>
                </c:pt>
              </c:strCache>
            </c:strRef>
          </c:cat>
          <c:val>
            <c:numRef>
              <c:f>'[2]Syne Pico C_Chla and Pri prod'!$Z$2:$AC$2</c:f>
              <c:numCache>
                <c:formatCode>General</c:formatCode>
                <c:ptCount val="4"/>
                <c:pt idx="0">
                  <c:v>2.7925745170400007</c:v>
                </c:pt>
                <c:pt idx="1">
                  <c:v>1.2353978312720002</c:v>
                </c:pt>
                <c:pt idx="2">
                  <c:v>1.242119803804</c:v>
                </c:pt>
                <c:pt idx="3">
                  <c:v>1.7276345234280002</c:v>
                </c:pt>
              </c:numCache>
            </c:numRef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cat>
            <c:strRef>
              <c:f>'[2]Syne Pico C_Chla and Pri prod'!$R$1:$U$1</c:f>
              <c:strCache>
                <c:ptCount val="4"/>
                <c:pt idx="0">
                  <c:v>Summer </c:v>
                </c:pt>
                <c:pt idx="1">
                  <c:v>Autumn </c:v>
                </c:pt>
                <c:pt idx="2">
                  <c:v>Winter </c:v>
                </c:pt>
                <c:pt idx="3">
                  <c:v>Spring </c:v>
                </c:pt>
              </c:strCache>
            </c:strRef>
          </c:cat>
          <c:val>
            <c:numRef>
              <c:f>'[2]Syne Pico C_Chla and Pri prod'!$Z$3:$AC$3</c:f>
              <c:numCache>
                <c:formatCode>General</c:formatCode>
                <c:ptCount val="4"/>
                <c:pt idx="0">
                  <c:v>2.6202686843256005</c:v>
                </c:pt>
                <c:pt idx="1">
                  <c:v>2.4437982940360006</c:v>
                </c:pt>
                <c:pt idx="2">
                  <c:v>1.9672826972480002</c:v>
                </c:pt>
                <c:pt idx="3">
                  <c:v>2.1011309646360004</c:v>
                </c:pt>
              </c:numCache>
            </c:numRef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00FF00"/>
              </a:solidFill>
              <a:prstDash val="solid"/>
            </a:ln>
          </c:spPr>
          <c:val>
            <c:numRef>
              <c:f>'[2]Syne Pico C_Chla and Pri prod'!$Z$4:$AC$4</c:f>
              <c:numCache>
                <c:formatCode>General</c:formatCode>
                <c:ptCount val="4"/>
                <c:pt idx="0">
                  <c:v>6.9923797514648003</c:v>
                </c:pt>
                <c:pt idx="1">
                  <c:v>4.2367695146480004</c:v>
                </c:pt>
                <c:pt idx="2">
                  <c:v>4.2765320622640006</c:v>
                </c:pt>
                <c:pt idx="3">
                  <c:v>5.6707392315640002</c:v>
                </c:pt>
              </c:numCache>
            </c:numRef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FF0000"/>
              </a:solidFill>
              <a:prstDash val="solid"/>
            </a:ln>
          </c:spPr>
          <c:val>
            <c:numRef>
              <c:f>'[2]Syne Pico C_Chla and Pri prod'!$Z$5:$AC$5</c:f>
              <c:numCache>
                <c:formatCode>General</c:formatCode>
                <c:ptCount val="4"/>
                <c:pt idx="0">
                  <c:v>8.5528188929568003</c:v>
                </c:pt>
                <c:pt idx="1">
                  <c:v>3.347498529584001</c:v>
                </c:pt>
                <c:pt idx="2">
                  <c:v>2.6415162483160004</c:v>
                </c:pt>
                <c:pt idx="3">
                  <c:v>4.0896305719280006</c:v>
                </c:pt>
              </c:numCache>
            </c:numRef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val>
            <c:numRef>
              <c:f>'[2]Syne Pico C_Chla and Pri prod'!$Z$6:$AC$6</c:f>
              <c:numCache>
                <c:formatCode>General</c:formatCode>
                <c:ptCount val="4"/>
                <c:pt idx="0">
                  <c:v>7.2243688178200021</c:v>
                </c:pt>
                <c:pt idx="1">
                  <c:v>5.236657454863999</c:v>
                </c:pt>
                <c:pt idx="2">
                  <c:v>2.6275249113520003</c:v>
                </c:pt>
                <c:pt idx="3">
                  <c:v>4.7807456891919999</c:v>
                </c:pt>
              </c:numCache>
            </c:numRef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FF00FF"/>
              </a:solidFill>
              <a:prstDash val="solid"/>
            </a:ln>
          </c:spPr>
          <c:val>
            <c:numRef>
              <c:f>'[2]Syne Pico C_Chla and Pri prod'!$Z$7:$AC$7</c:f>
              <c:numCache>
                <c:formatCode>General</c:formatCode>
                <c:ptCount val="4"/>
                <c:pt idx="0">
                  <c:v>6.2716748176544002</c:v>
                </c:pt>
                <c:pt idx="1">
                  <c:v>4.2729192757240009</c:v>
                </c:pt>
                <c:pt idx="2">
                  <c:v>3.1487026343316926</c:v>
                </c:pt>
                <c:pt idx="3">
                  <c:v>4.5806192105520003</c:v>
                </c:pt>
              </c:numCache>
            </c:numRef>
          </c:val>
        </c:ser>
        <c:axId val="67852928"/>
        <c:axId val="67863296"/>
      </c:barChart>
      <c:catAx>
        <c:axId val="678529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Season </a:t>
                </a:r>
              </a:p>
            </c:rich>
          </c:tx>
          <c:layout>
            <c:manualLayout>
              <c:xMode val="edge"/>
              <c:yMode val="edge"/>
              <c:x val="0.50591361245503785"/>
              <c:y val="0.878319698935337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7863296"/>
        <c:crosses val="autoZero"/>
        <c:auto val="1"/>
        <c:lblAlgn val="ctr"/>
        <c:lblOffset val="100"/>
        <c:tickLblSkip val="1"/>
        <c:tickMarkSkip val="1"/>
      </c:catAx>
      <c:valAx>
        <c:axId val="67863296"/>
        <c:scaling>
          <c:orientation val="minMax"/>
          <c:max val="1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chlorophyll a (mg L</a:t>
                </a:r>
                <a:r>
                  <a:rPr lang="en-US" sz="1200" b="0" i="0" u="none" strike="noStrike" baseline="30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-1</a:t>
                </a:r>
                <a:r>
                  <a:rPr lang="en-US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5.2442264705705142E-2"/>
              <c:y val="0.2772196549764659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7852928"/>
        <c:crosses val="autoZero"/>
        <c:crossBetween val="between"/>
        <c:majorUnit val="2"/>
        <c:minorUnit val="2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53381574111452"/>
          <c:y val="0.15370594731368409"/>
          <c:w val="9.100275345990011E-2"/>
          <c:h val="0.24428266626639075"/>
        </c:manualLayout>
      </c:layout>
      <c:spPr>
        <a:noFill/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33" r="0.75000000000000033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146410719039309"/>
          <c:y val="7.9334289813486364E-2"/>
          <c:w val="0.82988553343784199"/>
          <c:h val="0.7845279770444763"/>
        </c:manualLayout>
      </c:layout>
      <c:barChart>
        <c:barDir val="col"/>
        <c:grouping val="clustered"/>
        <c:ser>
          <c:idx val="0"/>
          <c:order val="0"/>
          <c:tx>
            <c:strRef>
              <c:f>'[2]Syne Pico C_Chla and Pri prod'!$T$40</c:f>
              <c:strCache>
                <c:ptCount val="1"/>
                <c:pt idx="0">
                  <c:v>summer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'[2]Syne Pico C_Chla and Pri prod'!$R$41:$S$46</c:f>
              <c:multiLvlStrCache>
                <c:ptCount val="2"/>
                <c:lvl>
                  <c:pt idx="1">
                    <c:v>SUC</c:v>
                  </c:pt>
                </c:lvl>
                <c:lvl>
                  <c:pt idx="1">
                    <c:v>KIN </c:v>
                  </c:pt>
                </c:lvl>
                <c:lvl>
                  <c:pt idx="1">
                    <c:v>STJ</c:v>
                  </c:pt>
                </c:lvl>
                <c:lvl>
                  <c:pt idx="1">
                    <c:v>NAR</c:v>
                  </c:pt>
                </c:lvl>
                <c:lvl>
                  <c:pt idx="1">
                    <c:v>ARM</c:v>
                  </c:pt>
                </c:lvl>
                <c:lvl>
                  <c:pt idx="1">
                    <c:v>BLA</c:v>
                  </c:pt>
                </c:lvl>
              </c:multiLvlStrCache>
            </c:multiLvlStrRef>
          </c:cat>
          <c:val>
            <c:numRef>
              <c:f>'[2]Syne Pico C_Chla and Pri prod'!$T$41:$T$46</c:f>
              <c:numCache>
                <c:formatCode>General</c:formatCode>
                <c:ptCount val="6"/>
                <c:pt idx="0">
                  <c:v>8.030756811924002</c:v>
                </c:pt>
                <c:pt idx="1">
                  <c:v>6.1327304521560002</c:v>
                </c:pt>
                <c:pt idx="2">
                  <c:v>7.2415361278260022</c:v>
                </c:pt>
                <c:pt idx="3">
                  <c:v>3.6027051526620006</c:v>
                </c:pt>
                <c:pt idx="4">
                  <c:v>5.1727577530860005</c:v>
                </c:pt>
                <c:pt idx="5">
                  <c:v>4.2788127745440008</c:v>
                </c:pt>
              </c:numCache>
            </c:numRef>
          </c:val>
        </c:ser>
        <c:ser>
          <c:idx val="1"/>
          <c:order val="1"/>
          <c:tx>
            <c:strRef>
              <c:f>'[2]Syne Pico C_Chla and Pri prod'!$U$40</c:f>
              <c:strCache>
                <c:ptCount val="1"/>
                <c:pt idx="0">
                  <c:v>Autumn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'[2]Syne Pico C_Chla and Pri prod'!$R$41:$S$46</c:f>
              <c:multiLvlStrCache>
                <c:ptCount val="2"/>
                <c:lvl>
                  <c:pt idx="1">
                    <c:v>SUC</c:v>
                  </c:pt>
                </c:lvl>
                <c:lvl>
                  <c:pt idx="1">
                    <c:v>KIN </c:v>
                  </c:pt>
                </c:lvl>
                <c:lvl>
                  <c:pt idx="1">
                    <c:v>STJ</c:v>
                  </c:pt>
                </c:lvl>
                <c:lvl>
                  <c:pt idx="1">
                    <c:v>NAR</c:v>
                  </c:pt>
                </c:lvl>
                <c:lvl>
                  <c:pt idx="1">
                    <c:v>ARM</c:v>
                  </c:pt>
                </c:lvl>
                <c:lvl>
                  <c:pt idx="1">
                    <c:v>BLA</c:v>
                  </c:pt>
                </c:lvl>
              </c:multiLvlStrCache>
            </c:multiLvlStrRef>
          </c:cat>
          <c:val>
            <c:numRef>
              <c:f>'[2]Syne Pico C_Chla and Pri prod'!$U$41:$U$46</c:f>
              <c:numCache>
                <c:formatCode>General</c:formatCode>
                <c:ptCount val="6"/>
                <c:pt idx="0">
                  <c:v>2.5038732193200004</c:v>
                </c:pt>
                <c:pt idx="1">
                  <c:v>3.6862255801800008</c:v>
                </c:pt>
                <c:pt idx="2">
                  <c:v>4.1285687840100005</c:v>
                </c:pt>
                <c:pt idx="3">
                  <c:v>1.2194639602200001</c:v>
                </c:pt>
                <c:pt idx="4">
                  <c:v>1.6405453102500001</c:v>
                </c:pt>
                <c:pt idx="5">
                  <c:v>2.2284355678200005</c:v>
                </c:pt>
              </c:numCache>
            </c:numRef>
          </c:val>
        </c:ser>
        <c:ser>
          <c:idx val="2"/>
          <c:order val="2"/>
          <c:tx>
            <c:strRef>
              <c:f>'[2]Syne Pico C_Chla and Pri prod'!$V$40</c:f>
              <c:strCache>
                <c:ptCount val="1"/>
                <c:pt idx="0">
                  <c:v>Winter 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'[2]Syne Pico C_Chla and Pri prod'!$R$41:$S$46</c:f>
              <c:multiLvlStrCache>
                <c:ptCount val="2"/>
                <c:lvl>
                  <c:pt idx="1">
                    <c:v>SUC</c:v>
                  </c:pt>
                </c:lvl>
                <c:lvl>
                  <c:pt idx="1">
                    <c:v>KIN </c:v>
                  </c:pt>
                </c:lvl>
                <c:lvl>
                  <c:pt idx="1">
                    <c:v>STJ</c:v>
                  </c:pt>
                </c:lvl>
                <c:lvl>
                  <c:pt idx="1">
                    <c:v>NAR</c:v>
                  </c:pt>
                </c:lvl>
                <c:lvl>
                  <c:pt idx="1">
                    <c:v>ARM</c:v>
                  </c:pt>
                </c:lvl>
                <c:lvl>
                  <c:pt idx="1">
                    <c:v>BLA</c:v>
                  </c:pt>
                </c:lvl>
              </c:multiLvlStrCache>
            </c:multiLvlStrRef>
          </c:cat>
          <c:val>
            <c:numRef>
              <c:f>'[2]Syne Pico C_Chla and Pri prod'!$V$41:$V$46</c:f>
              <c:numCache>
                <c:formatCode>General</c:formatCode>
                <c:ptCount val="6"/>
                <c:pt idx="0">
                  <c:v>0.65447851788000011</c:v>
                </c:pt>
                <c:pt idx="1">
                  <c:v>0.81084978809999997</c:v>
                </c:pt>
                <c:pt idx="2">
                  <c:v>2.3292360837900006</c:v>
                </c:pt>
                <c:pt idx="3">
                  <c:v>1.8236871873000002</c:v>
                </c:pt>
                <c:pt idx="4">
                  <c:v>1.4706437694300001</c:v>
                </c:pt>
                <c:pt idx="5">
                  <c:v>1.5313143949061538</c:v>
                </c:pt>
              </c:numCache>
            </c:numRef>
          </c:val>
        </c:ser>
        <c:ser>
          <c:idx val="3"/>
          <c:order val="3"/>
          <c:tx>
            <c:strRef>
              <c:f>'[2]Syne Pico C_Chla and Pri prod'!$W$40</c:f>
              <c:strCache>
                <c:ptCount val="1"/>
                <c:pt idx="0">
                  <c:v>Spring 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multiLvlStrRef>
              <c:f>'[2]Syne Pico C_Chla and Pri prod'!$R$41:$S$46</c:f>
              <c:multiLvlStrCache>
                <c:ptCount val="2"/>
                <c:lvl>
                  <c:pt idx="1">
                    <c:v>SUC</c:v>
                  </c:pt>
                </c:lvl>
                <c:lvl>
                  <c:pt idx="1">
                    <c:v>KIN </c:v>
                  </c:pt>
                </c:lvl>
                <c:lvl>
                  <c:pt idx="1">
                    <c:v>STJ</c:v>
                  </c:pt>
                </c:lvl>
                <c:lvl>
                  <c:pt idx="1">
                    <c:v>NAR</c:v>
                  </c:pt>
                </c:lvl>
                <c:lvl>
                  <c:pt idx="1">
                    <c:v>ARM</c:v>
                  </c:pt>
                </c:lvl>
                <c:lvl>
                  <c:pt idx="1">
                    <c:v>BLA</c:v>
                  </c:pt>
                </c:lvl>
              </c:multiLvlStrCache>
            </c:multiLvlStrRef>
          </c:cat>
          <c:val>
            <c:numRef>
              <c:f>'[2]Syne Pico C_Chla and Pri prod'!$W$41:$W$46</c:f>
              <c:numCache>
                <c:formatCode>General</c:formatCode>
                <c:ptCount val="6"/>
                <c:pt idx="0">
                  <c:v>1.6487601174000002</c:v>
                </c:pt>
                <c:pt idx="1">
                  <c:v>1.9228447418400001</c:v>
                </c:pt>
                <c:pt idx="2">
                  <c:v>2.9857441422599997</c:v>
                </c:pt>
                <c:pt idx="3">
                  <c:v>1.4786652870000003</c:v>
                </c:pt>
                <c:pt idx="4">
                  <c:v>1.9578301558200002</c:v>
                </c:pt>
                <c:pt idx="5">
                  <c:v>2.2306583979900005</c:v>
                </c:pt>
              </c:numCache>
            </c:numRef>
          </c:val>
        </c:ser>
        <c:axId val="67880448"/>
        <c:axId val="67881984"/>
      </c:barChart>
      <c:catAx>
        <c:axId val="678804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81984"/>
        <c:crosses val="autoZero"/>
        <c:auto val="1"/>
        <c:lblAlgn val="ctr"/>
        <c:lblOffset val="100"/>
        <c:tickLblSkip val="1"/>
        <c:tickMarkSkip val="1"/>
      </c:catAx>
      <c:valAx>
        <c:axId val="67881984"/>
        <c:scaling>
          <c:orientation val="minMax"/>
          <c:max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Synechococcus (ug C L-1)</a:t>
                </a:r>
              </a:p>
            </c:rich>
          </c:tx>
          <c:layout>
            <c:manualLayout>
              <c:xMode val="edge"/>
              <c:yMode val="edge"/>
              <c:x val="2.7259013872045906E-2"/>
              <c:y val="0.2262496413199426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80448"/>
        <c:crosses val="autoZero"/>
        <c:crossBetween val="between"/>
        <c:majorUnit val="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656896092756369"/>
          <c:y val="0.11165566714490674"/>
          <c:w val="0.10752166582862552"/>
          <c:h val="0.2497560975609756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151086808367342"/>
          <c:y val="9.7058962917858052E-2"/>
          <c:w val="0.83251365024895163"/>
          <c:h val="0.69705982459188964"/>
        </c:manualLayout>
      </c:layout>
      <c:barChart>
        <c:barDir val="col"/>
        <c:grouping val="clustered"/>
        <c:ser>
          <c:idx val="0"/>
          <c:order val="0"/>
          <c:tx>
            <c:strRef>
              <c:f>'[2]Syne Pico C_Chla and Pri prod'!$AC$39:$AC$40</c:f>
              <c:strCache>
                <c:ptCount val="1"/>
                <c:pt idx="0">
                  <c:v>Summer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'[2]Syne Pico C_Chla and Pri prod'!$AB$41:$AB$46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'[2]Syne Pico C_Chla and Pri prod'!$AC$41:$AC$46</c:f>
              <c:numCache>
                <c:formatCode>General</c:formatCode>
                <c:ptCount val="6"/>
                <c:pt idx="0">
                  <c:v>139.62872585200003</c:v>
                </c:pt>
                <c:pt idx="1">
                  <c:v>131.01343421628002</c:v>
                </c:pt>
                <c:pt idx="2">
                  <c:v>349.61898757324002</c:v>
                </c:pt>
                <c:pt idx="3">
                  <c:v>427.64094464784</c:v>
                </c:pt>
                <c:pt idx="4">
                  <c:v>361.21844089100011</c:v>
                </c:pt>
                <c:pt idx="5">
                  <c:v>313.58374088272001</c:v>
                </c:pt>
              </c:numCache>
            </c:numRef>
          </c:val>
        </c:ser>
        <c:ser>
          <c:idx val="1"/>
          <c:order val="1"/>
          <c:tx>
            <c:strRef>
              <c:f>'[2]Syne Pico C_Chla and Pri prod'!$AD$39:$AD$40</c:f>
              <c:strCache>
                <c:ptCount val="1"/>
                <c:pt idx="0">
                  <c:v>Autumn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'[2]Syne Pico C_Chla and Pri prod'!$AB$41:$AB$46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'[2]Syne Pico C_Chla and Pri prod'!$AD$41:$AD$46</c:f>
              <c:numCache>
                <c:formatCode>General</c:formatCode>
                <c:ptCount val="6"/>
                <c:pt idx="0">
                  <c:v>61.769891563600012</c:v>
                </c:pt>
                <c:pt idx="1">
                  <c:v>122.18991470180002</c:v>
                </c:pt>
                <c:pt idx="2">
                  <c:v>211.83847573240001</c:v>
                </c:pt>
                <c:pt idx="3">
                  <c:v>167.37492647920004</c:v>
                </c:pt>
                <c:pt idx="4">
                  <c:v>261.83287274319997</c:v>
                </c:pt>
                <c:pt idx="5">
                  <c:v>213.64596378620004</c:v>
                </c:pt>
              </c:numCache>
            </c:numRef>
          </c:val>
        </c:ser>
        <c:ser>
          <c:idx val="2"/>
          <c:order val="2"/>
          <c:tx>
            <c:strRef>
              <c:f>'[2]Syne Pico C_Chla and Pri prod'!$AE$39:$AE$40</c:f>
              <c:strCache>
                <c:ptCount val="1"/>
                <c:pt idx="0">
                  <c:v>Winter 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'[2]Syne Pico C_Chla and Pri prod'!$AB$41:$AB$46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'[2]Syne Pico C_Chla and Pri prod'!$AE$41:$AE$46</c:f>
              <c:numCache>
                <c:formatCode>General</c:formatCode>
                <c:ptCount val="6"/>
                <c:pt idx="0">
                  <c:v>62.105990190199996</c:v>
                </c:pt>
                <c:pt idx="1">
                  <c:v>98.364134862400007</c:v>
                </c:pt>
                <c:pt idx="2">
                  <c:v>213.82660311320004</c:v>
                </c:pt>
                <c:pt idx="3">
                  <c:v>132.07581241580002</c:v>
                </c:pt>
                <c:pt idx="4">
                  <c:v>131.37624556760002</c:v>
                </c:pt>
                <c:pt idx="5">
                  <c:v>157.43513171658464</c:v>
                </c:pt>
              </c:numCache>
            </c:numRef>
          </c:val>
        </c:ser>
        <c:ser>
          <c:idx val="3"/>
          <c:order val="3"/>
          <c:tx>
            <c:strRef>
              <c:f>'[2]Syne Pico C_Chla and Pri prod'!$AF$39:$AF$40</c:f>
              <c:strCache>
                <c:ptCount val="1"/>
                <c:pt idx="0">
                  <c:v>Spring 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'[2]Syne Pico C_Chla and Pri prod'!$AB$41:$AB$46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'[2]Syne Pico C_Chla and Pri prod'!$AF$41:$AF$46</c:f>
              <c:numCache>
                <c:formatCode>General</c:formatCode>
                <c:ptCount val="6"/>
                <c:pt idx="0">
                  <c:v>86.381726171400004</c:v>
                </c:pt>
                <c:pt idx="1">
                  <c:v>105.05654823180001</c:v>
                </c:pt>
                <c:pt idx="2">
                  <c:v>283.53696157820002</c:v>
                </c:pt>
                <c:pt idx="3">
                  <c:v>204.48152859640001</c:v>
                </c:pt>
                <c:pt idx="4">
                  <c:v>239.03728445960002</c:v>
                </c:pt>
                <c:pt idx="5">
                  <c:v>229.03096052760003</c:v>
                </c:pt>
              </c:numCache>
            </c:numRef>
          </c:val>
        </c:ser>
        <c:axId val="67949696"/>
        <c:axId val="67951232"/>
      </c:barChart>
      <c:catAx>
        <c:axId val="6794969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51232"/>
        <c:crosses val="autoZero"/>
        <c:auto val="1"/>
        <c:lblAlgn val="ctr"/>
        <c:lblOffset val="100"/>
        <c:tickLblSkip val="1"/>
        <c:tickMarkSkip val="1"/>
      </c:catAx>
      <c:valAx>
        <c:axId val="6795123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total picophytoplankton (ug C L-1)</a:t>
                </a:r>
              </a:p>
            </c:rich>
          </c:tx>
          <c:layout>
            <c:manualLayout>
              <c:xMode val="edge"/>
              <c:yMode val="edge"/>
              <c:x val="1.9704465094649744E-2"/>
              <c:y val="0.15000021541850789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49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77011617744922745"/>
          <c:y val="0.15000021541850789"/>
          <c:w val="0.11986882932578594"/>
          <c:h val="0.1882355644467550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4614144945198559"/>
          <c:y val="7.9411878750974774E-2"/>
          <c:w val="0.70115054961795342"/>
          <c:h val="0.71470690875877296"/>
        </c:manualLayout>
      </c:layout>
      <c:barChart>
        <c:barDir val="col"/>
        <c:grouping val="clustered"/>
        <c:ser>
          <c:idx val="0"/>
          <c:order val="0"/>
          <c:tx>
            <c:strRef>
              <c:f>'P1 Syne Pico C_Chla_PP'!$AB$2</c:f>
              <c:strCache>
                <c:ptCount val="1"/>
                <c:pt idx="0">
                  <c:v>Summer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'P1 Syne Pico C_Chla_PP'!$AA$3:$AA$8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'P1 Syne Pico C_Chla_PP'!$AB$3:$AB$8</c:f>
              <c:numCache>
                <c:formatCode>#,##0.00</c:formatCode>
                <c:ptCount val="6"/>
                <c:pt idx="0">
                  <c:v>0.25096115037262506</c:v>
                </c:pt>
                <c:pt idx="1">
                  <c:v>0.19164782662987501</c:v>
                </c:pt>
                <c:pt idx="2">
                  <c:v>0.22629800399456257</c:v>
                </c:pt>
                <c:pt idx="3">
                  <c:v>0.11258453602068752</c:v>
                </c:pt>
                <c:pt idx="4">
                  <c:v>0.16164867978393752</c:v>
                </c:pt>
                <c:pt idx="5">
                  <c:v>0.13371289920450002</c:v>
                </c:pt>
              </c:numCache>
            </c:numRef>
          </c:val>
        </c:ser>
        <c:ser>
          <c:idx val="1"/>
          <c:order val="1"/>
          <c:tx>
            <c:strRef>
              <c:f>'P1 Syne Pico C_Chla_PP'!$AC$2</c:f>
              <c:strCache>
                <c:ptCount val="1"/>
                <c:pt idx="0">
                  <c:v>Autumn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'P1 Syne Pico C_Chla_PP'!$AA$3:$AA$8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'P1 Syne Pico C_Chla_PP'!$AC$3:$AC$8</c:f>
              <c:numCache>
                <c:formatCode>#,##0.00</c:formatCode>
                <c:ptCount val="6"/>
                <c:pt idx="0">
                  <c:v>7.8246038103750012E-2</c:v>
                </c:pt>
                <c:pt idx="1">
                  <c:v>0.11519454938062502</c:v>
                </c:pt>
                <c:pt idx="2">
                  <c:v>0.12901777450031252</c:v>
                </c:pt>
                <c:pt idx="3">
                  <c:v>3.8108248756875004E-2</c:v>
                </c:pt>
                <c:pt idx="4">
                  <c:v>5.1267040945312502E-2</c:v>
                </c:pt>
                <c:pt idx="5">
                  <c:v>6.9638611494375016E-2</c:v>
                </c:pt>
              </c:numCache>
            </c:numRef>
          </c:val>
        </c:ser>
        <c:ser>
          <c:idx val="2"/>
          <c:order val="2"/>
          <c:tx>
            <c:strRef>
              <c:f>'P1 Syne Pico C_Chla_PP'!$AD$2</c:f>
              <c:strCache>
                <c:ptCount val="1"/>
                <c:pt idx="0">
                  <c:v>Winter 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'P1 Syne Pico C_Chla_PP'!$AA$3:$AA$8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'P1 Syne Pico C_Chla_PP'!$AD$3:$AD$8</c:f>
              <c:numCache>
                <c:formatCode>#,##0.00</c:formatCode>
                <c:ptCount val="6"/>
                <c:pt idx="0">
                  <c:v>2.0452453683750003E-2</c:v>
                </c:pt>
                <c:pt idx="1">
                  <c:v>2.5339055878124999E-2</c:v>
                </c:pt>
                <c:pt idx="2">
                  <c:v>7.2788627618437518E-2</c:v>
                </c:pt>
                <c:pt idx="3">
                  <c:v>5.6990224603125007E-2</c:v>
                </c:pt>
                <c:pt idx="4">
                  <c:v>4.5957617794687503E-2</c:v>
                </c:pt>
                <c:pt idx="5">
                  <c:v>4.7853574840817308E-2</c:v>
                </c:pt>
              </c:numCache>
            </c:numRef>
          </c:val>
        </c:ser>
        <c:ser>
          <c:idx val="3"/>
          <c:order val="3"/>
          <c:tx>
            <c:strRef>
              <c:f>'P1 Syne Pico C_Chla_PP'!$AE$2</c:f>
              <c:strCache>
                <c:ptCount val="1"/>
                <c:pt idx="0">
                  <c:v>Spring 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'P1 Syne Pico C_Chla_PP'!$AA$3:$AA$8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'P1 Syne Pico C_Chla_PP'!$AE$3:$AE$8</c:f>
              <c:numCache>
                <c:formatCode>#,##0.00</c:formatCode>
                <c:ptCount val="6"/>
                <c:pt idx="0">
                  <c:v>5.1523753668750005E-2</c:v>
                </c:pt>
                <c:pt idx="1">
                  <c:v>6.0088898182500003E-2</c:v>
                </c:pt>
                <c:pt idx="2">
                  <c:v>9.3304504445624992E-2</c:v>
                </c:pt>
                <c:pt idx="3">
                  <c:v>4.620829021875001E-2</c:v>
                </c:pt>
                <c:pt idx="4">
                  <c:v>6.1182192369375006E-2</c:v>
                </c:pt>
                <c:pt idx="5">
                  <c:v>6.9708074937187517E-2</c:v>
                </c:pt>
              </c:numCache>
            </c:numRef>
          </c:val>
        </c:ser>
        <c:axId val="67991040"/>
        <c:axId val="67992576"/>
      </c:barChart>
      <c:catAx>
        <c:axId val="6799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92576"/>
        <c:crosses val="autoZero"/>
        <c:auto val="1"/>
        <c:lblAlgn val="ctr"/>
        <c:lblOffset val="100"/>
        <c:tickLblSkip val="1"/>
        <c:tickMarkSkip val="1"/>
      </c:catAx>
      <c:valAx>
        <c:axId val="6799257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Synechococcus (ug L-1)</a:t>
                </a:r>
              </a:p>
            </c:rich>
          </c:tx>
          <c:layout>
            <c:manualLayout>
              <c:xMode val="edge"/>
              <c:yMode val="edge"/>
              <c:x val="4.7619123978736883E-2"/>
              <c:y val="0.2117650100025994"/>
            </c:manualLayout>
          </c:layout>
          <c:spPr>
            <a:noFill/>
            <a:ln w="25400">
              <a:noFill/>
            </a:ln>
          </c:spPr>
        </c:title>
        <c:numFmt formatCode="#,##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91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371238664881378"/>
          <c:y val="0.31470633430941852"/>
          <c:w val="0.11986882932578594"/>
          <c:h val="0.250000359030846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479494559944838"/>
          <c:y val="7.6470698056494216E-2"/>
          <c:w val="0.72413909222837813"/>
          <c:h val="0.79117760681526716"/>
        </c:manualLayout>
      </c:layout>
      <c:barChart>
        <c:barDir val="col"/>
        <c:grouping val="clustered"/>
        <c:ser>
          <c:idx val="0"/>
          <c:order val="0"/>
          <c:tx>
            <c:strRef>
              <c:f>'P1 Syne Pico C_Chla_PP'!$AJ$2</c:f>
              <c:strCache>
                <c:ptCount val="1"/>
                <c:pt idx="0">
                  <c:v>Summer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'P1 Syne Pico C_Chla_PP'!$AI$3:$AI$8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'P1 Syne Pico C_Chla_PP'!$AJ$3:$AJ$8</c:f>
              <c:numCache>
                <c:formatCode>#,##0.00</c:formatCode>
                <c:ptCount val="6"/>
                <c:pt idx="0">
                  <c:v>2.7925745170400007</c:v>
                </c:pt>
                <c:pt idx="1">
                  <c:v>2.6202686843256005</c:v>
                </c:pt>
                <c:pt idx="2">
                  <c:v>6.9923797514648003</c:v>
                </c:pt>
                <c:pt idx="3">
                  <c:v>8.5528188929568003</c:v>
                </c:pt>
                <c:pt idx="4">
                  <c:v>7.2243688178200021</c:v>
                </c:pt>
                <c:pt idx="5">
                  <c:v>6.2716748176544002</c:v>
                </c:pt>
              </c:numCache>
            </c:numRef>
          </c:val>
        </c:ser>
        <c:ser>
          <c:idx val="1"/>
          <c:order val="1"/>
          <c:tx>
            <c:strRef>
              <c:f>'P1 Syne Pico C_Chla_PP'!$AK$2</c:f>
              <c:strCache>
                <c:ptCount val="1"/>
                <c:pt idx="0">
                  <c:v>Autumn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'P1 Syne Pico C_Chla_PP'!$AI$3:$AI$8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'P1 Syne Pico C_Chla_PP'!$AK$3:$AK$8</c:f>
              <c:numCache>
                <c:formatCode>0.00</c:formatCode>
                <c:ptCount val="6"/>
                <c:pt idx="0">
                  <c:v>1.2353978312720002</c:v>
                </c:pt>
                <c:pt idx="1">
                  <c:v>2.4437982940360006</c:v>
                </c:pt>
                <c:pt idx="2">
                  <c:v>4.2367695146480004</c:v>
                </c:pt>
                <c:pt idx="3">
                  <c:v>3.347498529584001</c:v>
                </c:pt>
                <c:pt idx="4">
                  <c:v>5.236657454863999</c:v>
                </c:pt>
                <c:pt idx="5">
                  <c:v>4.2729192757240009</c:v>
                </c:pt>
              </c:numCache>
            </c:numRef>
          </c:val>
        </c:ser>
        <c:ser>
          <c:idx val="2"/>
          <c:order val="2"/>
          <c:tx>
            <c:strRef>
              <c:f>'P1 Syne Pico C_Chla_PP'!$AL$2</c:f>
              <c:strCache>
                <c:ptCount val="1"/>
                <c:pt idx="0">
                  <c:v>Winter 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'P1 Syne Pico C_Chla_PP'!$AI$3:$AI$8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'P1 Syne Pico C_Chla_PP'!$AL$3:$AL$8</c:f>
              <c:numCache>
                <c:formatCode>0.00</c:formatCode>
                <c:ptCount val="6"/>
                <c:pt idx="0">
                  <c:v>1.242119803804</c:v>
                </c:pt>
                <c:pt idx="1">
                  <c:v>1.9672826972480002</c:v>
                </c:pt>
                <c:pt idx="2">
                  <c:v>4.2765320622640006</c:v>
                </c:pt>
                <c:pt idx="3">
                  <c:v>2.6415162483160004</c:v>
                </c:pt>
                <c:pt idx="4">
                  <c:v>2.6275249113520003</c:v>
                </c:pt>
                <c:pt idx="5">
                  <c:v>3.1487026343316926</c:v>
                </c:pt>
              </c:numCache>
            </c:numRef>
          </c:val>
        </c:ser>
        <c:ser>
          <c:idx val="3"/>
          <c:order val="3"/>
          <c:tx>
            <c:strRef>
              <c:f>'P1 Syne Pico C_Chla_PP'!$AM$2</c:f>
              <c:strCache>
                <c:ptCount val="1"/>
                <c:pt idx="0">
                  <c:v>Spring 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'P1 Syne Pico C_Chla_PP'!$AI$3:$AI$8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 </c:v>
                </c:pt>
                <c:pt idx="5">
                  <c:v>SUC</c:v>
                </c:pt>
              </c:strCache>
            </c:strRef>
          </c:cat>
          <c:val>
            <c:numRef>
              <c:f>'P1 Syne Pico C_Chla_PP'!$AM$3:$AM$8</c:f>
              <c:numCache>
                <c:formatCode>0.00</c:formatCode>
                <c:ptCount val="6"/>
                <c:pt idx="0">
                  <c:v>1.7276345234280002</c:v>
                </c:pt>
                <c:pt idx="1">
                  <c:v>2.1011309646360004</c:v>
                </c:pt>
                <c:pt idx="2">
                  <c:v>5.6707392315640002</c:v>
                </c:pt>
                <c:pt idx="3">
                  <c:v>4.0896305719280006</c:v>
                </c:pt>
                <c:pt idx="4">
                  <c:v>4.7807456891919999</c:v>
                </c:pt>
                <c:pt idx="5">
                  <c:v>4.5806192105520003</c:v>
                </c:pt>
              </c:numCache>
            </c:numRef>
          </c:val>
        </c:ser>
        <c:axId val="68117248"/>
        <c:axId val="68118784"/>
      </c:barChart>
      <c:catAx>
        <c:axId val="68117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18784"/>
        <c:crosses val="autoZero"/>
        <c:auto val="1"/>
        <c:lblAlgn val="ctr"/>
        <c:lblOffset val="100"/>
        <c:tickLblSkip val="1"/>
        <c:tickMarkSkip val="1"/>
      </c:catAx>
      <c:valAx>
        <c:axId val="681187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total picophytoplakton (ug L-1)</a:t>
                </a:r>
              </a:p>
            </c:rich>
          </c:tx>
          <c:layout>
            <c:manualLayout>
              <c:xMode val="edge"/>
              <c:yMode val="edge"/>
              <c:x val="2.6272620126199658E-2"/>
              <c:y val="0.1823532030577939"/>
            </c:manualLayout>
          </c:layout>
          <c:spPr>
            <a:noFill/>
            <a:ln w="25400">
              <a:noFill/>
            </a:ln>
          </c:spPr>
        </c:title>
        <c:numFmt formatCode="#,##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17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99646416458875"/>
          <c:y val="0.34705932194870454"/>
          <c:w val="0.11986882932578594"/>
          <c:h val="0.250000359030846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41294464"/>
        <c:axId val="68162304"/>
      </c:lineChart>
      <c:catAx>
        <c:axId val="41294464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62304"/>
        <c:crosses val="autoZero"/>
        <c:auto val="1"/>
        <c:lblAlgn val="ctr"/>
        <c:lblOffset val="100"/>
        <c:tickLblSkip val="2"/>
        <c:tickMarkSkip val="1"/>
      </c:catAx>
      <c:valAx>
        <c:axId val="68162304"/>
        <c:scaling>
          <c:orientation val="minMax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294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278" r="0.75000000000000278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TP CONCENTRATIONS </a:t>
            </a:r>
          </a:p>
        </c:rich>
      </c:tx>
      <c:layout>
        <c:manualLayout>
          <c:xMode val="edge"/>
          <c:yMode val="edge"/>
          <c:x val="0.48212681207056951"/>
          <c:y val="3.0150946321583241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8197760"/>
        <c:axId val="68212224"/>
      </c:lineChart>
      <c:catAx>
        <c:axId val="68197760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12224"/>
        <c:crosses val="autoZero"/>
        <c:auto val="1"/>
        <c:lblAlgn val="ctr"/>
        <c:lblOffset val="100"/>
        <c:tickLblSkip val="2"/>
        <c:tickMarkSkip val="1"/>
      </c:catAx>
      <c:valAx>
        <c:axId val="68212224"/>
        <c:scaling>
          <c:orientation val="minMax"/>
          <c:max val="0.2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97760"/>
        <c:crosses val="autoZero"/>
        <c:crossBetween val="between"/>
        <c:majorUnit val="2.5000000000000001E-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66" r="0.75000000000000266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PO4  CONCENTRATIONS </a:t>
            </a:r>
          </a:p>
        </c:rich>
      </c:tx>
      <c:layout>
        <c:manualLayout>
          <c:xMode val="edge"/>
          <c:yMode val="edge"/>
          <c:x val="0.47177844500954941"/>
          <c:y val="3.1527982992624742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8535040"/>
        <c:axId val="68536960"/>
      </c:lineChart>
      <c:catAx>
        <c:axId val="68535040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36960"/>
        <c:crosses val="autoZero"/>
        <c:auto val="1"/>
        <c:lblAlgn val="ctr"/>
        <c:lblOffset val="100"/>
        <c:tickLblSkip val="2"/>
        <c:tickMarkSkip val="1"/>
      </c:catAx>
      <c:valAx>
        <c:axId val="68536960"/>
        <c:scaling>
          <c:orientation val="minMax"/>
          <c:max val="0.1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35040"/>
        <c:crosses val="autoZero"/>
        <c:crossBetween val="between"/>
        <c:majorUnit val="2.5000000000000001E-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66" r="0.75000000000000266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8597632"/>
        <c:axId val="68624768"/>
      </c:lineChart>
      <c:catAx>
        <c:axId val="685976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Dates </a:t>
                </a:r>
              </a:p>
            </c:rich>
          </c:tx>
          <c:layout>
            <c:manualLayout>
              <c:xMode val="edge"/>
              <c:yMode val="edge"/>
              <c:x val="0.50000026988914259"/>
              <c:y val="0.88937093275488144"/>
            </c:manualLayout>
          </c:layout>
          <c:spPr>
            <a:noFill/>
            <a:ln w="25400">
              <a:noFill/>
            </a:ln>
          </c:spPr>
        </c:title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624768"/>
        <c:crosses val="autoZero"/>
        <c:auto val="1"/>
        <c:lblAlgn val="ctr"/>
        <c:lblOffset val="100"/>
        <c:tickLblSkip val="2"/>
        <c:tickMarkSkip val="1"/>
      </c:catAx>
      <c:valAx>
        <c:axId val="68624768"/>
        <c:scaling>
          <c:orientation val="minMax"/>
          <c:max val="75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TN:TP ratio</a:t>
                </a:r>
              </a:p>
            </c:rich>
          </c:tx>
          <c:layout>
            <c:manualLayout>
              <c:xMode val="edge"/>
              <c:yMode val="edge"/>
              <c:x val="3.5989717223650443E-2"/>
              <c:y val="0.40347071583514166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97632"/>
        <c:crosses val="autoZero"/>
        <c:crossBetween val="between"/>
        <c:majorUnit val="15"/>
        <c:minorUnit val="1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SILICA</a:t>
            </a:r>
          </a:p>
        </c:rich>
      </c:tx>
      <c:layout>
        <c:manualLayout>
          <c:xMode val="edge"/>
          <c:yMode val="edge"/>
          <c:x val="0.48842360526323464"/>
          <c:y val="3.1185031185031201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'P1P2_TNTP DOC_DON  VLP_BAct'!$B$2:$B$55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8660608"/>
        <c:axId val="68670976"/>
      </c:lineChart>
      <c:catAx>
        <c:axId val="68660608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670976"/>
        <c:crosses val="autoZero"/>
        <c:auto val="1"/>
        <c:lblAlgn val="ctr"/>
        <c:lblOffset val="100"/>
        <c:tickLblSkip val="2"/>
        <c:tickMarkSkip val="1"/>
      </c:catAx>
      <c:valAx>
        <c:axId val="68670976"/>
        <c:scaling>
          <c:orientation val="minMax"/>
          <c:max val="7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66060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'P2_carbon Bact'!$I$2:$I$55</c:f>
              <c:numCache>
                <c:formatCode>#,##0</c:formatCode>
                <c:ptCount val="54"/>
                <c:pt idx="0">
                  <c:v>2311589.6975360005</c:v>
                </c:pt>
                <c:pt idx="1">
                  <c:v>1359973.5322600002</c:v>
                </c:pt>
                <c:pt idx="2">
                  <c:v>1886297.0585200004</c:v>
                </c:pt>
                <c:pt idx="3">
                  <c:v>1704149.2156360003</c:v>
                </c:pt>
                <c:pt idx="4">
                  <c:v>3362531.9826280004</c:v>
                </c:pt>
                <c:pt idx="5">
                  <c:v>2456195.1895880005</c:v>
                </c:pt>
                <c:pt idx="6">
                  <c:v>2621314.0919000003</c:v>
                </c:pt>
                <c:pt idx="7">
                  <c:v>1810125.8017920002</c:v>
                </c:pt>
                <c:pt idx="8">
                  <c:v>2910300.2715080003</c:v>
                </c:pt>
                <c:pt idx="9">
                  <c:v>2029890.9303400004</c:v>
                </c:pt>
                <c:pt idx="10">
                  <c:v>1678352.8997200001</c:v>
                </c:pt>
                <c:pt idx="11">
                  <c:v>1746693.4665040004</c:v>
                </c:pt>
                <c:pt idx="12">
                  <c:v>1330374.2736200001</c:v>
                </c:pt>
                <c:pt idx="13">
                  <c:v>1289759.5946760003</c:v>
                </c:pt>
                <c:pt idx="14">
                  <c:v>1442813.9890360003</c:v>
                </c:pt>
                <c:pt idx="15">
                  <c:v>1309654.7925720003</c:v>
                </c:pt>
                <c:pt idx="16">
                  <c:v>1316886.0038600001</c:v>
                </c:pt>
                <c:pt idx="17">
                  <c:v>1537437.9481440005</c:v>
                </c:pt>
                <c:pt idx="18">
                  <c:v>1186799.1355080002</c:v>
                </c:pt>
                <c:pt idx="19">
                  <c:v>1237005.4729480003</c:v>
                </c:pt>
                <c:pt idx="20">
                  <c:v>1310909.9510080002</c:v>
                </c:pt>
                <c:pt idx="21">
                  <c:v>1367804.2222040002</c:v>
                </c:pt>
                <c:pt idx="22">
                  <c:v>1376309.3256360004</c:v>
                </c:pt>
                <c:pt idx="23">
                  <c:v>1545830.6493280004</c:v>
                </c:pt>
                <c:pt idx="24">
                  <c:v>1228106.9616480002</c:v>
                </c:pt>
                <c:pt idx="25">
                  <c:v>1163082.2611800001</c:v>
                </c:pt>
                <c:pt idx="26">
                  <c:v>1543844.8762800004</c:v>
                </c:pt>
                <c:pt idx="27">
                  <c:v>1589049.3136840004</c:v>
                </c:pt>
                <c:pt idx="28">
                  <c:v>517499.94979200012</c:v>
                </c:pt>
                <c:pt idx="29">
                  <c:v>488781.1754280001</c:v>
                </c:pt>
                <c:pt idx="30">
                  <c:v>1931763.7678360005</c:v>
                </c:pt>
                <c:pt idx="31">
                  <c:v>841874.10381200013</c:v>
                </c:pt>
                <c:pt idx="32">
                  <c:v>1617318.4790560002</c:v>
                </c:pt>
                <c:pt idx="33">
                  <c:v>997850.95662000019</c:v>
                </c:pt>
                <c:pt idx="34">
                  <c:v>2925755.5806080005</c:v>
                </c:pt>
                <c:pt idx="35">
                  <c:v>853376.60052400024</c:v>
                </c:pt>
                <c:pt idx="36">
                  <c:v>1812542.4501240004</c:v>
                </c:pt>
                <c:pt idx="37">
                  <c:v>700097.40166800003</c:v>
                </c:pt>
                <c:pt idx="38">
                  <c:v>2971372.1595880007</c:v>
                </c:pt>
                <c:pt idx="39">
                  <c:v>1122617.4519000002</c:v>
                </c:pt>
                <c:pt idx="40">
                  <c:v>1615407.6408400002</c:v>
                </c:pt>
                <c:pt idx="41">
                  <c:v>668812.10930800019</c:v>
                </c:pt>
                <c:pt idx="42">
                  <c:v>4236927.8035280006</c:v>
                </c:pt>
                <c:pt idx="43">
                  <c:v>981758.70144800015</c:v>
                </c:pt>
                <c:pt idx="44">
                  <c:v>3276506.7954920009</c:v>
                </c:pt>
                <c:pt idx="45">
                  <c:v>1042099.9749160003</c:v>
                </c:pt>
                <c:pt idx="46">
                  <c:v>1954675.0927200005</c:v>
                </c:pt>
                <c:pt idx="47">
                  <c:v>532899.05776800006</c:v>
                </c:pt>
                <c:pt idx="48">
                  <c:v>557440.21524800011</c:v>
                </c:pt>
                <c:pt idx="49">
                  <c:v>651502.16311600013</c:v>
                </c:pt>
                <c:pt idx="50">
                  <c:v>1682774.0548080003</c:v>
                </c:pt>
                <c:pt idx="51">
                  <c:v>1139721.3273040003</c:v>
                </c:pt>
                <c:pt idx="52">
                  <c:v>1961868.8365920004</c:v>
                </c:pt>
                <c:pt idx="53">
                  <c:v>965404.17436400021</c:v>
                </c:pt>
              </c:numCache>
            </c:numRef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'P2_carbon Bact'!$I$56:$I$109</c:f>
              <c:numCache>
                <c:formatCode>#,##0</c:formatCode>
                <c:ptCount val="54"/>
                <c:pt idx="0">
                  <c:v>2461384.4267040007</c:v>
                </c:pt>
                <c:pt idx="1">
                  <c:v>1437624.7519200002</c:v>
                </c:pt>
                <c:pt idx="2">
                  <c:v>2125376.6400160003</c:v>
                </c:pt>
                <c:pt idx="3">
                  <c:v>1515500.7760760002</c:v>
                </c:pt>
                <c:pt idx="4">
                  <c:v>4318737.9063640013</c:v>
                </c:pt>
                <c:pt idx="5">
                  <c:v>2428731.5736600002</c:v>
                </c:pt>
                <c:pt idx="6">
                  <c:v>5065463.5072440011</c:v>
                </c:pt>
                <c:pt idx="7">
                  <c:v>1717993.4258480002</c:v>
                </c:pt>
                <c:pt idx="8">
                  <c:v>950398.47425600013</c:v>
                </c:pt>
                <c:pt idx="9">
                  <c:v>2990892.6833240003</c:v>
                </c:pt>
                <c:pt idx="10">
                  <c:v>2500631.5449640006</c:v>
                </c:pt>
                <c:pt idx="11">
                  <c:v>1877923.0910440003</c:v>
                </c:pt>
                <c:pt idx="12">
                  <c:v>2361646.1653120006</c:v>
                </c:pt>
                <c:pt idx="13">
                  <c:v>1490154.0691520001</c:v>
                </c:pt>
                <c:pt idx="14">
                  <c:v>1600682.9463520003</c:v>
                </c:pt>
                <c:pt idx="15">
                  <c:v>1654935.7647200003</c:v>
                </c:pt>
                <c:pt idx="16">
                  <c:v>2385100.7677280004</c:v>
                </c:pt>
                <c:pt idx="17">
                  <c:v>1984892.5637240002</c:v>
                </c:pt>
                <c:pt idx="18">
                  <c:v>2232627.1183160003</c:v>
                </c:pt>
                <c:pt idx="19">
                  <c:v>1730563.7439160002</c:v>
                </c:pt>
                <c:pt idx="20">
                  <c:v>2138996.0457320004</c:v>
                </c:pt>
                <c:pt idx="21">
                  <c:v>2371874.7698800005</c:v>
                </c:pt>
                <c:pt idx="22">
                  <c:v>1650402.2073840005</c:v>
                </c:pt>
                <c:pt idx="23">
                  <c:v>2102596.4510880006</c:v>
                </c:pt>
                <c:pt idx="24">
                  <c:v>2316778.9346520002</c:v>
                </c:pt>
                <c:pt idx="25">
                  <c:v>1705610.4448600004</c:v>
                </c:pt>
                <c:pt idx="26">
                  <c:v>2410915.8173520006</c:v>
                </c:pt>
                <c:pt idx="27">
                  <c:v>1691710.0335240003</c:v>
                </c:pt>
                <c:pt idx="28">
                  <c:v>819918.19803600025</c:v>
                </c:pt>
                <c:pt idx="29">
                  <c:v>661524.69689600007</c:v>
                </c:pt>
                <c:pt idx="30">
                  <c:v>2202765.5877640005</c:v>
                </c:pt>
                <c:pt idx="31">
                  <c:v>906224.39079200011</c:v>
                </c:pt>
                <c:pt idx="32">
                  <c:v>1144835.6295880002</c:v>
                </c:pt>
                <c:pt idx="33">
                  <c:v>1270819.8158880002</c:v>
                </c:pt>
                <c:pt idx="34">
                  <c:v>3303839.2754640006</c:v>
                </c:pt>
                <c:pt idx="35">
                  <c:v>834493.02286000014</c:v>
                </c:pt>
                <c:pt idx="36">
                  <c:v>985711.51383600023</c:v>
                </c:pt>
                <c:pt idx="37">
                  <c:v>199439.05536800003</c:v>
                </c:pt>
                <c:pt idx="38">
                  <c:v>3108802.6414760007</c:v>
                </c:pt>
                <c:pt idx="39">
                  <c:v>954014.07990000013</c:v>
                </c:pt>
                <c:pt idx="40">
                  <c:v>2336542.9965920006</c:v>
                </c:pt>
                <c:pt idx="41">
                  <c:v>668568.57110400021</c:v>
                </c:pt>
                <c:pt idx="42">
                  <c:v>4492736.5862680003</c:v>
                </c:pt>
                <c:pt idx="43">
                  <c:v>788895.17758800008</c:v>
                </c:pt>
                <c:pt idx="44">
                  <c:v>5078652.037676001</c:v>
                </c:pt>
                <c:pt idx="45">
                  <c:v>502194.5103560001</c:v>
                </c:pt>
                <c:pt idx="46">
                  <c:v>2218839.1092280005</c:v>
                </c:pt>
                <c:pt idx="47">
                  <c:v>671041.42056000023</c:v>
                </c:pt>
                <c:pt idx="48">
                  <c:v>516357.19360400009</c:v>
                </c:pt>
                <c:pt idx="49">
                  <c:v>811675.36651600013</c:v>
                </c:pt>
                <c:pt idx="50">
                  <c:v>1921235.4239400004</c:v>
                </c:pt>
                <c:pt idx="51">
                  <c:v>1082208.8437440002</c:v>
                </c:pt>
                <c:pt idx="52">
                  <c:v>3308391.5665080007</c:v>
                </c:pt>
                <c:pt idx="53">
                  <c:v>1152291.6453720003</c:v>
                </c:pt>
              </c:numCache>
            </c:numRef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'P2_carbon Bact'!$I$110:$I$163</c:f>
              <c:numCache>
                <c:formatCode>#,##0</c:formatCode>
                <c:ptCount val="54"/>
                <c:pt idx="0">
                  <c:v>4516472.1943040006</c:v>
                </c:pt>
                <c:pt idx="1">
                  <c:v>3888162.3616920006</c:v>
                </c:pt>
                <c:pt idx="2">
                  <c:v>4583857.34198</c:v>
                </c:pt>
                <c:pt idx="3">
                  <c:v>3516560.5298040006</c:v>
                </c:pt>
                <c:pt idx="4">
                  <c:v>7636084.1852960009</c:v>
                </c:pt>
                <c:pt idx="5">
                  <c:v>5790064.5989760011</c:v>
                </c:pt>
                <c:pt idx="6">
                  <c:v>8904150.1461080015</c:v>
                </c:pt>
                <c:pt idx="7">
                  <c:v>6539918.729092001</c:v>
                </c:pt>
                <c:pt idx="8">
                  <c:v>4497251.4098960012</c:v>
                </c:pt>
                <c:pt idx="9">
                  <c:v>4739852.9284960004</c:v>
                </c:pt>
                <c:pt idx="10">
                  <c:v>4924548.5556680011</c:v>
                </c:pt>
                <c:pt idx="11">
                  <c:v>3803748.2734440006</c:v>
                </c:pt>
                <c:pt idx="12">
                  <c:v>3705077.8334080004</c:v>
                </c:pt>
                <c:pt idx="13">
                  <c:v>4853416.6663920013</c:v>
                </c:pt>
                <c:pt idx="14">
                  <c:v>4856526.4619200006</c:v>
                </c:pt>
                <c:pt idx="15">
                  <c:v>2619909.0638000006</c:v>
                </c:pt>
                <c:pt idx="16">
                  <c:v>4295882.7826040005</c:v>
                </c:pt>
                <c:pt idx="17">
                  <c:v>2981694.4326960007</c:v>
                </c:pt>
                <c:pt idx="18">
                  <c:v>4485018.298572001</c:v>
                </c:pt>
                <c:pt idx="19">
                  <c:v>2529874.8631520001</c:v>
                </c:pt>
                <c:pt idx="20">
                  <c:v>2826448.1945000007</c:v>
                </c:pt>
                <c:pt idx="21">
                  <c:v>2926055.3199360007</c:v>
                </c:pt>
                <c:pt idx="22">
                  <c:v>3659479.9881360009</c:v>
                </c:pt>
                <c:pt idx="23">
                  <c:v>3963865.2757200007</c:v>
                </c:pt>
                <c:pt idx="24">
                  <c:v>3551161.6884800009</c:v>
                </c:pt>
                <c:pt idx="25">
                  <c:v>1986840.8693560003</c:v>
                </c:pt>
                <c:pt idx="26">
                  <c:v>2902169.8422360006</c:v>
                </c:pt>
                <c:pt idx="27">
                  <c:v>1743546.2035600003</c:v>
                </c:pt>
                <c:pt idx="28">
                  <c:v>1327433.0814640003</c:v>
                </c:pt>
                <c:pt idx="29">
                  <c:v>588369.56715600006</c:v>
                </c:pt>
                <c:pt idx="30">
                  <c:v>1777791.4217840005</c:v>
                </c:pt>
                <c:pt idx="31">
                  <c:v>1221306.625644</c:v>
                </c:pt>
                <c:pt idx="32">
                  <c:v>733124.92887200008</c:v>
                </c:pt>
                <c:pt idx="33">
                  <c:v>1416530.5967120004</c:v>
                </c:pt>
                <c:pt idx="34">
                  <c:v>3192504.8488200009</c:v>
                </c:pt>
                <c:pt idx="35">
                  <c:v>1599746.2609520005</c:v>
                </c:pt>
                <c:pt idx="36">
                  <c:v>740768.28173600021</c:v>
                </c:pt>
                <c:pt idx="37">
                  <c:v>383272.93197200005</c:v>
                </c:pt>
                <c:pt idx="38">
                  <c:v>1966514.7961760003</c:v>
                </c:pt>
                <c:pt idx="39">
                  <c:v>1823033.3266040003</c:v>
                </c:pt>
                <c:pt idx="40">
                  <c:v>1649840.1961440004</c:v>
                </c:pt>
                <c:pt idx="41">
                  <c:v>1716138.7887560003</c:v>
                </c:pt>
                <c:pt idx="42">
                  <c:v>4629960.9973680014</c:v>
                </c:pt>
                <c:pt idx="43">
                  <c:v>1678240.4974720003</c:v>
                </c:pt>
                <c:pt idx="44">
                  <c:v>4033779.4739760007</c:v>
                </c:pt>
                <c:pt idx="45">
                  <c:v>4349929.5301840007</c:v>
                </c:pt>
                <c:pt idx="46">
                  <c:v>5089105.4467400014</c:v>
                </c:pt>
                <c:pt idx="47">
                  <c:v>2211514.2294000005</c:v>
                </c:pt>
                <c:pt idx="48">
                  <c:v>5990365.4049120015</c:v>
                </c:pt>
                <c:pt idx="49">
                  <c:v>2302803.5884840004</c:v>
                </c:pt>
                <c:pt idx="50">
                  <c:v>2829932.6641880004</c:v>
                </c:pt>
                <c:pt idx="51">
                  <c:v>1806266.6579440003</c:v>
                </c:pt>
                <c:pt idx="52">
                  <c:v>7232541.3812680021</c:v>
                </c:pt>
                <c:pt idx="53">
                  <c:v>2999041.8463040004</c:v>
                </c:pt>
              </c:numCache>
            </c:numRef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'P2_carbon Bact'!$I$164:$I$217</c:f>
              <c:numCache>
                <c:formatCode>#,##0</c:formatCode>
                <c:ptCount val="54"/>
                <c:pt idx="0">
                  <c:v>9220543.7405200023</c:v>
                </c:pt>
                <c:pt idx="1">
                  <c:v>7332129.7729960019</c:v>
                </c:pt>
                <c:pt idx="2">
                  <c:v>5707261.6096160011</c:v>
                </c:pt>
                <c:pt idx="3">
                  <c:v>7201967.9698120011</c:v>
                </c:pt>
                <c:pt idx="4">
                  <c:v>7992661.5833680015</c:v>
                </c:pt>
                <c:pt idx="5">
                  <c:v>10368582.834176002</c:v>
                </c:pt>
                <c:pt idx="6">
                  <c:v>7167910.0886680009</c:v>
                </c:pt>
                <c:pt idx="7">
                  <c:v>9744225.8139520008</c:v>
                </c:pt>
                <c:pt idx="8">
                  <c:v>7497436.0123880012</c:v>
                </c:pt>
                <c:pt idx="9">
                  <c:v>7904950.3625120008</c:v>
                </c:pt>
                <c:pt idx="10">
                  <c:v>7990806.9462760016</c:v>
                </c:pt>
                <c:pt idx="11">
                  <c:v>6288381.2317760009</c:v>
                </c:pt>
                <c:pt idx="12">
                  <c:v>8781388.1575840022</c:v>
                </c:pt>
                <c:pt idx="13">
                  <c:v>8303453.7990880013</c:v>
                </c:pt>
                <c:pt idx="14">
                  <c:v>6899905.6620200016</c:v>
                </c:pt>
                <c:pt idx="15">
                  <c:v>6166555.9286520015</c:v>
                </c:pt>
                <c:pt idx="16">
                  <c:v>6928024.9577280022</c:v>
                </c:pt>
                <c:pt idx="17">
                  <c:v>6376148.653756001</c:v>
                </c:pt>
                <c:pt idx="18">
                  <c:v>6672928.0558920009</c:v>
                </c:pt>
                <c:pt idx="19">
                  <c:v>5869907.6624720013</c:v>
                </c:pt>
                <c:pt idx="20">
                  <c:v>6220527.7414000006</c:v>
                </c:pt>
                <c:pt idx="21">
                  <c:v>5816628.9969200008</c:v>
                </c:pt>
                <c:pt idx="22">
                  <c:v>6058462.4334920011</c:v>
                </c:pt>
                <c:pt idx="23">
                  <c:v>6053872.675032001</c:v>
                </c:pt>
                <c:pt idx="24">
                  <c:v>4961791.1671720007</c:v>
                </c:pt>
                <c:pt idx="25">
                  <c:v>4997272.8101240015</c:v>
                </c:pt>
                <c:pt idx="26">
                  <c:v>3341194.2892160006</c:v>
                </c:pt>
                <c:pt idx="27">
                  <c:v>3072122.0412120009</c:v>
                </c:pt>
                <c:pt idx="28">
                  <c:v>1769642.2588040004</c:v>
                </c:pt>
                <c:pt idx="29">
                  <c:v>1283689.8732840004</c:v>
                </c:pt>
                <c:pt idx="30">
                  <c:v>766395.9942800001</c:v>
                </c:pt>
                <c:pt idx="31">
                  <c:v>2346378.1932920003</c:v>
                </c:pt>
                <c:pt idx="32">
                  <c:v>785410.70790000015</c:v>
                </c:pt>
                <c:pt idx="33">
                  <c:v>799442.25519200019</c:v>
                </c:pt>
                <c:pt idx="34">
                  <c:v>1825974.5187600004</c:v>
                </c:pt>
                <c:pt idx="35">
                  <c:v>1879890.1303840005</c:v>
                </c:pt>
                <c:pt idx="36">
                  <c:v>449178.11671600008</c:v>
                </c:pt>
                <c:pt idx="37">
                  <c:v>399889.73096800008</c:v>
                </c:pt>
                <c:pt idx="38">
                  <c:v>1442664.1193720002</c:v>
                </c:pt>
                <c:pt idx="39">
                  <c:v>1436182.2564040003</c:v>
                </c:pt>
                <c:pt idx="40">
                  <c:v>1434027.8799840002</c:v>
                </c:pt>
                <c:pt idx="41">
                  <c:v>1327807.7556240002</c:v>
                </c:pt>
                <c:pt idx="42">
                  <c:v>1870392.1404280004</c:v>
                </c:pt>
                <c:pt idx="43">
                  <c:v>1669641.7255000004</c:v>
                </c:pt>
                <c:pt idx="44">
                  <c:v>3425252.4370120005</c:v>
                </c:pt>
                <c:pt idx="45">
                  <c:v>5069828.4612080008</c:v>
                </c:pt>
                <c:pt idx="46">
                  <c:v>6912232.4418840017</c:v>
                </c:pt>
                <c:pt idx="47">
                  <c:v>6495894.515292001</c:v>
                </c:pt>
                <c:pt idx="48">
                  <c:v>7837078.1384280017</c:v>
                </c:pt>
                <c:pt idx="49">
                  <c:v>5533225.4622960007</c:v>
                </c:pt>
                <c:pt idx="50">
                  <c:v>8440528.340524001</c:v>
                </c:pt>
                <c:pt idx="51">
                  <c:v>4802610.850296001</c:v>
                </c:pt>
                <c:pt idx="52">
                  <c:v>10282482.712208003</c:v>
                </c:pt>
                <c:pt idx="53">
                  <c:v>7114949.8961520018</c:v>
                </c:pt>
              </c:numCache>
            </c:numRef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'P2_carbon Bact'!$I$218:$I$271</c:f>
              <c:numCache>
                <c:formatCode>#,##0</c:formatCode>
                <c:ptCount val="54"/>
                <c:pt idx="0">
                  <c:v>6315376.5050040018</c:v>
                </c:pt>
                <c:pt idx="1">
                  <c:v>7594083.2119600018</c:v>
                </c:pt>
                <c:pt idx="2">
                  <c:v>2943683.7391640008</c:v>
                </c:pt>
                <c:pt idx="3">
                  <c:v>2319869.9964720006</c:v>
                </c:pt>
                <c:pt idx="4">
                  <c:v>6406422.3258840013</c:v>
                </c:pt>
                <c:pt idx="5">
                  <c:v>6012246.3758560009</c:v>
                </c:pt>
                <c:pt idx="6">
                  <c:v>7276003.5838280013</c:v>
                </c:pt>
                <c:pt idx="7">
                  <c:v>5199952.796976001</c:v>
                </c:pt>
                <c:pt idx="8">
                  <c:v>6624913.5622880012</c:v>
                </c:pt>
                <c:pt idx="9">
                  <c:v>3562645.4514840008</c:v>
                </c:pt>
                <c:pt idx="10">
                  <c:v>4857069.7394520007</c:v>
                </c:pt>
                <c:pt idx="11">
                  <c:v>4942532.9153480018</c:v>
                </c:pt>
                <c:pt idx="12">
                  <c:v>5267544.0154400002</c:v>
                </c:pt>
                <c:pt idx="13">
                  <c:v>5114002.5446720002</c:v>
                </c:pt>
                <c:pt idx="14">
                  <c:v>5260837.347976001</c:v>
                </c:pt>
                <c:pt idx="15">
                  <c:v>5446750.6661680005</c:v>
                </c:pt>
                <c:pt idx="16">
                  <c:v>5949450.9866400016</c:v>
                </c:pt>
                <c:pt idx="17">
                  <c:v>5299428.786456001</c:v>
                </c:pt>
                <c:pt idx="18">
                  <c:v>5450029.0650680009</c:v>
                </c:pt>
                <c:pt idx="19">
                  <c:v>4273720.8060400011</c:v>
                </c:pt>
                <c:pt idx="20">
                  <c:v>5211380.3588560009</c:v>
                </c:pt>
                <c:pt idx="21">
                  <c:v>5441542.6953440011</c:v>
                </c:pt>
                <c:pt idx="22">
                  <c:v>4625427.4400320007</c:v>
                </c:pt>
                <c:pt idx="23">
                  <c:v>4734232.8160960004</c:v>
                </c:pt>
                <c:pt idx="24">
                  <c:v>4782790.5872320011</c:v>
                </c:pt>
                <c:pt idx="25">
                  <c:v>4310963.4175440008</c:v>
                </c:pt>
                <c:pt idx="26">
                  <c:v>4541313.0911120009</c:v>
                </c:pt>
                <c:pt idx="27">
                  <c:v>3423285.3976720008</c:v>
                </c:pt>
                <c:pt idx="28">
                  <c:v>673045.9273160001</c:v>
                </c:pt>
                <c:pt idx="29">
                  <c:v>2036972.2719640003</c:v>
                </c:pt>
                <c:pt idx="30">
                  <c:v>911001.48633200023</c:v>
                </c:pt>
                <c:pt idx="31">
                  <c:v>1110684.079904</c:v>
                </c:pt>
                <c:pt idx="32">
                  <c:v>1048319.5659720001</c:v>
                </c:pt>
                <c:pt idx="33">
                  <c:v>918345.09986800025</c:v>
                </c:pt>
                <c:pt idx="34">
                  <c:v>1875244.1708000004</c:v>
                </c:pt>
                <c:pt idx="35">
                  <c:v>1576366.5933680004</c:v>
                </c:pt>
                <c:pt idx="36">
                  <c:v>300039.06732800003</c:v>
                </c:pt>
                <c:pt idx="37">
                  <c:v>354516.69019200007</c:v>
                </c:pt>
                <c:pt idx="38">
                  <c:v>1038802.8423080002</c:v>
                </c:pt>
                <c:pt idx="39">
                  <c:v>1097514.2831800003</c:v>
                </c:pt>
                <c:pt idx="40">
                  <c:v>1047101.8749520002</c:v>
                </c:pt>
                <c:pt idx="41">
                  <c:v>1011938.7050360002</c:v>
                </c:pt>
                <c:pt idx="42">
                  <c:v>1954450.2882240003</c:v>
                </c:pt>
                <c:pt idx="43">
                  <c:v>1643901.6107080004</c:v>
                </c:pt>
                <c:pt idx="44">
                  <c:v>1861624.7650840003</c:v>
                </c:pt>
                <c:pt idx="45">
                  <c:v>1996957.0716760003</c:v>
                </c:pt>
                <c:pt idx="46">
                  <c:v>3483251.9969800008</c:v>
                </c:pt>
                <c:pt idx="47">
                  <c:v>1049106.3817080001</c:v>
                </c:pt>
                <c:pt idx="48">
                  <c:v>9832461.5786320027</c:v>
                </c:pt>
                <c:pt idx="49">
                  <c:v>8894221.2808680013</c:v>
                </c:pt>
                <c:pt idx="50">
                  <c:v>5621273.8898960007</c:v>
                </c:pt>
                <c:pt idx="51">
                  <c:v>5194782.2935680011</c:v>
                </c:pt>
                <c:pt idx="52">
                  <c:v>10103613.268224001</c:v>
                </c:pt>
                <c:pt idx="53">
                  <c:v>11298655.235252002</c:v>
                </c:pt>
              </c:numCache>
            </c:numRef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'P2_carbon Bact'!$I$272:$I$325</c:f>
              <c:numCache>
                <c:formatCode>#,##0</c:formatCode>
                <c:ptCount val="54"/>
                <c:pt idx="0">
                  <c:v>4444815.7612040006</c:v>
                </c:pt>
                <c:pt idx="1">
                  <c:v>6598386.6317600012</c:v>
                </c:pt>
                <c:pt idx="2">
                  <c:v>3427144.5415200009</c:v>
                </c:pt>
                <c:pt idx="3">
                  <c:v>2605989.9187560002</c:v>
                </c:pt>
                <c:pt idx="4">
                  <c:v>4957295.0772520015</c:v>
                </c:pt>
                <c:pt idx="5">
                  <c:v>4950082.5996720009</c:v>
                </c:pt>
                <c:pt idx="6">
                  <c:v>4772655.6512040012</c:v>
                </c:pt>
                <c:pt idx="7">
                  <c:v>5086763.7332400009</c:v>
                </c:pt>
                <c:pt idx="8">
                  <c:v>5125430.1065520011</c:v>
                </c:pt>
                <c:pt idx="9">
                  <c:v>5185490.374400001</c:v>
                </c:pt>
                <c:pt idx="10">
                  <c:v>4088519.3687520009</c:v>
                </c:pt>
                <c:pt idx="11">
                  <c:v>3830649.878132001</c:v>
                </c:pt>
                <c:pt idx="12">
                  <c:v>4424995.4981400007</c:v>
                </c:pt>
                <c:pt idx="13">
                  <c:v>4874417.1530600013</c:v>
                </c:pt>
                <c:pt idx="14">
                  <c:v>4257253.8767080009</c:v>
                </c:pt>
                <c:pt idx="15">
                  <c:v>4758755.2398680011</c:v>
                </c:pt>
                <c:pt idx="16">
                  <c:v>4779043.8456320008</c:v>
                </c:pt>
                <c:pt idx="17">
                  <c:v>4733333.5981120011</c:v>
                </c:pt>
                <c:pt idx="18">
                  <c:v>4987568.7493800009</c:v>
                </c:pt>
                <c:pt idx="19">
                  <c:v>4288201.9623240009</c:v>
                </c:pt>
                <c:pt idx="20">
                  <c:v>4637154.7412400013</c:v>
                </c:pt>
                <c:pt idx="21">
                  <c:v>5032192.4418360014</c:v>
                </c:pt>
                <c:pt idx="22">
                  <c:v>4286984.2713040002</c:v>
                </c:pt>
                <c:pt idx="23">
                  <c:v>4810422.8065320011</c:v>
                </c:pt>
                <c:pt idx="24">
                  <c:v>5086182.9882920012</c:v>
                </c:pt>
                <c:pt idx="25">
                  <c:v>0</c:v>
                </c:pt>
                <c:pt idx="26">
                  <c:v>4478517.7018960007</c:v>
                </c:pt>
                <c:pt idx="27">
                  <c:v>0</c:v>
                </c:pt>
                <c:pt idx="28">
                  <c:v>1168084.1612160001</c:v>
                </c:pt>
                <c:pt idx="29">
                  <c:v>1543470.2021200005</c:v>
                </c:pt>
                <c:pt idx="30">
                  <c:v>864448.22195200017</c:v>
                </c:pt>
                <c:pt idx="31">
                  <c:v>827299.27898800024</c:v>
                </c:pt>
                <c:pt idx="32">
                  <c:v>841162.22290800011</c:v>
                </c:pt>
                <c:pt idx="33">
                  <c:v>1046071.5210120003</c:v>
                </c:pt>
                <c:pt idx="34">
                  <c:v>1866251.9909600003</c:v>
                </c:pt>
                <c:pt idx="35">
                  <c:v>1872171.8426880003</c:v>
                </c:pt>
                <c:pt idx="36">
                  <c:v>0</c:v>
                </c:pt>
                <c:pt idx="37">
                  <c:v>308544.17076000007</c:v>
                </c:pt>
                <c:pt idx="38">
                  <c:v>1011695.1668320002</c:v>
                </c:pt>
                <c:pt idx="39">
                  <c:v>962294.37883600022</c:v>
                </c:pt>
                <c:pt idx="40">
                  <c:v>1227825.9560280002</c:v>
                </c:pt>
                <c:pt idx="41">
                  <c:v>1011732.6342480002</c:v>
                </c:pt>
                <c:pt idx="42">
                  <c:v>1058136.0289640003</c:v>
                </c:pt>
                <c:pt idx="43">
                  <c:v>1790211.8701880004</c:v>
                </c:pt>
                <c:pt idx="44">
                  <c:v>2030340.5393320005</c:v>
                </c:pt>
                <c:pt idx="45">
                  <c:v>1983375.1333760004</c:v>
                </c:pt>
                <c:pt idx="46">
                  <c:v>3000428.1406960008</c:v>
                </c:pt>
                <c:pt idx="47">
                  <c:v>2867100.3408600003</c:v>
                </c:pt>
                <c:pt idx="48">
                  <c:v>7132484.6468400015</c:v>
                </c:pt>
                <c:pt idx="49">
                  <c:v>9554865.4934880007</c:v>
                </c:pt>
                <c:pt idx="50">
                  <c:v>3657288.1443000007</c:v>
                </c:pt>
                <c:pt idx="51">
                  <c:v>4319824.4614280006</c:v>
                </c:pt>
                <c:pt idx="52">
                  <c:v>8513664.736556001</c:v>
                </c:pt>
                <c:pt idx="53">
                  <c:v>8959845.4599920008</c:v>
                </c:pt>
              </c:numCache>
            </c:numRef>
          </c:val>
        </c:ser>
        <c:marker val="1"/>
        <c:axId val="41346560"/>
        <c:axId val="41348480"/>
      </c:lineChart>
      <c:catAx>
        <c:axId val="41346560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348480"/>
        <c:crosses val="autoZero"/>
        <c:auto val="1"/>
        <c:lblAlgn val="ctr"/>
        <c:lblOffset val="100"/>
        <c:tickLblSkip val="2"/>
        <c:tickMarkSkip val="1"/>
      </c:catAx>
      <c:valAx>
        <c:axId val="41348480"/>
        <c:scaling>
          <c:orientation val="minMax"/>
        </c:scaling>
        <c:axPos val="l"/>
        <c:numFmt formatCode="#,##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34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1014120667522469"/>
          <c:y val="0.31051381813710333"/>
          <c:w val="7.8305519897304235E-2"/>
          <c:h val="0.2762839484212021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389" r="0.75000000000000389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PO4  CONCENTRATIONS </a:t>
            </a:r>
          </a:p>
        </c:rich>
      </c:tx>
      <c:layout>
        <c:manualLayout>
          <c:xMode val="edge"/>
          <c:yMode val="edge"/>
          <c:x val="0.26811881188118808"/>
          <c:y val="3.152798299262473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46534653465346537"/>
          <c:y val="0.35391965038558032"/>
          <c:w val="0.24752475247524766"/>
          <c:h val="0.33966785238347663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'P2_carbon Bact'!$B$2:$B$55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8798336"/>
        <c:axId val="41357312"/>
      </c:lineChart>
      <c:catAx>
        <c:axId val="68798336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357312"/>
        <c:crosses val="autoZero"/>
        <c:auto val="1"/>
        <c:lblAlgn val="ctr"/>
        <c:lblOffset val="100"/>
        <c:tickLblSkip val="2"/>
        <c:tickMarkSkip val="1"/>
      </c:catAx>
      <c:valAx>
        <c:axId val="41357312"/>
        <c:scaling>
          <c:orientation val="minMax"/>
          <c:max val="0.1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98336"/>
        <c:crosses val="autoZero"/>
        <c:crossBetween val="between"/>
        <c:majorUnit val="2.5000000000000001E-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9504950495049507E-2"/>
          <c:y val="0.13301678135296977"/>
          <c:w val="0.98019801980198018"/>
          <c:h val="0.5225659267438097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77" r="0.75000000000000377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5641923536956229"/>
          <c:y val="0.14412416851441243"/>
          <c:w val="0.74815615407894154"/>
          <c:h val="0.63858093126385862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'P2_carbon Bact'!$O$1:$R$1</c:f>
              <c:strCache>
                <c:ptCount val="4"/>
                <c:pt idx="0">
                  <c:v>Summer </c:v>
                </c:pt>
                <c:pt idx="1">
                  <c:v>Autumn </c:v>
                </c:pt>
                <c:pt idx="2">
                  <c:v>Winter </c:v>
                </c:pt>
                <c:pt idx="3">
                  <c:v>Spring </c:v>
                </c:pt>
              </c:strCache>
            </c:strRef>
          </c:cat>
          <c:val>
            <c:numRef>
              <c:f>'P2_carbon Bact'!$O$2:$R$2</c:f>
              <c:numCache>
                <c:formatCode>0.00</c:formatCode>
                <c:ptCount val="4"/>
                <c:pt idx="0">
                  <c:v>34.576646368430332</c:v>
                </c:pt>
                <c:pt idx="1">
                  <c:v>21.644294897240403</c:v>
                </c:pt>
                <c:pt idx="2">
                  <c:v>20.032038266086008</c:v>
                </c:pt>
                <c:pt idx="3">
                  <c:v>24.677966002782416</c:v>
                </c:pt>
              </c:numCache>
            </c:numRef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'P2_carbon Bact'!$O$1:$R$1</c:f>
              <c:strCache>
                <c:ptCount val="4"/>
                <c:pt idx="0">
                  <c:v>Summer </c:v>
                </c:pt>
                <c:pt idx="1">
                  <c:v>Autumn </c:v>
                </c:pt>
                <c:pt idx="2">
                  <c:v>Winter </c:v>
                </c:pt>
                <c:pt idx="3">
                  <c:v>Spring </c:v>
                </c:pt>
              </c:strCache>
            </c:strRef>
          </c:cat>
          <c:val>
            <c:numRef>
              <c:f>'P2_carbon Bact'!$O$3:$R$3</c:f>
              <c:numCache>
                <c:formatCode>0.00</c:formatCode>
                <c:ptCount val="4"/>
                <c:pt idx="0">
                  <c:v>38.518640414734492</c:v>
                </c:pt>
                <c:pt idx="1">
                  <c:v>30.891329974243213</c:v>
                </c:pt>
                <c:pt idx="2">
                  <c:v>22.500045058567999</c:v>
                </c:pt>
                <c:pt idx="3">
                  <c:v>27.666940354407206</c:v>
                </c:pt>
              </c:numCache>
            </c:numRef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'P2_carbon Bact'!$O$4:$R$4</c:f>
              <c:numCache>
                <c:formatCode>0.00</c:formatCode>
                <c:ptCount val="4"/>
                <c:pt idx="0">
                  <c:v>84.103056615491795</c:v>
                </c:pt>
                <c:pt idx="1">
                  <c:v>57.674700610942814</c:v>
                </c:pt>
                <c:pt idx="2">
                  <c:v>25.481023863618407</c:v>
                </c:pt>
                <c:pt idx="3">
                  <c:v>46.285168158182827</c:v>
                </c:pt>
              </c:numCache>
            </c:numRef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'P2_carbon Bact'!$O$5:$R$5</c:f>
              <c:numCache>
                <c:formatCode>0.00</c:formatCode>
                <c:ptCount val="4"/>
                <c:pt idx="0">
                  <c:v>123.41201147353236</c:v>
                </c:pt>
                <c:pt idx="1">
                  <c:v>103.86969219229684</c:v>
                </c:pt>
                <c:pt idx="2">
                  <c:v>31.546099296034413</c:v>
                </c:pt>
                <c:pt idx="3">
                  <c:v>63.467103176677234</c:v>
                </c:pt>
              </c:numCache>
            </c:numRef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'P2_carbon Bact'!$O$6:$R$6</c:f>
              <c:numCache>
                <c:formatCode>0.00</c:formatCode>
                <c:ptCount val="4"/>
                <c:pt idx="0">
                  <c:v>83.553004225330682</c:v>
                </c:pt>
                <c:pt idx="1">
                  <c:v>79.061345201946821</c:v>
                </c:pt>
                <c:pt idx="2">
                  <c:v>30.649176191264413</c:v>
                </c:pt>
                <c:pt idx="3">
                  <c:v>50.300127749102025</c:v>
                </c:pt>
              </c:numCache>
            </c:numRef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'P2_carbon Bact'!$O$7:$R$7</c:f>
              <c:numCache>
                <c:formatCode>0.00</c:formatCode>
                <c:ptCount val="4"/>
                <c:pt idx="0">
                  <c:v>72.617243769162428</c:v>
                </c:pt>
                <c:pt idx="1">
                  <c:v>70.168442774122028</c:v>
                </c:pt>
                <c:pt idx="2">
                  <c:v>27.863086023908807</c:v>
                </c:pt>
                <c:pt idx="3">
                  <c:v>45.768363228957618</c:v>
                </c:pt>
              </c:numCache>
            </c:numRef>
          </c:val>
        </c:ser>
        <c:marker val="1"/>
        <c:axId val="41393152"/>
        <c:axId val="41408000"/>
      </c:lineChart>
      <c:catAx>
        <c:axId val="413931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Season </a:t>
                </a:r>
              </a:p>
            </c:rich>
          </c:tx>
          <c:layout>
            <c:manualLayout>
              <c:xMode val="edge"/>
              <c:yMode val="edge"/>
              <c:x val="0.49581952182121991"/>
              <c:y val="0.926829279673374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1408000"/>
        <c:crosses val="autoZero"/>
        <c:auto val="1"/>
        <c:lblAlgn val="ctr"/>
        <c:lblOffset val="100"/>
        <c:tickLblSkip val="1"/>
        <c:tickMarkSkip val="1"/>
      </c:catAx>
      <c:valAx>
        <c:axId val="41408000"/>
        <c:scaling>
          <c:orientation val="minMax"/>
          <c:max val="15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Average C (ug C/L)</a:t>
                </a:r>
              </a:p>
            </c:rich>
          </c:tx>
          <c:layout>
            <c:manualLayout>
              <c:xMode val="edge"/>
              <c:yMode val="edge"/>
              <c:x val="5.4599223841480672E-2"/>
              <c:y val="0.2749445319335083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1393152"/>
        <c:crosses val="autoZero"/>
        <c:crossBetween val="midCat"/>
        <c:majorUnit val="30"/>
        <c:minorUnit val="30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775480059084199"/>
          <c:y val="0.12222248746199536"/>
          <c:w val="8.7149187592319058E-2"/>
          <c:h val="0.2222227044763552"/>
        </c:manualLayout>
      </c:layout>
      <c:spPr>
        <a:noFill/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1313889908429823E-2"/>
          <c:y val="7.8112410547845998E-2"/>
          <c:w val="0.89913323357520003"/>
          <c:h val="0.72009878473794453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'!$J$2:$J$55</c:f>
              <c:numCache>
                <c:formatCode>General</c:formatCode>
                <c:ptCount val="54"/>
                <c:pt idx="0">
                  <c:v>2311589.6975360005</c:v>
                </c:pt>
                <c:pt idx="1">
                  <c:v>1359973.5322600002</c:v>
                </c:pt>
                <c:pt idx="2">
                  <c:v>1886297.0585200004</c:v>
                </c:pt>
                <c:pt idx="3">
                  <c:v>1704149.2156360003</c:v>
                </c:pt>
                <c:pt idx="4">
                  <c:v>3362531.9826280004</c:v>
                </c:pt>
                <c:pt idx="5">
                  <c:v>2456195.1895880005</c:v>
                </c:pt>
                <c:pt idx="6">
                  <c:v>2621314.0919000003</c:v>
                </c:pt>
                <c:pt idx="7">
                  <c:v>1810125.8017920002</c:v>
                </c:pt>
                <c:pt idx="8">
                  <c:v>2910300.2715080003</c:v>
                </c:pt>
                <c:pt idx="9">
                  <c:v>2029890.9303400004</c:v>
                </c:pt>
                <c:pt idx="10">
                  <c:v>1678352.8997200001</c:v>
                </c:pt>
                <c:pt idx="11">
                  <c:v>1746693.4665040004</c:v>
                </c:pt>
                <c:pt idx="12">
                  <c:v>1330374.2736200001</c:v>
                </c:pt>
                <c:pt idx="13">
                  <c:v>1289759.5946760003</c:v>
                </c:pt>
                <c:pt idx="14">
                  <c:v>1442813.9890360003</c:v>
                </c:pt>
                <c:pt idx="15">
                  <c:v>1309654.7925720003</c:v>
                </c:pt>
                <c:pt idx="16">
                  <c:v>1316886.0038600001</c:v>
                </c:pt>
                <c:pt idx="17">
                  <c:v>1537437.9481440005</c:v>
                </c:pt>
                <c:pt idx="18">
                  <c:v>1186799.1355080002</c:v>
                </c:pt>
                <c:pt idx="19">
                  <c:v>1237005.4729480003</c:v>
                </c:pt>
                <c:pt idx="20">
                  <c:v>1310909.9510080002</c:v>
                </c:pt>
                <c:pt idx="21">
                  <c:v>1367804.2222040002</c:v>
                </c:pt>
                <c:pt idx="22">
                  <c:v>1376309.3256360004</c:v>
                </c:pt>
                <c:pt idx="23">
                  <c:v>1545830.6493280004</c:v>
                </c:pt>
                <c:pt idx="24">
                  <c:v>1228106.9616480002</c:v>
                </c:pt>
                <c:pt idx="25">
                  <c:v>1163082.2611800001</c:v>
                </c:pt>
                <c:pt idx="26">
                  <c:v>1543844.8762800004</c:v>
                </c:pt>
                <c:pt idx="27">
                  <c:v>1589049.3136840004</c:v>
                </c:pt>
                <c:pt idx="28">
                  <c:v>517499.94979200012</c:v>
                </c:pt>
                <c:pt idx="29">
                  <c:v>488781.1754280001</c:v>
                </c:pt>
                <c:pt idx="30">
                  <c:v>1931763.7678360005</c:v>
                </c:pt>
                <c:pt idx="31">
                  <c:v>841874.10381200013</c:v>
                </c:pt>
                <c:pt idx="32">
                  <c:v>1617318.4790560002</c:v>
                </c:pt>
                <c:pt idx="33">
                  <c:v>997850.95662000019</c:v>
                </c:pt>
                <c:pt idx="34">
                  <c:v>2925755.5806080005</c:v>
                </c:pt>
                <c:pt idx="35">
                  <c:v>853376.60052400024</c:v>
                </c:pt>
                <c:pt idx="36">
                  <c:v>1812542.4501240004</c:v>
                </c:pt>
                <c:pt idx="37">
                  <c:v>700097.40166800003</c:v>
                </c:pt>
                <c:pt idx="38">
                  <c:v>2971372.1595880007</c:v>
                </c:pt>
                <c:pt idx="39">
                  <c:v>1122617.4519000002</c:v>
                </c:pt>
                <c:pt idx="40">
                  <c:v>1615407.6408400002</c:v>
                </c:pt>
                <c:pt idx="41">
                  <c:v>668812.10930800019</c:v>
                </c:pt>
                <c:pt idx="42">
                  <c:v>4236927.8035280006</c:v>
                </c:pt>
                <c:pt idx="43">
                  <c:v>981758.70144800015</c:v>
                </c:pt>
                <c:pt idx="44">
                  <c:v>3276506.7954920009</c:v>
                </c:pt>
                <c:pt idx="45">
                  <c:v>1042099.9749160003</c:v>
                </c:pt>
                <c:pt idx="46">
                  <c:v>1954675.0927200005</c:v>
                </c:pt>
                <c:pt idx="47">
                  <c:v>532899.05776800006</c:v>
                </c:pt>
                <c:pt idx="48">
                  <c:v>557440.21524800011</c:v>
                </c:pt>
                <c:pt idx="49">
                  <c:v>651502.16311600013</c:v>
                </c:pt>
                <c:pt idx="50">
                  <c:v>1682774.0548080003</c:v>
                </c:pt>
                <c:pt idx="51">
                  <c:v>1139721.3273040003</c:v>
                </c:pt>
                <c:pt idx="52">
                  <c:v>1961868.8365920004</c:v>
                </c:pt>
                <c:pt idx="53">
                  <c:v>965404.17436400021</c:v>
                </c:pt>
              </c:numCache>
            </c:numRef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'!$J$56:$J$109</c:f>
              <c:numCache>
                <c:formatCode>General</c:formatCode>
                <c:ptCount val="54"/>
                <c:pt idx="0">
                  <c:v>2461384.4267040007</c:v>
                </c:pt>
                <c:pt idx="1">
                  <c:v>1437624.7519200002</c:v>
                </c:pt>
                <c:pt idx="2">
                  <c:v>2125376.6400160003</c:v>
                </c:pt>
                <c:pt idx="3">
                  <c:v>1515500.7760760002</c:v>
                </c:pt>
                <c:pt idx="4">
                  <c:v>4318737.9063640013</c:v>
                </c:pt>
                <c:pt idx="5">
                  <c:v>2428731.5736600002</c:v>
                </c:pt>
                <c:pt idx="6">
                  <c:v>5065463.5072440011</c:v>
                </c:pt>
                <c:pt idx="7">
                  <c:v>1717993.4258480002</c:v>
                </c:pt>
                <c:pt idx="8">
                  <c:v>950398.47425600013</c:v>
                </c:pt>
                <c:pt idx="9">
                  <c:v>2990892.6833240003</c:v>
                </c:pt>
                <c:pt idx="10">
                  <c:v>2500631.5449640006</c:v>
                </c:pt>
                <c:pt idx="11">
                  <c:v>1877923.0910440003</c:v>
                </c:pt>
                <c:pt idx="12">
                  <c:v>2361646.1653120006</c:v>
                </c:pt>
                <c:pt idx="13">
                  <c:v>1490154.0691520001</c:v>
                </c:pt>
                <c:pt idx="14">
                  <c:v>1600682.9463520003</c:v>
                </c:pt>
                <c:pt idx="15">
                  <c:v>1654935.7647200003</c:v>
                </c:pt>
                <c:pt idx="16">
                  <c:v>2385100.7677280004</c:v>
                </c:pt>
                <c:pt idx="17">
                  <c:v>1984892.5637240002</c:v>
                </c:pt>
                <c:pt idx="18">
                  <c:v>2232627.1183160003</c:v>
                </c:pt>
                <c:pt idx="19">
                  <c:v>1730563.7439160002</c:v>
                </c:pt>
                <c:pt idx="20">
                  <c:v>2138996.0457320004</c:v>
                </c:pt>
                <c:pt idx="21">
                  <c:v>2371874.7698800005</c:v>
                </c:pt>
                <c:pt idx="22">
                  <c:v>1650402.2073840005</c:v>
                </c:pt>
                <c:pt idx="23">
                  <c:v>2102596.4510880006</c:v>
                </c:pt>
                <c:pt idx="24">
                  <c:v>2316778.9346520002</c:v>
                </c:pt>
                <c:pt idx="25">
                  <c:v>1705610.4448600004</c:v>
                </c:pt>
                <c:pt idx="26">
                  <c:v>2410915.8173520006</c:v>
                </c:pt>
                <c:pt idx="27">
                  <c:v>1691710.0335240003</c:v>
                </c:pt>
                <c:pt idx="28">
                  <c:v>819918.19803600025</c:v>
                </c:pt>
                <c:pt idx="29">
                  <c:v>661524.69689600007</c:v>
                </c:pt>
                <c:pt idx="30">
                  <c:v>2202765.5877640005</c:v>
                </c:pt>
                <c:pt idx="31">
                  <c:v>906224.39079200011</c:v>
                </c:pt>
                <c:pt idx="32">
                  <c:v>1144835.6295880002</c:v>
                </c:pt>
                <c:pt idx="33">
                  <c:v>1270819.8158880002</c:v>
                </c:pt>
                <c:pt idx="34">
                  <c:v>3303839.2754640006</c:v>
                </c:pt>
                <c:pt idx="35">
                  <c:v>834493.02286000014</c:v>
                </c:pt>
                <c:pt idx="36">
                  <c:v>985711.51383600023</c:v>
                </c:pt>
                <c:pt idx="37">
                  <c:v>199439.05536800003</c:v>
                </c:pt>
                <c:pt idx="38">
                  <c:v>3108802.6414760007</c:v>
                </c:pt>
                <c:pt idx="39">
                  <c:v>954014.07990000013</c:v>
                </c:pt>
                <c:pt idx="40">
                  <c:v>2336542.9965920006</c:v>
                </c:pt>
                <c:pt idx="41">
                  <c:v>668568.57110400021</c:v>
                </c:pt>
                <c:pt idx="42">
                  <c:v>4492736.5862680003</c:v>
                </c:pt>
                <c:pt idx="43">
                  <c:v>788895.17758800008</c:v>
                </c:pt>
                <c:pt idx="44">
                  <c:v>5078652.037676001</c:v>
                </c:pt>
                <c:pt idx="45">
                  <c:v>502194.5103560001</c:v>
                </c:pt>
                <c:pt idx="46">
                  <c:v>2218839.1092280005</c:v>
                </c:pt>
                <c:pt idx="47">
                  <c:v>671041.42056000023</c:v>
                </c:pt>
                <c:pt idx="48">
                  <c:v>516357.19360400009</c:v>
                </c:pt>
                <c:pt idx="49">
                  <c:v>811675.36651600013</c:v>
                </c:pt>
                <c:pt idx="50">
                  <c:v>1921235.4239400004</c:v>
                </c:pt>
                <c:pt idx="51">
                  <c:v>1082208.8437440002</c:v>
                </c:pt>
                <c:pt idx="52">
                  <c:v>3308391.5665080007</c:v>
                </c:pt>
                <c:pt idx="53">
                  <c:v>1152291.6453720003</c:v>
                </c:pt>
              </c:numCache>
            </c:numRef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'!$J$110:$J$163</c:f>
              <c:numCache>
                <c:formatCode>General</c:formatCode>
                <c:ptCount val="54"/>
                <c:pt idx="0">
                  <c:v>4516472.1943040006</c:v>
                </c:pt>
                <c:pt idx="1">
                  <c:v>3888162.3616920006</c:v>
                </c:pt>
                <c:pt idx="2">
                  <c:v>4583857.34198</c:v>
                </c:pt>
                <c:pt idx="3">
                  <c:v>3516560.5298040006</c:v>
                </c:pt>
                <c:pt idx="4">
                  <c:v>7636084.1852960009</c:v>
                </c:pt>
                <c:pt idx="5">
                  <c:v>5790064.5989760011</c:v>
                </c:pt>
                <c:pt idx="6">
                  <c:v>8904150.1461080015</c:v>
                </c:pt>
                <c:pt idx="7">
                  <c:v>6539918.729092001</c:v>
                </c:pt>
                <c:pt idx="8">
                  <c:v>4497251.4098960012</c:v>
                </c:pt>
                <c:pt idx="9">
                  <c:v>4739852.9284960004</c:v>
                </c:pt>
                <c:pt idx="10">
                  <c:v>4924548.5556680011</c:v>
                </c:pt>
                <c:pt idx="11">
                  <c:v>3803748.2734440006</c:v>
                </c:pt>
                <c:pt idx="12">
                  <c:v>3705077.8334080004</c:v>
                </c:pt>
                <c:pt idx="13">
                  <c:v>4853416.6663920013</c:v>
                </c:pt>
                <c:pt idx="14">
                  <c:v>4856526.4619200006</c:v>
                </c:pt>
                <c:pt idx="15">
                  <c:v>2619909.0638000006</c:v>
                </c:pt>
                <c:pt idx="16">
                  <c:v>4295882.7826040005</c:v>
                </c:pt>
                <c:pt idx="17">
                  <c:v>2981694.4326960007</c:v>
                </c:pt>
                <c:pt idx="18">
                  <c:v>4485018.298572001</c:v>
                </c:pt>
                <c:pt idx="19">
                  <c:v>2529874.8631520001</c:v>
                </c:pt>
                <c:pt idx="20">
                  <c:v>2826448.1945000007</c:v>
                </c:pt>
                <c:pt idx="21">
                  <c:v>2926055.3199360007</c:v>
                </c:pt>
                <c:pt idx="22">
                  <c:v>3659479.9881360009</c:v>
                </c:pt>
                <c:pt idx="23">
                  <c:v>3963865.2757200007</c:v>
                </c:pt>
                <c:pt idx="24">
                  <c:v>3551161.6884800009</c:v>
                </c:pt>
                <c:pt idx="25">
                  <c:v>1986840.8693560003</c:v>
                </c:pt>
                <c:pt idx="26">
                  <c:v>2902169.8422360006</c:v>
                </c:pt>
                <c:pt idx="27">
                  <c:v>1743546.2035600003</c:v>
                </c:pt>
                <c:pt idx="28">
                  <c:v>1327433.0814640003</c:v>
                </c:pt>
                <c:pt idx="29">
                  <c:v>588369.56715600006</c:v>
                </c:pt>
                <c:pt idx="30">
                  <c:v>1777791.4217840005</c:v>
                </c:pt>
                <c:pt idx="31">
                  <c:v>1221306.625644</c:v>
                </c:pt>
                <c:pt idx="32">
                  <c:v>733124.92887200008</c:v>
                </c:pt>
                <c:pt idx="33">
                  <c:v>1416530.5967120004</c:v>
                </c:pt>
                <c:pt idx="34">
                  <c:v>3192504.8488200009</c:v>
                </c:pt>
                <c:pt idx="35">
                  <c:v>1599746.2609520005</c:v>
                </c:pt>
                <c:pt idx="36">
                  <c:v>740768.28173600021</c:v>
                </c:pt>
                <c:pt idx="37">
                  <c:v>383272.93197200005</c:v>
                </c:pt>
                <c:pt idx="38">
                  <c:v>1966514.7961760003</c:v>
                </c:pt>
                <c:pt idx="39">
                  <c:v>1823033.3266040003</c:v>
                </c:pt>
                <c:pt idx="40">
                  <c:v>1649840.1961440004</c:v>
                </c:pt>
                <c:pt idx="41">
                  <c:v>1716138.7887560003</c:v>
                </c:pt>
                <c:pt idx="42">
                  <c:v>4629960.9973680014</c:v>
                </c:pt>
                <c:pt idx="43">
                  <c:v>1678240.4974720003</c:v>
                </c:pt>
                <c:pt idx="44">
                  <c:v>4033779.4739760007</c:v>
                </c:pt>
                <c:pt idx="45">
                  <c:v>4349929.5301840007</c:v>
                </c:pt>
                <c:pt idx="46">
                  <c:v>5089105.4467400014</c:v>
                </c:pt>
                <c:pt idx="47">
                  <c:v>2211514.2294000005</c:v>
                </c:pt>
                <c:pt idx="48">
                  <c:v>5990365.4049120015</c:v>
                </c:pt>
                <c:pt idx="49">
                  <c:v>2302803.5884840004</c:v>
                </c:pt>
                <c:pt idx="50">
                  <c:v>2829932.6641880004</c:v>
                </c:pt>
                <c:pt idx="51">
                  <c:v>1806266.6579440003</c:v>
                </c:pt>
                <c:pt idx="52">
                  <c:v>7232541.3812680021</c:v>
                </c:pt>
                <c:pt idx="53">
                  <c:v>2999041.8463040004</c:v>
                </c:pt>
              </c:numCache>
            </c:numRef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'!$J$164:$J$217</c:f>
              <c:numCache>
                <c:formatCode>General</c:formatCode>
                <c:ptCount val="54"/>
                <c:pt idx="0">
                  <c:v>9220543.7405200023</c:v>
                </c:pt>
                <c:pt idx="1">
                  <c:v>7332129.7729960019</c:v>
                </c:pt>
                <c:pt idx="2">
                  <c:v>5707261.6096160011</c:v>
                </c:pt>
                <c:pt idx="3">
                  <c:v>7201967.9698120011</c:v>
                </c:pt>
                <c:pt idx="4">
                  <c:v>7992661.5833680015</c:v>
                </c:pt>
                <c:pt idx="5">
                  <c:v>10368582.834176002</c:v>
                </c:pt>
                <c:pt idx="6">
                  <c:v>7167910.0886680009</c:v>
                </c:pt>
                <c:pt idx="7">
                  <c:v>9744225.8139520008</c:v>
                </c:pt>
                <c:pt idx="8">
                  <c:v>7497436.0123880012</c:v>
                </c:pt>
                <c:pt idx="9">
                  <c:v>7904950.3625120008</c:v>
                </c:pt>
                <c:pt idx="10">
                  <c:v>7990806.9462760016</c:v>
                </c:pt>
                <c:pt idx="11">
                  <c:v>6288381.2317760009</c:v>
                </c:pt>
                <c:pt idx="12">
                  <c:v>8781388.1575840022</c:v>
                </c:pt>
                <c:pt idx="13">
                  <c:v>8303453.7990880013</c:v>
                </c:pt>
                <c:pt idx="14">
                  <c:v>6899905.6620200016</c:v>
                </c:pt>
                <c:pt idx="15">
                  <c:v>6166555.9286520015</c:v>
                </c:pt>
                <c:pt idx="16">
                  <c:v>6928024.9577280022</c:v>
                </c:pt>
                <c:pt idx="17">
                  <c:v>6376148.653756001</c:v>
                </c:pt>
                <c:pt idx="18">
                  <c:v>6672928.0558920009</c:v>
                </c:pt>
                <c:pt idx="19">
                  <c:v>5869907.6624720013</c:v>
                </c:pt>
                <c:pt idx="20">
                  <c:v>6220527.7414000006</c:v>
                </c:pt>
                <c:pt idx="21">
                  <c:v>5816628.9969200008</c:v>
                </c:pt>
                <c:pt idx="22">
                  <c:v>6058462.4334920011</c:v>
                </c:pt>
                <c:pt idx="23">
                  <c:v>6053872.675032001</c:v>
                </c:pt>
                <c:pt idx="24">
                  <c:v>4961791.1671720007</c:v>
                </c:pt>
                <c:pt idx="25">
                  <c:v>4997272.8101240015</c:v>
                </c:pt>
                <c:pt idx="26">
                  <c:v>3341194.2892160006</c:v>
                </c:pt>
                <c:pt idx="27">
                  <c:v>3072122.0412120009</c:v>
                </c:pt>
                <c:pt idx="28">
                  <c:v>1769642.2588040004</c:v>
                </c:pt>
                <c:pt idx="29">
                  <c:v>1283689.8732840004</c:v>
                </c:pt>
                <c:pt idx="30">
                  <c:v>766395.9942800001</c:v>
                </c:pt>
                <c:pt idx="31">
                  <c:v>2346378.1932920003</c:v>
                </c:pt>
                <c:pt idx="32">
                  <c:v>785410.70790000015</c:v>
                </c:pt>
                <c:pt idx="33">
                  <c:v>799442.25519200019</c:v>
                </c:pt>
                <c:pt idx="34">
                  <c:v>1825974.5187600004</c:v>
                </c:pt>
                <c:pt idx="35">
                  <c:v>1879890.1303840005</c:v>
                </c:pt>
                <c:pt idx="36">
                  <c:v>449178.11671600008</c:v>
                </c:pt>
                <c:pt idx="37">
                  <c:v>399889.73096800008</c:v>
                </c:pt>
                <c:pt idx="38">
                  <c:v>1442664.1193720002</c:v>
                </c:pt>
                <c:pt idx="39">
                  <c:v>1436182.2564040003</c:v>
                </c:pt>
                <c:pt idx="40">
                  <c:v>1434027.8799840002</c:v>
                </c:pt>
                <c:pt idx="41">
                  <c:v>1327807.7556240002</c:v>
                </c:pt>
                <c:pt idx="42">
                  <c:v>1870392.1404280004</c:v>
                </c:pt>
                <c:pt idx="43">
                  <c:v>1669641.7255000004</c:v>
                </c:pt>
                <c:pt idx="44">
                  <c:v>3425252.4370120005</c:v>
                </c:pt>
                <c:pt idx="45">
                  <c:v>5069828.4612080008</c:v>
                </c:pt>
                <c:pt idx="46">
                  <c:v>6912232.4418840017</c:v>
                </c:pt>
                <c:pt idx="47">
                  <c:v>6495894.515292001</c:v>
                </c:pt>
                <c:pt idx="48">
                  <c:v>7837078.1384280017</c:v>
                </c:pt>
                <c:pt idx="49">
                  <c:v>5533225.4622960007</c:v>
                </c:pt>
                <c:pt idx="50">
                  <c:v>8440528.340524001</c:v>
                </c:pt>
                <c:pt idx="51">
                  <c:v>4802610.850296001</c:v>
                </c:pt>
                <c:pt idx="52">
                  <c:v>10282482.712208003</c:v>
                </c:pt>
                <c:pt idx="53">
                  <c:v>7114949.8961520018</c:v>
                </c:pt>
              </c:numCache>
            </c:numRef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'!$J$218:$J$271</c:f>
              <c:numCache>
                <c:formatCode>General</c:formatCode>
                <c:ptCount val="54"/>
                <c:pt idx="0">
                  <c:v>6315376.5050040018</c:v>
                </c:pt>
                <c:pt idx="1">
                  <c:v>7594083.2119600018</c:v>
                </c:pt>
                <c:pt idx="2">
                  <c:v>2943683.7391640008</c:v>
                </c:pt>
                <c:pt idx="3">
                  <c:v>2319869.9964720006</c:v>
                </c:pt>
                <c:pt idx="4">
                  <c:v>6406422.3258840013</c:v>
                </c:pt>
                <c:pt idx="5">
                  <c:v>6012246.3758560009</c:v>
                </c:pt>
                <c:pt idx="6">
                  <c:v>7276003.5838280013</c:v>
                </c:pt>
                <c:pt idx="7">
                  <c:v>5199952.796976001</c:v>
                </c:pt>
                <c:pt idx="8">
                  <c:v>6624913.5622880012</c:v>
                </c:pt>
                <c:pt idx="9">
                  <c:v>3562645.4514840008</c:v>
                </c:pt>
                <c:pt idx="10">
                  <c:v>4857069.7394520007</c:v>
                </c:pt>
                <c:pt idx="11">
                  <c:v>4942532.9153480018</c:v>
                </c:pt>
                <c:pt idx="12">
                  <c:v>5267544.0154400002</c:v>
                </c:pt>
                <c:pt idx="13">
                  <c:v>5114002.5446720002</c:v>
                </c:pt>
                <c:pt idx="14">
                  <c:v>5260837.347976001</c:v>
                </c:pt>
                <c:pt idx="15">
                  <c:v>5446750.6661680005</c:v>
                </c:pt>
                <c:pt idx="16">
                  <c:v>5949450.9866400016</c:v>
                </c:pt>
                <c:pt idx="17">
                  <c:v>5299428.786456001</c:v>
                </c:pt>
                <c:pt idx="18">
                  <c:v>5450029.0650680009</c:v>
                </c:pt>
                <c:pt idx="19">
                  <c:v>4273720.8060400011</c:v>
                </c:pt>
                <c:pt idx="20">
                  <c:v>5211380.3588560009</c:v>
                </c:pt>
                <c:pt idx="21">
                  <c:v>5441542.6953440011</c:v>
                </c:pt>
                <c:pt idx="22">
                  <c:v>4625427.4400320007</c:v>
                </c:pt>
                <c:pt idx="23">
                  <c:v>4734232.8160960004</c:v>
                </c:pt>
                <c:pt idx="24">
                  <c:v>4782790.5872320011</c:v>
                </c:pt>
                <c:pt idx="25">
                  <c:v>4310963.4175440008</c:v>
                </c:pt>
                <c:pt idx="26">
                  <c:v>4541313.0911120009</c:v>
                </c:pt>
                <c:pt idx="27">
                  <c:v>3423285.3976720008</c:v>
                </c:pt>
                <c:pt idx="28">
                  <c:v>673045.9273160001</c:v>
                </c:pt>
                <c:pt idx="29">
                  <c:v>2036972.2719640003</c:v>
                </c:pt>
                <c:pt idx="30">
                  <c:v>911001.48633200023</c:v>
                </c:pt>
                <c:pt idx="31">
                  <c:v>1110684.079904</c:v>
                </c:pt>
                <c:pt idx="32">
                  <c:v>1048319.5659720001</c:v>
                </c:pt>
                <c:pt idx="33">
                  <c:v>918345.09986800025</c:v>
                </c:pt>
                <c:pt idx="34">
                  <c:v>1875244.1708000004</c:v>
                </c:pt>
                <c:pt idx="35">
                  <c:v>1576366.5933680004</c:v>
                </c:pt>
                <c:pt idx="36">
                  <c:v>300039.06732800003</c:v>
                </c:pt>
                <c:pt idx="37">
                  <c:v>354516.69019200007</c:v>
                </c:pt>
                <c:pt idx="38">
                  <c:v>1038802.8423080002</c:v>
                </c:pt>
                <c:pt idx="39">
                  <c:v>1097514.2831800003</c:v>
                </c:pt>
                <c:pt idx="40">
                  <c:v>1047101.8749520002</c:v>
                </c:pt>
                <c:pt idx="41">
                  <c:v>1011938.7050360002</c:v>
                </c:pt>
                <c:pt idx="42">
                  <c:v>1954450.2882240003</c:v>
                </c:pt>
                <c:pt idx="43">
                  <c:v>1643901.6107080004</c:v>
                </c:pt>
                <c:pt idx="44">
                  <c:v>1861624.7650840003</c:v>
                </c:pt>
                <c:pt idx="45">
                  <c:v>1996957.0716760003</c:v>
                </c:pt>
                <c:pt idx="46">
                  <c:v>3483251.9969800008</c:v>
                </c:pt>
                <c:pt idx="47">
                  <c:v>1049106.3817080001</c:v>
                </c:pt>
                <c:pt idx="48">
                  <c:v>9832461.5786320027</c:v>
                </c:pt>
                <c:pt idx="49">
                  <c:v>8894221.2808680013</c:v>
                </c:pt>
                <c:pt idx="50">
                  <c:v>5621273.8898960007</c:v>
                </c:pt>
                <c:pt idx="51">
                  <c:v>5194782.2935680011</c:v>
                </c:pt>
                <c:pt idx="52">
                  <c:v>10103613.268224001</c:v>
                </c:pt>
                <c:pt idx="53">
                  <c:v>11298655.235252002</c:v>
                </c:pt>
              </c:numCache>
            </c:numRef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'!$J$272:$J$325</c:f>
              <c:numCache>
                <c:formatCode>General</c:formatCode>
                <c:ptCount val="54"/>
                <c:pt idx="0">
                  <c:v>4444815.7612040006</c:v>
                </c:pt>
                <c:pt idx="1">
                  <c:v>6598386.6317600012</c:v>
                </c:pt>
                <c:pt idx="2">
                  <c:v>3427144.5415200009</c:v>
                </c:pt>
                <c:pt idx="3">
                  <c:v>2605989.9187560002</c:v>
                </c:pt>
                <c:pt idx="4">
                  <c:v>4957295.0772520015</c:v>
                </c:pt>
                <c:pt idx="5">
                  <c:v>4950082.5996720009</c:v>
                </c:pt>
                <c:pt idx="6">
                  <c:v>4772655.6512040012</c:v>
                </c:pt>
                <c:pt idx="7">
                  <c:v>5086763.7332400009</c:v>
                </c:pt>
                <c:pt idx="8">
                  <c:v>5125430.1065520011</c:v>
                </c:pt>
                <c:pt idx="9">
                  <c:v>5185490.374400001</c:v>
                </c:pt>
                <c:pt idx="10">
                  <c:v>4088519.3687520009</c:v>
                </c:pt>
                <c:pt idx="11">
                  <c:v>3830649.878132001</c:v>
                </c:pt>
                <c:pt idx="12">
                  <c:v>4424995.4981400007</c:v>
                </c:pt>
                <c:pt idx="13">
                  <c:v>4874417.1530600013</c:v>
                </c:pt>
                <c:pt idx="14">
                  <c:v>4257253.8767080009</c:v>
                </c:pt>
                <c:pt idx="15">
                  <c:v>4758755.2398680011</c:v>
                </c:pt>
                <c:pt idx="16">
                  <c:v>4779043.8456320008</c:v>
                </c:pt>
                <c:pt idx="17">
                  <c:v>4733333.5981120011</c:v>
                </c:pt>
                <c:pt idx="18">
                  <c:v>4987568.7493800009</c:v>
                </c:pt>
                <c:pt idx="19">
                  <c:v>4288201.9623240009</c:v>
                </c:pt>
                <c:pt idx="20">
                  <c:v>4637154.7412400013</c:v>
                </c:pt>
                <c:pt idx="21">
                  <c:v>5032192.4418360014</c:v>
                </c:pt>
                <c:pt idx="22">
                  <c:v>4286984.2713040002</c:v>
                </c:pt>
                <c:pt idx="23">
                  <c:v>4810422.8065320011</c:v>
                </c:pt>
                <c:pt idx="24">
                  <c:v>5086182.9882920012</c:v>
                </c:pt>
                <c:pt idx="25">
                  <c:v>0</c:v>
                </c:pt>
                <c:pt idx="26">
                  <c:v>4478517.7018960007</c:v>
                </c:pt>
                <c:pt idx="27">
                  <c:v>0</c:v>
                </c:pt>
                <c:pt idx="28">
                  <c:v>1168084.1612160001</c:v>
                </c:pt>
                <c:pt idx="29">
                  <c:v>1543470.2021200005</c:v>
                </c:pt>
                <c:pt idx="30">
                  <c:v>864448.22195200017</c:v>
                </c:pt>
                <c:pt idx="31">
                  <c:v>827299.27898800024</c:v>
                </c:pt>
                <c:pt idx="32">
                  <c:v>841162.22290800011</c:v>
                </c:pt>
                <c:pt idx="33">
                  <c:v>1046071.5210120003</c:v>
                </c:pt>
                <c:pt idx="34">
                  <c:v>1866251.9909600003</c:v>
                </c:pt>
                <c:pt idx="35">
                  <c:v>1872171.8426880003</c:v>
                </c:pt>
                <c:pt idx="36">
                  <c:v>0</c:v>
                </c:pt>
                <c:pt idx="37">
                  <c:v>308544.17076000007</c:v>
                </c:pt>
                <c:pt idx="38">
                  <c:v>1011695.1668320002</c:v>
                </c:pt>
                <c:pt idx="39">
                  <c:v>962294.37883600022</c:v>
                </c:pt>
                <c:pt idx="40">
                  <c:v>1227825.9560280002</c:v>
                </c:pt>
                <c:pt idx="41">
                  <c:v>1011732.6342480002</c:v>
                </c:pt>
                <c:pt idx="42">
                  <c:v>1058136.0289640003</c:v>
                </c:pt>
                <c:pt idx="43">
                  <c:v>1790211.8701880004</c:v>
                </c:pt>
                <c:pt idx="44">
                  <c:v>2030340.5393320005</c:v>
                </c:pt>
                <c:pt idx="45">
                  <c:v>1983375.1333760004</c:v>
                </c:pt>
                <c:pt idx="46">
                  <c:v>3000428.1406960008</c:v>
                </c:pt>
                <c:pt idx="47">
                  <c:v>2867100.3408600003</c:v>
                </c:pt>
                <c:pt idx="48">
                  <c:v>7132484.6468400015</c:v>
                </c:pt>
                <c:pt idx="49">
                  <c:v>9554865.4934880007</c:v>
                </c:pt>
                <c:pt idx="50">
                  <c:v>3657288.1443000007</c:v>
                </c:pt>
                <c:pt idx="51">
                  <c:v>4319824.4614280006</c:v>
                </c:pt>
                <c:pt idx="52">
                  <c:v>8513664.736556001</c:v>
                </c:pt>
                <c:pt idx="53">
                  <c:v>8959845.4599920008</c:v>
                </c:pt>
              </c:numCache>
            </c:numRef>
          </c:val>
        </c:ser>
        <c:marker val="1"/>
        <c:axId val="41665664"/>
        <c:axId val="41667584"/>
      </c:lineChart>
      <c:catAx>
        <c:axId val="41665664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667584"/>
        <c:crosses val="autoZero"/>
        <c:auto val="1"/>
        <c:lblAlgn val="ctr"/>
        <c:lblOffset val="100"/>
        <c:tickLblSkip val="2"/>
        <c:tickMarkSkip val="1"/>
      </c:catAx>
      <c:valAx>
        <c:axId val="41667584"/>
        <c:scaling>
          <c:orientation val="minMax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665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415841584158412"/>
          <c:y val="0.35167505195295207"/>
          <c:w val="0.36633663366336633"/>
          <c:h val="0.2703352440182556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366" r="0.75000000000000366" t="1" header="0.5" footer="0.5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TP CONCENTRATIONS </a:t>
            </a:r>
          </a:p>
        </c:rich>
      </c:tx>
      <c:layout>
        <c:manualLayout>
          <c:xMode val="edge"/>
          <c:yMode val="edge"/>
          <c:x val="0.26811881188118808"/>
          <c:y val="3.01509463215832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4619452173121803"/>
          <c:y val="8.7306390752864158E-2"/>
          <c:w val="0.51443899200674559"/>
          <c:h val="0.70074866262167324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8876160"/>
        <c:axId val="68886528"/>
      </c:lineChart>
      <c:catAx>
        <c:axId val="68876160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886528"/>
        <c:crosses val="autoZero"/>
        <c:auto val="1"/>
        <c:lblAlgn val="ctr"/>
        <c:lblOffset val="100"/>
        <c:tickLblSkip val="2"/>
        <c:tickMarkSkip val="1"/>
      </c:catAx>
      <c:valAx>
        <c:axId val="68886528"/>
        <c:scaling>
          <c:orientation val="minMax"/>
          <c:max val="0.2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876160"/>
        <c:crosses val="autoZero"/>
        <c:crossBetween val="between"/>
        <c:majorUnit val="2.5000000000000001E-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48514851485146"/>
          <c:y val="5.063301570950296E-2"/>
          <c:w val="3.9603960396039604E-2"/>
          <c:h val="0.3037980942570177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55" r="0.75000000000000355" t="1" header="0.5" footer="0.5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PO4  CONCENTRATIONS </a:t>
            </a:r>
          </a:p>
        </c:rich>
      </c:tx>
      <c:layout>
        <c:manualLayout>
          <c:xMode val="edge"/>
          <c:yMode val="edge"/>
          <c:x val="0.26811881188118808"/>
          <c:y val="3.152798299262473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4619452173121803"/>
          <c:y val="0.1060805420254831"/>
          <c:w val="0.51443899200674559"/>
          <c:h val="0.65718189449933484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8926464"/>
        <c:axId val="68932736"/>
      </c:lineChart>
      <c:catAx>
        <c:axId val="68926464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32736"/>
        <c:crosses val="autoZero"/>
        <c:auto val="1"/>
        <c:lblAlgn val="ctr"/>
        <c:lblOffset val="100"/>
        <c:tickLblSkip val="2"/>
        <c:tickMarkSkip val="1"/>
      </c:catAx>
      <c:valAx>
        <c:axId val="68932736"/>
        <c:scaling>
          <c:orientation val="minMax"/>
          <c:max val="0.1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26464"/>
        <c:crosses val="autoZero"/>
        <c:crossBetween val="between"/>
        <c:majorUnit val="2.5000000000000001E-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128712871287128"/>
          <c:y val="8.7886087679640734E-2"/>
          <c:w val="3.9603960396039604E-2"/>
          <c:h val="0.35154435071856294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55" r="0.75000000000000355" t="1" header="0.5" footer="0.5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164844255133451"/>
          <c:y val="0.12970724546781601"/>
          <c:w val="0.8186820508188557"/>
          <c:h val="0.56903823818138621"/>
        </c:manualLayout>
      </c:layout>
      <c:lineChart>
        <c:grouping val="standard"/>
        <c:ser>
          <c:idx val="0"/>
          <c:order val="0"/>
          <c:tx>
            <c:strRef>
              <c:f>'P2_Temp Corr Bacteria'!$R$10</c:f>
              <c:strCache>
                <c:ptCount val="1"/>
                <c:pt idx="0">
                  <c:v>Bacterial Counts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'P2_Temp Corr Bacteria'!$Q$11:$Q$37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Bacteria'!$R$11:$R$37</c:f>
              <c:numCache>
                <c:formatCode>#,##0</c:formatCode>
                <c:ptCount val="27"/>
                <c:pt idx="0">
                  <c:v>4790045.2156550018</c:v>
                </c:pt>
                <c:pt idx="1">
                  <c:v>3294804.9447810012</c:v>
                </c:pt>
                <c:pt idx="2">
                  <c:v>5556636.3527266681</c:v>
                </c:pt>
                <c:pt idx="3">
                  <c:v>5492206.4474876681</c:v>
                </c:pt>
                <c:pt idx="4">
                  <c:v>4501621.0472870013</c:v>
                </c:pt>
                <c:pt idx="5">
                  <c:v>4044154.8259233343</c:v>
                </c:pt>
                <c:pt idx="6">
                  <c:v>4316352.480878667</c:v>
                </c:pt>
                <c:pt idx="7">
                  <c:v>3856215.1449826672</c:v>
                </c:pt>
                <c:pt idx="8">
                  <c:v>4047277.1105900011</c:v>
                </c:pt>
                <c:pt idx="9">
                  <c:v>3745353.7444656678</c:v>
                </c:pt>
                <c:pt idx="10">
                  <c:v>3775126.2899046671</c:v>
                </c:pt>
                <c:pt idx="11">
                  <c:v>3738990.5283150007</c:v>
                </c:pt>
                <c:pt idx="12">
                  <c:v>3280962.0118672741</c:v>
                </c:pt>
                <c:pt idx="13">
                  <c:v>2794333.50979491</c:v>
                </c:pt>
                <c:pt idx="14">
                  <c:v>1073202.6136230002</c:v>
                </c:pt>
                <c:pt idx="15">
                  <c:v>1308994.429365</c:v>
                </c:pt>
                <c:pt idx="16">
                  <c:v>1051602.648299</c:v>
                </c:pt>
                <c:pt idx="17">
                  <c:v>1967134.5696823343</c:v>
                </c:pt>
                <c:pt idx="18">
                  <c:v>603090.85551527282</c:v>
                </c:pt>
                <c:pt idx="19">
                  <c:v>1577958.9585480001</c:v>
                </c:pt>
                <c:pt idx="20">
                  <c:v>1309645.4257179999</c:v>
                </c:pt>
                <c:pt idx="21">
                  <c:v>2232937.7856403338</c:v>
                </c:pt>
                <c:pt idx="22">
                  <c:v>2887545.0608573346</c:v>
                </c:pt>
                <c:pt idx="23">
                  <c:v>3040507.3478196673</c:v>
                </c:pt>
                <c:pt idx="24">
                  <c:v>4967873.3777026674</c:v>
                </c:pt>
                <c:pt idx="25">
                  <c:v>3541537.2459950005</c:v>
                </c:pt>
                <c:pt idx="26">
                  <c:v>6157729.2298993347</c:v>
                </c:pt>
              </c:numCache>
            </c:numRef>
          </c:val>
        </c:ser>
        <c:ser>
          <c:idx val="1"/>
          <c:order val="1"/>
          <c:tx>
            <c:strRef>
              <c:f>'P2_Temp Corr Bacteria'!$S$10</c:f>
              <c:strCache>
                <c:ptCount val="1"/>
                <c:pt idx="0">
                  <c:v>Corrected Bacterial Counts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'P2_Temp Corr Bacteria'!$Q$11:$Q$37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Bacteria'!$S$11:$S$37</c:f>
              <c:numCache>
                <c:formatCode>#,##0</c:formatCode>
                <c:ptCount val="27"/>
                <c:pt idx="0">
                  <c:v>3598656.6098348289</c:v>
                </c:pt>
                <c:pt idx="1">
                  <c:v>2335848.199289538</c:v>
                </c:pt>
                <c:pt idx="2">
                  <c:v>3490980.3241904839</c:v>
                </c:pt>
                <c:pt idx="3">
                  <c:v>3682157.0725754704</c:v>
                </c:pt>
                <c:pt idx="4">
                  <c:v>3435273.0456147087</c:v>
                </c:pt>
                <c:pt idx="5">
                  <c:v>3458804.4054133915</c:v>
                </c:pt>
                <c:pt idx="6">
                  <c:v>3523956.0031611361</c:v>
                </c:pt>
                <c:pt idx="7">
                  <c:v>3267614.6778322873</c:v>
                </c:pt>
                <c:pt idx="8">
                  <c:v>3897270.5957989427</c:v>
                </c:pt>
                <c:pt idx="9">
                  <c:v>3377907.3852404221</c:v>
                </c:pt>
                <c:pt idx="10">
                  <c:v>3969964.0379399802</c:v>
                </c:pt>
                <c:pt idx="11">
                  <c:v>4252686.7582322294</c:v>
                </c:pt>
                <c:pt idx="12">
                  <c:v>4024831.8375659971</c:v>
                </c:pt>
                <c:pt idx="13">
                  <c:v>3542692.4063961352</c:v>
                </c:pt>
                <c:pt idx="14">
                  <c:v>1492443.584181509</c:v>
                </c:pt>
                <c:pt idx="15">
                  <c:v>1921373.8445238967</c:v>
                </c:pt>
                <c:pt idx="16">
                  <c:v>1590015.1339814018</c:v>
                </c:pt>
                <c:pt idx="17">
                  <c:v>2489679.5398752969</c:v>
                </c:pt>
                <c:pt idx="18">
                  <c:v>797652.61067086132</c:v>
                </c:pt>
                <c:pt idx="19">
                  <c:v>2066732.9932648551</c:v>
                </c:pt>
                <c:pt idx="20">
                  <c:v>1667687.8289282441</c:v>
                </c:pt>
                <c:pt idx="21">
                  <c:v>2536996.7097015302</c:v>
                </c:pt>
                <c:pt idx="22">
                  <c:v>2766295.3963031024</c:v>
                </c:pt>
                <c:pt idx="23">
                  <c:v>3026410.3840880524</c:v>
                </c:pt>
                <c:pt idx="24">
                  <c:v>3661336.3123885687</c:v>
                </c:pt>
                <c:pt idx="25">
                  <c:v>2687674.6118109976</c:v>
                </c:pt>
                <c:pt idx="26">
                  <c:v>4203921.7852024967</c:v>
                </c:pt>
              </c:numCache>
            </c:numRef>
          </c:val>
        </c:ser>
        <c:marker val="1"/>
        <c:axId val="68977792"/>
        <c:axId val="68980096"/>
      </c:lineChart>
      <c:catAx>
        <c:axId val="689777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Sampling Dates </a:t>
                </a:r>
              </a:p>
            </c:rich>
          </c:tx>
          <c:layout>
            <c:manualLayout>
              <c:xMode val="edge"/>
              <c:yMode val="edge"/>
              <c:x val="0.46872198667474263"/>
              <c:y val="0.9106781317607265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8980096"/>
        <c:crosses val="autoZero"/>
        <c:auto val="1"/>
        <c:lblAlgn val="ctr"/>
        <c:lblOffset val="100"/>
        <c:tickLblSkip val="1"/>
        <c:tickMarkSkip val="1"/>
      </c:catAx>
      <c:valAx>
        <c:axId val="68980096"/>
        <c:scaling>
          <c:orientation val="minMax"/>
          <c:max val="1000000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 Bacterial Cell Counts (Cells/mL)</a:t>
                </a:r>
              </a:p>
            </c:rich>
          </c:tx>
          <c:layout>
            <c:manualLayout>
              <c:xMode val="edge"/>
              <c:yMode val="edge"/>
              <c:x val="1.3732129637641449E-2"/>
              <c:y val="0.24912814768446831"/>
            </c:manualLayout>
          </c:layout>
          <c:spPr>
            <a:noFill/>
            <a:ln w="25400">
              <a:noFill/>
            </a:ln>
          </c:spPr>
        </c:title>
        <c:numFmt formatCode="0.E+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8977792"/>
        <c:crosses val="autoZero"/>
        <c:crossBetween val="midCat"/>
        <c:majorUnit val="2000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095294520603074"/>
          <c:y val="0.12343108842905051"/>
          <c:w val="0.21153865071493919"/>
          <c:h val="9.2050303235224118E-2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11" r="0.75000000000000111" t="1" header="0.5" footer="0.5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010940362937109"/>
          <c:y val="0.15337453942704224"/>
          <c:w val="0.81164839422272061"/>
          <c:h val="0.51124846475680752"/>
        </c:manualLayout>
      </c:layout>
      <c:lineChart>
        <c:grouping val="standard"/>
        <c:ser>
          <c:idx val="0"/>
          <c:order val="0"/>
          <c:tx>
            <c:strRef>
              <c:f>'P2_Temp Corr Bacteria'!$R$39</c:f>
              <c:strCache>
                <c:ptCount val="1"/>
                <c:pt idx="0">
                  <c:v>LR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'P2_Temp Corr Bacteria'!$Q$40:$Q$66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Bacteria'!$R$40:$R$66</c:f>
              <c:numCache>
                <c:formatCode>0</c:formatCode>
                <c:ptCount val="27"/>
                <c:pt idx="0">
                  <c:v>1892643.1021050005</c:v>
                </c:pt>
                <c:pt idx="1">
                  <c:v>1807830.9225620003</c:v>
                </c:pt>
                <c:pt idx="2">
                  <c:v>3141549.1630600011</c:v>
                </c:pt>
                <c:pt idx="3">
                  <c:v>2803724.2066960004</c:v>
                </c:pt>
                <c:pt idx="4">
                  <c:v>2220370.5898570004</c:v>
                </c:pt>
                <c:pt idx="5">
                  <c:v>1950900.2505580003</c:v>
                </c:pt>
                <c:pt idx="6">
                  <c:v>1617983.5256900003</c:v>
                </c:pt>
                <c:pt idx="7">
                  <c:v>1502021.8731700003</c:v>
                </c:pt>
                <c:pt idx="8">
                  <c:v>1806079.3208640004</c:v>
                </c:pt>
                <c:pt idx="9">
                  <c:v>1596748.8676720003</c:v>
                </c:pt>
                <c:pt idx="10">
                  <c:v>1797396.2472060001</c:v>
                </c:pt>
                <c:pt idx="11">
                  <c:v>1668784.6583590005</c:v>
                </c:pt>
                <c:pt idx="12">
                  <c:v>1603394.6505850002</c:v>
                </c:pt>
                <c:pt idx="13">
                  <c:v>1808880.0102100004</c:v>
                </c:pt>
                <c:pt idx="14">
                  <c:v>621931.00503800018</c:v>
                </c:pt>
                <c:pt idx="15">
                  <c:v>1470656.9625510003</c:v>
                </c:pt>
                <c:pt idx="16">
                  <c:v>1257706.2202880001</c:v>
                </c:pt>
                <c:pt idx="17">
                  <c:v>1979366.1198640005</c:v>
                </c:pt>
                <c:pt idx="18">
                  <c:v>924447.60524900013</c:v>
                </c:pt>
                <c:pt idx="19">
                  <c:v>2039201.5832160003</c:v>
                </c:pt>
                <c:pt idx="20">
                  <c:v>1322332.8294610002</c:v>
                </c:pt>
                <c:pt idx="21">
                  <c:v>2625079.5672080005</c:v>
                </c:pt>
                <c:pt idx="22">
                  <c:v>2474863.3296100004</c:v>
                </c:pt>
                <c:pt idx="23">
                  <c:v>1344363.6700690002</c:v>
                </c:pt>
                <c:pt idx="24">
                  <c:v>634243.73462100013</c:v>
                </c:pt>
                <c:pt idx="25">
                  <c:v>1456484.9124490004</c:v>
                </c:pt>
                <c:pt idx="26">
                  <c:v>1846989.0557090004</c:v>
                </c:pt>
              </c:numCache>
            </c:numRef>
          </c:val>
        </c:ser>
        <c:ser>
          <c:idx val="1"/>
          <c:order val="1"/>
          <c:tx>
            <c:strRef>
              <c:f>'P2_Temp Corr Bacteria'!$S$39</c:f>
              <c:strCache>
                <c:ptCount val="1"/>
                <c:pt idx="0">
                  <c:v>MR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'P2_Temp Corr Bacteria'!$Q$40:$Q$66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Bacteria'!$S$40:$S$66</c:f>
              <c:numCache>
                <c:formatCode>0</c:formatCode>
                <c:ptCount val="27"/>
                <c:pt idx="0">
                  <c:v>6239327.0173780005</c:v>
                </c:pt>
                <c:pt idx="1">
                  <c:v>5252411.862803001</c:v>
                </c:pt>
                <c:pt idx="2">
                  <c:v>7946848.3004540019</c:v>
                </c:pt>
                <c:pt idx="3">
                  <c:v>8089051.1944550015</c:v>
                </c:pt>
                <c:pt idx="4">
                  <c:v>6159872.6783230007</c:v>
                </c:pt>
                <c:pt idx="5">
                  <c:v>5751871.2517910004</c:v>
                </c:pt>
                <c:pt idx="6">
                  <c:v>6410834.1141180014</c:v>
                </c:pt>
                <c:pt idx="7">
                  <c:v>5135724.2790980004</c:v>
                </c:pt>
                <c:pt idx="8">
                  <c:v>5145437.7066960009</c:v>
                </c:pt>
                <c:pt idx="9">
                  <c:v>4889432.2200220013</c:v>
                </c:pt>
                <c:pt idx="10">
                  <c:v>4447415.0631890008</c:v>
                </c:pt>
                <c:pt idx="11">
                  <c:v>4933920.0930950008</c:v>
                </c:pt>
                <c:pt idx="12">
                  <c:v>3874266.6337830015</c:v>
                </c:pt>
                <c:pt idx="13">
                  <c:v>2764758.0940560009</c:v>
                </c:pt>
                <c:pt idx="14">
                  <c:v>1242283.6951770005</c:v>
                </c:pt>
                <c:pt idx="15">
                  <c:v>1527968.0587500003</c:v>
                </c:pt>
                <c:pt idx="16">
                  <c:v>933627.12216900033</c:v>
                </c:pt>
                <c:pt idx="17">
                  <c:v>2124528.9397290004</c:v>
                </c:pt>
                <c:pt idx="18">
                  <c:v>493277.2653480001</c:v>
                </c:pt>
                <c:pt idx="19">
                  <c:v>1667098.6246390003</c:v>
                </c:pt>
                <c:pt idx="20">
                  <c:v>1531953.6551270001</c:v>
                </c:pt>
                <c:pt idx="21">
                  <c:v>2462058.8401920004</c:v>
                </c:pt>
                <c:pt idx="22">
                  <c:v>4219697.4755950011</c:v>
                </c:pt>
                <c:pt idx="23">
                  <c:v>5177186.6583290007</c:v>
                </c:pt>
                <c:pt idx="24">
                  <c:v>5415868.1485300008</c:v>
                </c:pt>
                <c:pt idx="25">
                  <c:v>4469834.6282380009</c:v>
                </c:pt>
                <c:pt idx="26">
                  <c:v>6907253.9589830013</c:v>
                </c:pt>
              </c:numCache>
            </c:numRef>
          </c:val>
        </c:ser>
        <c:ser>
          <c:idx val="2"/>
          <c:order val="2"/>
          <c:tx>
            <c:strRef>
              <c:f>'P2_Temp Corr Bacteria'!$T$39</c:f>
              <c:strCache>
                <c:ptCount val="1"/>
                <c:pt idx="0">
                  <c:v>UR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'P2_Temp Corr Bacteria'!$Q$40:$Q$66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Bacteria'!$T$40:$T$66</c:f>
              <c:numCache>
                <c:formatCode>0</c:formatCode>
                <c:ptCount val="27"/>
                <c:pt idx="0">
                  <c:v>6238165.5274820011</c:v>
                </c:pt>
                <c:pt idx="1">
                  <c:v>2824172.0489780009</c:v>
                </c:pt>
                <c:pt idx="2">
                  <c:v>5581511.5946660014</c:v>
                </c:pt>
                <c:pt idx="3">
                  <c:v>5583843.9413120011</c:v>
                </c:pt>
                <c:pt idx="4">
                  <c:v>5124619.8736810014</c:v>
                </c:pt>
                <c:pt idx="5">
                  <c:v>4429692.9754210012</c:v>
                </c:pt>
                <c:pt idx="6">
                  <c:v>4920239.8028279999</c:v>
                </c:pt>
                <c:pt idx="7">
                  <c:v>4930899.2826800011</c:v>
                </c:pt>
                <c:pt idx="8">
                  <c:v>5190314.3042100016</c:v>
                </c:pt>
                <c:pt idx="9">
                  <c:v>4749880.1457030009</c:v>
                </c:pt>
                <c:pt idx="10">
                  <c:v>5080567.5593190007</c:v>
                </c:pt>
                <c:pt idx="11">
                  <c:v>4614266.8334910013</c:v>
                </c:pt>
                <c:pt idx="12">
                  <c:v>4726645.6643560007</c:v>
                </c:pt>
                <c:pt idx="13">
                  <c:v>4147705.3968933341</c:v>
                </c:pt>
                <c:pt idx="14">
                  <c:v>1355393.1406540002</c:v>
                </c:pt>
                <c:pt idx="15">
                  <c:v>928358.26679400005</c:v>
                </c:pt>
                <c:pt idx="16">
                  <c:v>963474.60244000016</c:v>
                </c:pt>
                <c:pt idx="17">
                  <c:v>1797508.6494540004</c:v>
                </c:pt>
                <c:pt idx="18">
                  <c:v>321033.3094266667</c:v>
                </c:pt>
                <c:pt idx="19">
                  <c:v>1027576.6677890003</c:v>
                </c:pt>
                <c:pt idx="20">
                  <c:v>1074649.7925660003</c:v>
                </c:pt>
                <c:pt idx="21">
                  <c:v>1611674.9495210003</c:v>
                </c:pt>
                <c:pt idx="22">
                  <c:v>1968074.3773670003</c:v>
                </c:pt>
                <c:pt idx="23">
                  <c:v>2599971.7150610005</c:v>
                </c:pt>
                <c:pt idx="24">
                  <c:v>8853508.2499570027</c:v>
                </c:pt>
                <c:pt idx="25">
                  <c:v>4698292.1972980006</c:v>
                </c:pt>
                <c:pt idx="26">
                  <c:v>9718944.6750060003</c:v>
                </c:pt>
              </c:numCache>
            </c:numRef>
          </c:val>
        </c:ser>
        <c:ser>
          <c:idx val="3"/>
          <c:order val="3"/>
          <c:tx>
            <c:strRef>
              <c:f>'P2_Temp Corr Bacteria'!$U$39</c:f>
              <c:strCache>
                <c:ptCount val="1"/>
                <c:pt idx="0">
                  <c:v>CorrLR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FF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'P2_Temp Corr Bacteria'!$Q$40:$Q$66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Bacteria'!$U$40:$U$66</c:f>
              <c:numCache>
                <c:formatCode>0</c:formatCode>
                <c:ptCount val="27"/>
                <c:pt idx="0">
                  <c:v>1711546.9680520461</c:v>
                </c:pt>
                <c:pt idx="1">
                  <c:v>1546593.0101933631</c:v>
                </c:pt>
                <c:pt idx="2">
                  <c:v>2305812.3279471826</c:v>
                </c:pt>
                <c:pt idx="3">
                  <c:v>2133417.4747947818</c:v>
                </c:pt>
                <c:pt idx="4">
                  <c:v>1795769.5679457907</c:v>
                </c:pt>
                <c:pt idx="5">
                  <c:v>1696241.5064451045</c:v>
                </c:pt>
                <c:pt idx="6">
                  <c:v>1411546.9797324173</c:v>
                </c:pt>
                <c:pt idx="7">
                  <c:v>1339223.3794181016</c:v>
                </c:pt>
                <c:pt idx="8">
                  <c:v>1763143.9529287224</c:v>
                </c:pt>
                <c:pt idx="9">
                  <c:v>1522191.952832276</c:v>
                </c:pt>
                <c:pt idx="10">
                  <c:v>1859938.7144345536</c:v>
                </c:pt>
                <c:pt idx="11">
                  <c:v>1833563.1059604287</c:v>
                </c:pt>
                <c:pt idx="12">
                  <c:v>1966825.501851833</c:v>
                </c:pt>
                <c:pt idx="13">
                  <c:v>2283529.2735556881</c:v>
                </c:pt>
                <c:pt idx="14">
                  <c:v>855886.60067773005</c:v>
                </c:pt>
                <c:pt idx="15">
                  <c:v>2141269.5158818983</c:v>
                </c:pt>
                <c:pt idx="16">
                  <c:v>1803358.2892850554</c:v>
                </c:pt>
                <c:pt idx="17">
                  <c:v>2373631.2856001654</c:v>
                </c:pt>
                <c:pt idx="18">
                  <c:v>1215742.9087004866</c:v>
                </c:pt>
                <c:pt idx="19">
                  <c:v>2637678.942048511</c:v>
                </c:pt>
                <c:pt idx="20">
                  <c:v>1685662.2052030752</c:v>
                </c:pt>
                <c:pt idx="21">
                  <c:v>3078228.9576427401</c:v>
                </c:pt>
                <c:pt idx="22">
                  <c:v>2525586.0988382581</c:v>
                </c:pt>
                <c:pt idx="23">
                  <c:v>1481166.1261143787</c:v>
                </c:pt>
                <c:pt idx="24">
                  <c:v>606945.57071516244</c:v>
                </c:pt>
                <c:pt idx="25">
                  <c:v>1318991.671231023</c:v>
                </c:pt>
                <c:pt idx="26">
                  <c:v>1520877.7318310828</c:v>
                </c:pt>
              </c:numCache>
            </c:numRef>
          </c:val>
        </c:ser>
        <c:ser>
          <c:idx val="4"/>
          <c:order val="4"/>
          <c:tx>
            <c:strRef>
              <c:f>'P2_Temp Corr Bacteria'!$V$39</c:f>
              <c:strCache>
                <c:ptCount val="1"/>
                <c:pt idx="0">
                  <c:v>Corr MR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'P2_Temp Corr Bacteria'!$Q$40:$Q$66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Bacteria'!$V$40:$V$66</c:f>
              <c:numCache>
                <c:formatCode>0</c:formatCode>
                <c:ptCount val="27"/>
                <c:pt idx="0">
                  <c:v>4691167.4038907792</c:v>
                </c:pt>
                <c:pt idx="1">
                  <c:v>3670088.1713077459</c:v>
                </c:pt>
                <c:pt idx="2">
                  <c:v>4950080.4682877567</c:v>
                </c:pt>
                <c:pt idx="3">
                  <c:v>5481688.5578078004</c:v>
                </c:pt>
                <c:pt idx="4">
                  <c:v>4882485.0289415102</c:v>
                </c:pt>
                <c:pt idx="5">
                  <c:v>5079255.77421821</c:v>
                </c:pt>
                <c:pt idx="6">
                  <c:v>5277221.3767376281</c:v>
                </c:pt>
                <c:pt idx="7">
                  <c:v>4403867.4656896023</c:v>
                </c:pt>
                <c:pt idx="8">
                  <c:v>5110221.31382888</c:v>
                </c:pt>
                <c:pt idx="9">
                  <c:v>4389797.7613232434</c:v>
                </c:pt>
                <c:pt idx="10">
                  <c:v>4704927.4323724266</c:v>
                </c:pt>
                <c:pt idx="11">
                  <c:v>5576144.8116499223</c:v>
                </c:pt>
                <c:pt idx="12">
                  <c:v>4814452.9002212649</c:v>
                </c:pt>
                <c:pt idx="13">
                  <c:v>3575870.3110060394</c:v>
                </c:pt>
                <c:pt idx="14">
                  <c:v>1770911.140199665</c:v>
                </c:pt>
                <c:pt idx="15">
                  <c:v>2173461.898903531</c:v>
                </c:pt>
                <c:pt idx="16">
                  <c:v>1414291.3567802147</c:v>
                </c:pt>
                <c:pt idx="17">
                  <c:v>2774571.7878362392</c:v>
                </c:pt>
                <c:pt idx="18">
                  <c:v>655209.52310378349</c:v>
                </c:pt>
                <c:pt idx="19">
                  <c:v>2168718.6678540614</c:v>
                </c:pt>
                <c:pt idx="20">
                  <c:v>1929136.6565201522</c:v>
                </c:pt>
                <c:pt idx="21">
                  <c:v>2714452.3195253196</c:v>
                </c:pt>
                <c:pt idx="22">
                  <c:v>4024433.5469648065</c:v>
                </c:pt>
                <c:pt idx="23">
                  <c:v>5236265.5944155976</c:v>
                </c:pt>
                <c:pt idx="24">
                  <c:v>4124218.9699462708</c:v>
                </c:pt>
                <c:pt idx="25">
                  <c:v>3418962.1337603843</c:v>
                </c:pt>
                <c:pt idx="26">
                  <c:v>4849267.1459911028</c:v>
                </c:pt>
              </c:numCache>
            </c:numRef>
          </c:val>
        </c:ser>
        <c:ser>
          <c:idx val="5"/>
          <c:order val="5"/>
          <c:tx>
            <c:strRef>
              <c:f>'P2_Temp Corr Bacteria'!$W$39</c:f>
              <c:strCache>
                <c:ptCount val="1"/>
                <c:pt idx="0">
                  <c:v>Corr UR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'P2_Temp Corr Bacteria'!$Q$40:$Q$66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Bacteria'!$W$40:$W$66</c:f>
              <c:numCache>
                <c:formatCode>0</c:formatCode>
                <c:ptCount val="27"/>
                <c:pt idx="0">
                  <c:v>4393255.4575616606</c:v>
                </c:pt>
                <c:pt idx="1">
                  <c:v>1790863.4163675057</c:v>
                </c:pt>
                <c:pt idx="2">
                  <c:v>3217048.176336512</c:v>
                </c:pt>
                <c:pt idx="3">
                  <c:v>3431365.185123832</c:v>
                </c:pt>
                <c:pt idx="4">
                  <c:v>3627564.5399568253</c:v>
                </c:pt>
                <c:pt idx="5">
                  <c:v>3600915.9355768589</c:v>
                </c:pt>
                <c:pt idx="6">
                  <c:v>3883099.6530133607</c:v>
                </c:pt>
                <c:pt idx="7">
                  <c:v>4059753.1883891574</c:v>
                </c:pt>
                <c:pt idx="8">
                  <c:v>4818446.520639224</c:v>
                </c:pt>
                <c:pt idx="9">
                  <c:v>4221732.4415657464</c:v>
                </c:pt>
                <c:pt idx="10">
                  <c:v>5345025.9670129605</c:v>
                </c:pt>
                <c:pt idx="11">
                  <c:v>5348352.3570863362</c:v>
                </c:pt>
                <c:pt idx="12">
                  <c:v>5716012.2016445249</c:v>
                </c:pt>
                <c:pt idx="13">
                  <c:v>5177339.3773701927</c:v>
                </c:pt>
                <c:pt idx="14">
                  <c:v>1850533.0116671324</c:v>
                </c:pt>
                <c:pt idx="15">
                  <c:v>1449390.1187862619</c:v>
                </c:pt>
                <c:pt idx="16">
                  <c:v>1552395.7558789351</c:v>
                </c:pt>
                <c:pt idx="17">
                  <c:v>2320835.5461894847</c:v>
                </c:pt>
                <c:pt idx="18">
                  <c:v>430122.99672079779</c:v>
                </c:pt>
                <c:pt idx="19">
                  <c:v>1393801.3698919946</c:v>
                </c:pt>
                <c:pt idx="20">
                  <c:v>1388264.6250615041</c:v>
                </c:pt>
                <c:pt idx="21">
                  <c:v>1818308.8519365306</c:v>
                </c:pt>
                <c:pt idx="22">
                  <c:v>1748866.5431062435</c:v>
                </c:pt>
                <c:pt idx="23">
                  <c:v>2361799.431734181</c:v>
                </c:pt>
                <c:pt idx="24">
                  <c:v>6252844.3965042708</c:v>
                </c:pt>
                <c:pt idx="25">
                  <c:v>3325070.0304415859</c:v>
                </c:pt>
                <c:pt idx="26">
                  <c:v>6241620.4777853042</c:v>
                </c:pt>
              </c:numCache>
            </c:numRef>
          </c:val>
        </c:ser>
        <c:marker val="1"/>
        <c:axId val="69036672"/>
        <c:axId val="69047424"/>
      </c:lineChart>
      <c:catAx>
        <c:axId val="69036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Sampling Dates </a:t>
                </a:r>
              </a:p>
            </c:rich>
          </c:tx>
          <c:layout>
            <c:manualLayout>
              <c:xMode val="edge"/>
              <c:yMode val="edge"/>
              <c:x val="0.49226654045293522"/>
              <c:y val="0.8895723075599156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7424"/>
        <c:crosses val="autoZero"/>
        <c:auto val="1"/>
        <c:lblAlgn val="ctr"/>
        <c:lblOffset val="100"/>
        <c:tickLblSkip val="1"/>
        <c:tickMarkSkip val="1"/>
      </c:catAx>
      <c:valAx>
        <c:axId val="69047424"/>
        <c:scaling>
          <c:orientation val="minMax"/>
          <c:max val="1000000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Bacterial Cell Counts (cells/mL) </a:t>
                </a:r>
              </a:p>
            </c:rich>
          </c:tx>
          <c:layout>
            <c:manualLayout>
              <c:xMode val="edge"/>
              <c:yMode val="edge"/>
              <c:x val="2.5477771562707665E-2"/>
              <c:y val="0.2413093240394131"/>
            </c:manualLayout>
          </c:layout>
          <c:spPr>
            <a:noFill/>
            <a:ln w="25400">
              <a:noFill/>
            </a:ln>
          </c:spPr>
        </c:title>
        <c:numFmt formatCode="0.E+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36672"/>
        <c:crosses val="autoZero"/>
        <c:crossBetween val="midCat"/>
        <c:majorUnit val="2000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29389309921898"/>
          <c:y val="0.10450819672131148"/>
          <c:w val="8.2878033638961499E-2"/>
          <c:h val="0.21311475409836064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11" r="0.75000000000000111" t="1" header="0.5" footer="0.5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1313889908429823E-2"/>
          <c:y val="7.8112410547845998E-2"/>
          <c:w val="0.89913323357520003"/>
          <c:h val="0.72009878473794453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'!$J$2:$J$55</c:f>
              <c:numCache>
                <c:formatCode>General</c:formatCode>
                <c:ptCount val="54"/>
                <c:pt idx="0">
                  <c:v>2311589.6975360005</c:v>
                </c:pt>
                <c:pt idx="1">
                  <c:v>1359973.5322600002</c:v>
                </c:pt>
                <c:pt idx="2">
                  <c:v>1886297.0585200004</c:v>
                </c:pt>
                <c:pt idx="3">
                  <c:v>1704149.2156360003</c:v>
                </c:pt>
                <c:pt idx="4">
                  <c:v>3362531.9826280004</c:v>
                </c:pt>
                <c:pt idx="5">
                  <c:v>2456195.1895880005</c:v>
                </c:pt>
                <c:pt idx="6">
                  <c:v>2621314.0919000003</c:v>
                </c:pt>
                <c:pt idx="7">
                  <c:v>1810125.8017920002</c:v>
                </c:pt>
                <c:pt idx="8">
                  <c:v>2910300.2715080003</c:v>
                </c:pt>
                <c:pt idx="9">
                  <c:v>2029890.9303400004</c:v>
                </c:pt>
                <c:pt idx="10">
                  <c:v>1678352.8997200001</c:v>
                </c:pt>
                <c:pt idx="11">
                  <c:v>1746693.4665040004</c:v>
                </c:pt>
                <c:pt idx="12">
                  <c:v>1330374.2736200001</c:v>
                </c:pt>
                <c:pt idx="13">
                  <c:v>1289759.5946760003</c:v>
                </c:pt>
                <c:pt idx="14">
                  <c:v>1442813.9890360003</c:v>
                </c:pt>
                <c:pt idx="15">
                  <c:v>1309654.7925720003</c:v>
                </c:pt>
                <c:pt idx="16">
                  <c:v>1316886.0038600001</c:v>
                </c:pt>
                <c:pt idx="17">
                  <c:v>1537437.9481440005</c:v>
                </c:pt>
                <c:pt idx="18">
                  <c:v>1186799.1355080002</c:v>
                </c:pt>
                <c:pt idx="19">
                  <c:v>1237005.4729480003</c:v>
                </c:pt>
                <c:pt idx="20">
                  <c:v>1310909.9510080002</c:v>
                </c:pt>
                <c:pt idx="21">
                  <c:v>1367804.2222040002</c:v>
                </c:pt>
                <c:pt idx="22">
                  <c:v>1376309.3256360004</c:v>
                </c:pt>
                <c:pt idx="23">
                  <c:v>1545830.6493280004</c:v>
                </c:pt>
                <c:pt idx="24">
                  <c:v>1228106.9616480002</c:v>
                </c:pt>
                <c:pt idx="25">
                  <c:v>1163082.2611800001</c:v>
                </c:pt>
                <c:pt idx="26">
                  <c:v>1543844.8762800004</c:v>
                </c:pt>
                <c:pt idx="27">
                  <c:v>1589049.3136840004</c:v>
                </c:pt>
                <c:pt idx="28">
                  <c:v>517499.94979200012</c:v>
                </c:pt>
                <c:pt idx="29">
                  <c:v>488781.1754280001</c:v>
                </c:pt>
                <c:pt idx="30">
                  <c:v>1931763.7678360005</c:v>
                </c:pt>
                <c:pt idx="31">
                  <c:v>841874.10381200013</c:v>
                </c:pt>
                <c:pt idx="32">
                  <c:v>1617318.4790560002</c:v>
                </c:pt>
                <c:pt idx="33">
                  <c:v>997850.95662000019</c:v>
                </c:pt>
                <c:pt idx="34">
                  <c:v>2925755.5806080005</c:v>
                </c:pt>
                <c:pt idx="35">
                  <c:v>853376.60052400024</c:v>
                </c:pt>
                <c:pt idx="36">
                  <c:v>1812542.4501240004</c:v>
                </c:pt>
                <c:pt idx="37">
                  <c:v>700097.40166800003</c:v>
                </c:pt>
                <c:pt idx="38">
                  <c:v>2971372.1595880007</c:v>
                </c:pt>
                <c:pt idx="39">
                  <c:v>1122617.4519000002</c:v>
                </c:pt>
                <c:pt idx="40">
                  <c:v>1615407.6408400002</c:v>
                </c:pt>
                <c:pt idx="41">
                  <c:v>668812.10930800019</c:v>
                </c:pt>
                <c:pt idx="42">
                  <c:v>4236927.8035280006</c:v>
                </c:pt>
                <c:pt idx="43">
                  <c:v>981758.70144800015</c:v>
                </c:pt>
                <c:pt idx="44">
                  <c:v>3276506.7954920009</c:v>
                </c:pt>
                <c:pt idx="45">
                  <c:v>1042099.9749160003</c:v>
                </c:pt>
                <c:pt idx="46">
                  <c:v>1954675.0927200005</c:v>
                </c:pt>
                <c:pt idx="47">
                  <c:v>532899.05776800006</c:v>
                </c:pt>
                <c:pt idx="48">
                  <c:v>557440.21524800011</c:v>
                </c:pt>
                <c:pt idx="49">
                  <c:v>651502.16311600013</c:v>
                </c:pt>
                <c:pt idx="50">
                  <c:v>1682774.0548080003</c:v>
                </c:pt>
                <c:pt idx="51">
                  <c:v>1139721.3273040003</c:v>
                </c:pt>
                <c:pt idx="52">
                  <c:v>1961868.8365920004</c:v>
                </c:pt>
                <c:pt idx="53">
                  <c:v>965404.17436400021</c:v>
                </c:pt>
              </c:numCache>
            </c:numRef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'!$J$56:$J$109</c:f>
              <c:numCache>
                <c:formatCode>General</c:formatCode>
                <c:ptCount val="54"/>
                <c:pt idx="0">
                  <c:v>2461384.4267040007</c:v>
                </c:pt>
                <c:pt idx="1">
                  <c:v>1437624.7519200002</c:v>
                </c:pt>
                <c:pt idx="2">
                  <c:v>2125376.6400160003</c:v>
                </c:pt>
                <c:pt idx="3">
                  <c:v>1515500.7760760002</c:v>
                </c:pt>
                <c:pt idx="4">
                  <c:v>4318737.9063640013</c:v>
                </c:pt>
                <c:pt idx="5">
                  <c:v>2428731.5736600002</c:v>
                </c:pt>
                <c:pt idx="6">
                  <c:v>5065463.5072440011</c:v>
                </c:pt>
                <c:pt idx="7">
                  <c:v>1717993.4258480002</c:v>
                </c:pt>
                <c:pt idx="8">
                  <c:v>950398.47425600013</c:v>
                </c:pt>
                <c:pt idx="9">
                  <c:v>2990892.6833240003</c:v>
                </c:pt>
                <c:pt idx="10">
                  <c:v>2500631.5449640006</c:v>
                </c:pt>
                <c:pt idx="11">
                  <c:v>1877923.0910440003</c:v>
                </c:pt>
                <c:pt idx="12">
                  <c:v>2361646.1653120006</c:v>
                </c:pt>
                <c:pt idx="13">
                  <c:v>1490154.0691520001</c:v>
                </c:pt>
                <c:pt idx="14">
                  <c:v>1600682.9463520003</c:v>
                </c:pt>
                <c:pt idx="15">
                  <c:v>1654935.7647200003</c:v>
                </c:pt>
                <c:pt idx="16">
                  <c:v>2385100.7677280004</c:v>
                </c:pt>
                <c:pt idx="17">
                  <c:v>1984892.5637240002</c:v>
                </c:pt>
                <c:pt idx="18">
                  <c:v>2232627.1183160003</c:v>
                </c:pt>
                <c:pt idx="19">
                  <c:v>1730563.7439160002</c:v>
                </c:pt>
                <c:pt idx="20">
                  <c:v>2138996.0457320004</c:v>
                </c:pt>
                <c:pt idx="21">
                  <c:v>2371874.7698800005</c:v>
                </c:pt>
                <c:pt idx="22">
                  <c:v>1650402.2073840005</c:v>
                </c:pt>
                <c:pt idx="23">
                  <c:v>2102596.4510880006</c:v>
                </c:pt>
                <c:pt idx="24">
                  <c:v>2316778.9346520002</c:v>
                </c:pt>
                <c:pt idx="25">
                  <c:v>1705610.4448600004</c:v>
                </c:pt>
                <c:pt idx="26">
                  <c:v>2410915.8173520006</c:v>
                </c:pt>
                <c:pt idx="27">
                  <c:v>1691710.0335240003</c:v>
                </c:pt>
                <c:pt idx="28">
                  <c:v>819918.19803600025</c:v>
                </c:pt>
                <c:pt idx="29">
                  <c:v>661524.69689600007</c:v>
                </c:pt>
                <c:pt idx="30">
                  <c:v>2202765.5877640005</c:v>
                </c:pt>
                <c:pt idx="31">
                  <c:v>906224.39079200011</c:v>
                </c:pt>
                <c:pt idx="32">
                  <c:v>1144835.6295880002</c:v>
                </c:pt>
                <c:pt idx="33">
                  <c:v>1270819.8158880002</c:v>
                </c:pt>
                <c:pt idx="34">
                  <c:v>3303839.2754640006</c:v>
                </c:pt>
                <c:pt idx="35">
                  <c:v>834493.02286000014</c:v>
                </c:pt>
                <c:pt idx="36">
                  <c:v>985711.51383600023</c:v>
                </c:pt>
                <c:pt idx="37">
                  <c:v>199439.05536800003</c:v>
                </c:pt>
                <c:pt idx="38">
                  <c:v>3108802.6414760007</c:v>
                </c:pt>
                <c:pt idx="39">
                  <c:v>954014.07990000013</c:v>
                </c:pt>
                <c:pt idx="40">
                  <c:v>2336542.9965920006</c:v>
                </c:pt>
                <c:pt idx="41">
                  <c:v>668568.57110400021</c:v>
                </c:pt>
                <c:pt idx="42">
                  <c:v>4492736.5862680003</c:v>
                </c:pt>
                <c:pt idx="43">
                  <c:v>788895.17758800008</c:v>
                </c:pt>
                <c:pt idx="44">
                  <c:v>5078652.037676001</c:v>
                </c:pt>
                <c:pt idx="45">
                  <c:v>502194.5103560001</c:v>
                </c:pt>
                <c:pt idx="46">
                  <c:v>2218839.1092280005</c:v>
                </c:pt>
                <c:pt idx="47">
                  <c:v>671041.42056000023</c:v>
                </c:pt>
                <c:pt idx="48">
                  <c:v>516357.19360400009</c:v>
                </c:pt>
                <c:pt idx="49">
                  <c:v>811675.36651600013</c:v>
                </c:pt>
                <c:pt idx="50">
                  <c:v>1921235.4239400004</c:v>
                </c:pt>
                <c:pt idx="51">
                  <c:v>1082208.8437440002</c:v>
                </c:pt>
                <c:pt idx="52">
                  <c:v>3308391.5665080007</c:v>
                </c:pt>
                <c:pt idx="53">
                  <c:v>1152291.6453720003</c:v>
                </c:pt>
              </c:numCache>
            </c:numRef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'!$J$110:$J$163</c:f>
              <c:numCache>
                <c:formatCode>General</c:formatCode>
                <c:ptCount val="54"/>
                <c:pt idx="0">
                  <c:v>4516472.1943040006</c:v>
                </c:pt>
                <c:pt idx="1">
                  <c:v>3888162.3616920006</c:v>
                </c:pt>
                <c:pt idx="2">
                  <c:v>4583857.34198</c:v>
                </c:pt>
                <c:pt idx="3">
                  <c:v>3516560.5298040006</c:v>
                </c:pt>
                <c:pt idx="4">
                  <c:v>7636084.1852960009</c:v>
                </c:pt>
                <c:pt idx="5">
                  <c:v>5790064.5989760011</c:v>
                </c:pt>
                <c:pt idx="6">
                  <c:v>8904150.1461080015</c:v>
                </c:pt>
                <c:pt idx="7">
                  <c:v>6539918.729092001</c:v>
                </c:pt>
                <c:pt idx="8">
                  <c:v>4497251.4098960012</c:v>
                </c:pt>
                <c:pt idx="9">
                  <c:v>4739852.9284960004</c:v>
                </c:pt>
                <c:pt idx="10">
                  <c:v>4924548.5556680011</c:v>
                </c:pt>
                <c:pt idx="11">
                  <c:v>3803748.2734440006</c:v>
                </c:pt>
                <c:pt idx="12">
                  <c:v>3705077.8334080004</c:v>
                </c:pt>
                <c:pt idx="13">
                  <c:v>4853416.6663920013</c:v>
                </c:pt>
                <c:pt idx="14">
                  <c:v>4856526.4619200006</c:v>
                </c:pt>
                <c:pt idx="15">
                  <c:v>2619909.0638000006</c:v>
                </c:pt>
                <c:pt idx="16">
                  <c:v>4295882.7826040005</c:v>
                </c:pt>
                <c:pt idx="17">
                  <c:v>2981694.4326960007</c:v>
                </c:pt>
                <c:pt idx="18">
                  <c:v>4485018.298572001</c:v>
                </c:pt>
                <c:pt idx="19">
                  <c:v>2529874.8631520001</c:v>
                </c:pt>
                <c:pt idx="20">
                  <c:v>2826448.1945000007</c:v>
                </c:pt>
                <c:pt idx="21">
                  <c:v>2926055.3199360007</c:v>
                </c:pt>
                <c:pt idx="22">
                  <c:v>3659479.9881360009</c:v>
                </c:pt>
                <c:pt idx="23">
                  <c:v>3963865.2757200007</c:v>
                </c:pt>
                <c:pt idx="24">
                  <c:v>3551161.6884800009</c:v>
                </c:pt>
                <c:pt idx="25">
                  <c:v>1986840.8693560003</c:v>
                </c:pt>
                <c:pt idx="26">
                  <c:v>2902169.8422360006</c:v>
                </c:pt>
                <c:pt idx="27">
                  <c:v>1743546.2035600003</c:v>
                </c:pt>
                <c:pt idx="28">
                  <c:v>1327433.0814640003</c:v>
                </c:pt>
                <c:pt idx="29">
                  <c:v>588369.56715600006</c:v>
                </c:pt>
                <c:pt idx="30">
                  <c:v>1777791.4217840005</c:v>
                </c:pt>
                <c:pt idx="31">
                  <c:v>1221306.625644</c:v>
                </c:pt>
                <c:pt idx="32">
                  <c:v>733124.92887200008</c:v>
                </c:pt>
                <c:pt idx="33">
                  <c:v>1416530.5967120004</c:v>
                </c:pt>
                <c:pt idx="34">
                  <c:v>3192504.8488200009</c:v>
                </c:pt>
                <c:pt idx="35">
                  <c:v>1599746.2609520005</c:v>
                </c:pt>
                <c:pt idx="36">
                  <c:v>740768.28173600021</c:v>
                </c:pt>
                <c:pt idx="37">
                  <c:v>383272.93197200005</c:v>
                </c:pt>
                <c:pt idx="38">
                  <c:v>1966514.7961760003</c:v>
                </c:pt>
                <c:pt idx="39">
                  <c:v>1823033.3266040003</c:v>
                </c:pt>
                <c:pt idx="40">
                  <c:v>1649840.1961440004</c:v>
                </c:pt>
                <c:pt idx="41">
                  <c:v>1716138.7887560003</c:v>
                </c:pt>
                <c:pt idx="42">
                  <c:v>4629960.9973680014</c:v>
                </c:pt>
                <c:pt idx="43">
                  <c:v>1678240.4974720003</c:v>
                </c:pt>
                <c:pt idx="44">
                  <c:v>4033779.4739760007</c:v>
                </c:pt>
                <c:pt idx="45">
                  <c:v>4349929.5301840007</c:v>
                </c:pt>
                <c:pt idx="46">
                  <c:v>5089105.4467400014</c:v>
                </c:pt>
                <c:pt idx="47">
                  <c:v>2211514.2294000005</c:v>
                </c:pt>
                <c:pt idx="48">
                  <c:v>5990365.4049120015</c:v>
                </c:pt>
                <c:pt idx="49">
                  <c:v>2302803.5884840004</c:v>
                </c:pt>
                <c:pt idx="50">
                  <c:v>2829932.6641880004</c:v>
                </c:pt>
                <c:pt idx="51">
                  <c:v>1806266.6579440003</c:v>
                </c:pt>
                <c:pt idx="52">
                  <c:v>7232541.3812680021</c:v>
                </c:pt>
                <c:pt idx="53">
                  <c:v>2999041.8463040004</c:v>
                </c:pt>
              </c:numCache>
            </c:numRef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'!$J$164:$J$217</c:f>
              <c:numCache>
                <c:formatCode>General</c:formatCode>
                <c:ptCount val="54"/>
                <c:pt idx="0">
                  <c:v>9220543.7405200023</c:v>
                </c:pt>
                <c:pt idx="1">
                  <c:v>7332129.7729960019</c:v>
                </c:pt>
                <c:pt idx="2">
                  <c:v>5707261.6096160011</c:v>
                </c:pt>
                <c:pt idx="3">
                  <c:v>7201967.9698120011</c:v>
                </c:pt>
                <c:pt idx="4">
                  <c:v>7992661.5833680015</c:v>
                </c:pt>
                <c:pt idx="5">
                  <c:v>10368582.834176002</c:v>
                </c:pt>
                <c:pt idx="6">
                  <c:v>7167910.0886680009</c:v>
                </c:pt>
                <c:pt idx="7">
                  <c:v>9744225.8139520008</c:v>
                </c:pt>
                <c:pt idx="8">
                  <c:v>7497436.0123880012</c:v>
                </c:pt>
                <c:pt idx="9">
                  <c:v>7904950.3625120008</c:v>
                </c:pt>
                <c:pt idx="10">
                  <c:v>7990806.9462760016</c:v>
                </c:pt>
                <c:pt idx="11">
                  <c:v>6288381.2317760009</c:v>
                </c:pt>
                <c:pt idx="12">
                  <c:v>8781388.1575840022</c:v>
                </c:pt>
                <c:pt idx="13">
                  <c:v>8303453.7990880013</c:v>
                </c:pt>
                <c:pt idx="14">
                  <c:v>6899905.6620200016</c:v>
                </c:pt>
                <c:pt idx="15">
                  <c:v>6166555.9286520015</c:v>
                </c:pt>
                <c:pt idx="16">
                  <c:v>6928024.9577280022</c:v>
                </c:pt>
                <c:pt idx="17">
                  <c:v>6376148.653756001</c:v>
                </c:pt>
                <c:pt idx="18">
                  <c:v>6672928.0558920009</c:v>
                </c:pt>
                <c:pt idx="19">
                  <c:v>5869907.6624720013</c:v>
                </c:pt>
                <c:pt idx="20">
                  <c:v>6220527.7414000006</c:v>
                </c:pt>
                <c:pt idx="21">
                  <c:v>5816628.9969200008</c:v>
                </c:pt>
                <c:pt idx="22">
                  <c:v>6058462.4334920011</c:v>
                </c:pt>
                <c:pt idx="23">
                  <c:v>6053872.675032001</c:v>
                </c:pt>
                <c:pt idx="24">
                  <c:v>4961791.1671720007</c:v>
                </c:pt>
                <c:pt idx="25">
                  <c:v>4997272.8101240015</c:v>
                </c:pt>
                <c:pt idx="26">
                  <c:v>3341194.2892160006</c:v>
                </c:pt>
                <c:pt idx="27">
                  <c:v>3072122.0412120009</c:v>
                </c:pt>
                <c:pt idx="28">
                  <c:v>1769642.2588040004</c:v>
                </c:pt>
                <c:pt idx="29">
                  <c:v>1283689.8732840004</c:v>
                </c:pt>
                <c:pt idx="30">
                  <c:v>766395.9942800001</c:v>
                </c:pt>
                <c:pt idx="31">
                  <c:v>2346378.1932920003</c:v>
                </c:pt>
                <c:pt idx="32">
                  <c:v>785410.70790000015</c:v>
                </c:pt>
                <c:pt idx="33">
                  <c:v>799442.25519200019</c:v>
                </c:pt>
                <c:pt idx="34">
                  <c:v>1825974.5187600004</c:v>
                </c:pt>
                <c:pt idx="35">
                  <c:v>1879890.1303840005</c:v>
                </c:pt>
                <c:pt idx="36">
                  <c:v>449178.11671600008</c:v>
                </c:pt>
                <c:pt idx="37">
                  <c:v>399889.73096800008</c:v>
                </c:pt>
                <c:pt idx="38">
                  <c:v>1442664.1193720002</c:v>
                </c:pt>
                <c:pt idx="39">
                  <c:v>1436182.2564040003</c:v>
                </c:pt>
                <c:pt idx="40">
                  <c:v>1434027.8799840002</c:v>
                </c:pt>
                <c:pt idx="41">
                  <c:v>1327807.7556240002</c:v>
                </c:pt>
                <c:pt idx="42">
                  <c:v>1870392.1404280004</c:v>
                </c:pt>
                <c:pt idx="43">
                  <c:v>1669641.7255000004</c:v>
                </c:pt>
                <c:pt idx="44">
                  <c:v>3425252.4370120005</c:v>
                </c:pt>
                <c:pt idx="45">
                  <c:v>5069828.4612080008</c:v>
                </c:pt>
                <c:pt idx="46">
                  <c:v>6912232.4418840017</c:v>
                </c:pt>
                <c:pt idx="47">
                  <c:v>6495894.515292001</c:v>
                </c:pt>
                <c:pt idx="48">
                  <c:v>7837078.1384280017</c:v>
                </c:pt>
                <c:pt idx="49">
                  <c:v>5533225.4622960007</c:v>
                </c:pt>
                <c:pt idx="50">
                  <c:v>8440528.340524001</c:v>
                </c:pt>
                <c:pt idx="51">
                  <c:v>4802610.850296001</c:v>
                </c:pt>
                <c:pt idx="52">
                  <c:v>10282482.712208003</c:v>
                </c:pt>
                <c:pt idx="53">
                  <c:v>7114949.8961520018</c:v>
                </c:pt>
              </c:numCache>
            </c:numRef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'!$J$218:$J$271</c:f>
              <c:numCache>
                <c:formatCode>General</c:formatCode>
                <c:ptCount val="54"/>
                <c:pt idx="0">
                  <c:v>6315376.5050040018</c:v>
                </c:pt>
                <c:pt idx="1">
                  <c:v>7594083.2119600018</c:v>
                </c:pt>
                <c:pt idx="2">
                  <c:v>2943683.7391640008</c:v>
                </c:pt>
                <c:pt idx="3">
                  <c:v>2319869.9964720006</c:v>
                </c:pt>
                <c:pt idx="4">
                  <c:v>6406422.3258840013</c:v>
                </c:pt>
                <c:pt idx="5">
                  <c:v>6012246.3758560009</c:v>
                </c:pt>
                <c:pt idx="6">
                  <c:v>7276003.5838280013</c:v>
                </c:pt>
                <c:pt idx="7">
                  <c:v>5199952.796976001</c:v>
                </c:pt>
                <c:pt idx="8">
                  <c:v>6624913.5622880012</c:v>
                </c:pt>
                <c:pt idx="9">
                  <c:v>3562645.4514840008</c:v>
                </c:pt>
                <c:pt idx="10">
                  <c:v>4857069.7394520007</c:v>
                </c:pt>
                <c:pt idx="11">
                  <c:v>4942532.9153480018</c:v>
                </c:pt>
                <c:pt idx="12">
                  <c:v>5267544.0154400002</c:v>
                </c:pt>
                <c:pt idx="13">
                  <c:v>5114002.5446720002</c:v>
                </c:pt>
                <c:pt idx="14">
                  <c:v>5260837.347976001</c:v>
                </c:pt>
                <c:pt idx="15">
                  <c:v>5446750.6661680005</c:v>
                </c:pt>
                <c:pt idx="16">
                  <c:v>5949450.9866400016</c:v>
                </c:pt>
                <c:pt idx="17">
                  <c:v>5299428.786456001</c:v>
                </c:pt>
                <c:pt idx="18">
                  <c:v>5450029.0650680009</c:v>
                </c:pt>
                <c:pt idx="19">
                  <c:v>4273720.8060400011</c:v>
                </c:pt>
                <c:pt idx="20">
                  <c:v>5211380.3588560009</c:v>
                </c:pt>
                <c:pt idx="21">
                  <c:v>5441542.6953440011</c:v>
                </c:pt>
                <c:pt idx="22">
                  <c:v>4625427.4400320007</c:v>
                </c:pt>
                <c:pt idx="23">
                  <c:v>4734232.8160960004</c:v>
                </c:pt>
                <c:pt idx="24">
                  <c:v>4782790.5872320011</c:v>
                </c:pt>
                <c:pt idx="25">
                  <c:v>4310963.4175440008</c:v>
                </c:pt>
                <c:pt idx="26">
                  <c:v>4541313.0911120009</c:v>
                </c:pt>
                <c:pt idx="27">
                  <c:v>3423285.3976720008</c:v>
                </c:pt>
                <c:pt idx="28">
                  <c:v>673045.9273160001</c:v>
                </c:pt>
                <c:pt idx="29">
                  <c:v>2036972.2719640003</c:v>
                </c:pt>
                <c:pt idx="30">
                  <c:v>911001.48633200023</c:v>
                </c:pt>
                <c:pt idx="31">
                  <c:v>1110684.079904</c:v>
                </c:pt>
                <c:pt idx="32">
                  <c:v>1048319.5659720001</c:v>
                </c:pt>
                <c:pt idx="33">
                  <c:v>918345.09986800025</c:v>
                </c:pt>
                <c:pt idx="34">
                  <c:v>1875244.1708000004</c:v>
                </c:pt>
                <c:pt idx="35">
                  <c:v>1576366.5933680004</c:v>
                </c:pt>
                <c:pt idx="36">
                  <c:v>300039.06732800003</c:v>
                </c:pt>
                <c:pt idx="37">
                  <c:v>354516.69019200007</c:v>
                </c:pt>
                <c:pt idx="38">
                  <c:v>1038802.8423080002</c:v>
                </c:pt>
                <c:pt idx="39">
                  <c:v>1097514.2831800003</c:v>
                </c:pt>
                <c:pt idx="40">
                  <c:v>1047101.8749520002</c:v>
                </c:pt>
                <c:pt idx="41">
                  <c:v>1011938.7050360002</c:v>
                </c:pt>
                <c:pt idx="42">
                  <c:v>1954450.2882240003</c:v>
                </c:pt>
                <c:pt idx="43">
                  <c:v>1643901.6107080004</c:v>
                </c:pt>
                <c:pt idx="44">
                  <c:v>1861624.7650840003</c:v>
                </c:pt>
                <c:pt idx="45">
                  <c:v>1996957.0716760003</c:v>
                </c:pt>
                <c:pt idx="46">
                  <c:v>3483251.9969800008</c:v>
                </c:pt>
                <c:pt idx="47">
                  <c:v>1049106.3817080001</c:v>
                </c:pt>
                <c:pt idx="48">
                  <c:v>9832461.5786320027</c:v>
                </c:pt>
                <c:pt idx="49">
                  <c:v>8894221.2808680013</c:v>
                </c:pt>
                <c:pt idx="50">
                  <c:v>5621273.8898960007</c:v>
                </c:pt>
                <c:pt idx="51">
                  <c:v>5194782.2935680011</c:v>
                </c:pt>
                <c:pt idx="52">
                  <c:v>10103613.268224001</c:v>
                </c:pt>
                <c:pt idx="53">
                  <c:v>11298655.235252002</c:v>
                </c:pt>
              </c:numCache>
            </c:numRef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Ref>
              <c:f>'[1]Bact Counts '!$J$272:$J$325</c:f>
              <c:numCache>
                <c:formatCode>General</c:formatCode>
                <c:ptCount val="54"/>
                <c:pt idx="0">
                  <c:v>4444815.7612040006</c:v>
                </c:pt>
                <c:pt idx="1">
                  <c:v>6598386.6317600012</c:v>
                </c:pt>
                <c:pt idx="2">
                  <c:v>3427144.5415200009</c:v>
                </c:pt>
                <c:pt idx="3">
                  <c:v>2605989.9187560002</c:v>
                </c:pt>
                <c:pt idx="4">
                  <c:v>4957295.0772520015</c:v>
                </c:pt>
                <c:pt idx="5">
                  <c:v>4950082.5996720009</c:v>
                </c:pt>
                <c:pt idx="6">
                  <c:v>4772655.6512040012</c:v>
                </c:pt>
                <c:pt idx="7">
                  <c:v>5086763.7332400009</c:v>
                </c:pt>
                <c:pt idx="8">
                  <c:v>5125430.1065520011</c:v>
                </c:pt>
                <c:pt idx="9">
                  <c:v>5185490.374400001</c:v>
                </c:pt>
                <c:pt idx="10">
                  <c:v>4088519.3687520009</c:v>
                </c:pt>
                <c:pt idx="11">
                  <c:v>3830649.878132001</c:v>
                </c:pt>
                <c:pt idx="12">
                  <c:v>4424995.4981400007</c:v>
                </c:pt>
                <c:pt idx="13">
                  <c:v>4874417.1530600013</c:v>
                </c:pt>
                <c:pt idx="14">
                  <c:v>4257253.8767080009</c:v>
                </c:pt>
                <c:pt idx="15">
                  <c:v>4758755.2398680011</c:v>
                </c:pt>
                <c:pt idx="16">
                  <c:v>4779043.8456320008</c:v>
                </c:pt>
                <c:pt idx="17">
                  <c:v>4733333.5981120011</c:v>
                </c:pt>
                <c:pt idx="18">
                  <c:v>4987568.7493800009</c:v>
                </c:pt>
                <c:pt idx="19">
                  <c:v>4288201.9623240009</c:v>
                </c:pt>
                <c:pt idx="20">
                  <c:v>4637154.7412400013</c:v>
                </c:pt>
                <c:pt idx="21">
                  <c:v>5032192.4418360014</c:v>
                </c:pt>
                <c:pt idx="22">
                  <c:v>4286984.2713040002</c:v>
                </c:pt>
                <c:pt idx="23">
                  <c:v>4810422.8065320011</c:v>
                </c:pt>
                <c:pt idx="24">
                  <c:v>5086182.9882920012</c:v>
                </c:pt>
                <c:pt idx="25">
                  <c:v>0</c:v>
                </c:pt>
                <c:pt idx="26">
                  <c:v>4478517.7018960007</c:v>
                </c:pt>
                <c:pt idx="27">
                  <c:v>0</c:v>
                </c:pt>
                <c:pt idx="28">
                  <c:v>1168084.1612160001</c:v>
                </c:pt>
                <c:pt idx="29">
                  <c:v>1543470.2021200005</c:v>
                </c:pt>
                <c:pt idx="30">
                  <c:v>864448.22195200017</c:v>
                </c:pt>
                <c:pt idx="31">
                  <c:v>827299.27898800024</c:v>
                </c:pt>
                <c:pt idx="32">
                  <c:v>841162.22290800011</c:v>
                </c:pt>
                <c:pt idx="33">
                  <c:v>1046071.5210120003</c:v>
                </c:pt>
                <c:pt idx="34">
                  <c:v>1866251.9909600003</c:v>
                </c:pt>
                <c:pt idx="35">
                  <c:v>1872171.8426880003</c:v>
                </c:pt>
                <c:pt idx="36">
                  <c:v>0</c:v>
                </c:pt>
                <c:pt idx="37">
                  <c:v>308544.17076000007</c:v>
                </c:pt>
                <c:pt idx="38">
                  <c:v>1011695.1668320002</c:v>
                </c:pt>
                <c:pt idx="39">
                  <c:v>962294.37883600022</c:v>
                </c:pt>
                <c:pt idx="40">
                  <c:v>1227825.9560280002</c:v>
                </c:pt>
                <c:pt idx="41">
                  <c:v>1011732.6342480002</c:v>
                </c:pt>
                <c:pt idx="42">
                  <c:v>1058136.0289640003</c:v>
                </c:pt>
                <c:pt idx="43">
                  <c:v>1790211.8701880004</c:v>
                </c:pt>
                <c:pt idx="44">
                  <c:v>2030340.5393320005</c:v>
                </c:pt>
                <c:pt idx="45">
                  <c:v>1983375.1333760004</c:v>
                </c:pt>
                <c:pt idx="46">
                  <c:v>3000428.1406960008</c:v>
                </c:pt>
                <c:pt idx="47">
                  <c:v>2867100.3408600003</c:v>
                </c:pt>
                <c:pt idx="48">
                  <c:v>7132484.6468400015</c:v>
                </c:pt>
                <c:pt idx="49">
                  <c:v>9554865.4934880007</c:v>
                </c:pt>
                <c:pt idx="50">
                  <c:v>3657288.1443000007</c:v>
                </c:pt>
                <c:pt idx="51">
                  <c:v>4319824.4614280006</c:v>
                </c:pt>
                <c:pt idx="52">
                  <c:v>8513664.736556001</c:v>
                </c:pt>
                <c:pt idx="53">
                  <c:v>8959845.4599920008</c:v>
                </c:pt>
              </c:numCache>
            </c:numRef>
          </c:val>
        </c:ser>
        <c:marker val="1"/>
        <c:axId val="50332416"/>
        <c:axId val="50334336"/>
      </c:lineChart>
      <c:catAx>
        <c:axId val="50332416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34336"/>
        <c:crosses val="autoZero"/>
        <c:auto val="1"/>
        <c:lblAlgn val="ctr"/>
        <c:lblOffset val="100"/>
        <c:tickLblSkip val="2"/>
        <c:tickMarkSkip val="1"/>
      </c:catAx>
      <c:valAx>
        <c:axId val="50334336"/>
        <c:scaling>
          <c:orientation val="minMax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32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396039603960394"/>
          <c:y val="0.35167505195295207"/>
          <c:w val="0.35643564356435642"/>
          <c:h val="0.2607658548494678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366" r="0.75000000000000366" t="1" header="0.5" footer="0.5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TP CONCENTRATIONS </a:t>
            </a:r>
          </a:p>
        </c:rich>
      </c:tx>
      <c:layout>
        <c:manualLayout>
          <c:xMode val="edge"/>
          <c:yMode val="edge"/>
          <c:x val="0.26811881188118808"/>
          <c:y val="3.01509463215832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4619452173121803"/>
          <c:y val="8.7306390752864158E-2"/>
          <c:w val="0.51443899200674559"/>
          <c:h val="0.70074866262167324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41707008"/>
        <c:axId val="41708928"/>
      </c:lineChart>
      <c:catAx>
        <c:axId val="41707008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708928"/>
        <c:crosses val="autoZero"/>
        <c:auto val="1"/>
        <c:lblAlgn val="ctr"/>
        <c:lblOffset val="100"/>
        <c:tickLblSkip val="2"/>
        <c:tickMarkSkip val="1"/>
      </c:catAx>
      <c:valAx>
        <c:axId val="41708928"/>
        <c:scaling>
          <c:orientation val="minMax"/>
          <c:max val="0.2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707008"/>
        <c:crosses val="autoZero"/>
        <c:crossBetween val="between"/>
        <c:majorUnit val="2.5000000000000001E-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48514851485146"/>
          <c:y val="5.9071851661086791E-2"/>
          <c:w val="3.9603960396039604E-2"/>
          <c:h val="0.2890301313417461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55" r="0.75000000000000355" t="1" header="0.5" footer="0.5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PO4  CONCENTRATIONS </a:t>
            </a:r>
          </a:p>
        </c:rich>
      </c:tx>
      <c:layout>
        <c:manualLayout>
          <c:xMode val="edge"/>
          <c:yMode val="edge"/>
          <c:x val="0.26811881188118808"/>
          <c:y val="3.152798299262473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63637305239483477"/>
          <c:y val="0.16725978647686862"/>
          <c:w val="0.46970391962475788"/>
          <c:h val="0.51245551601423489"/>
        </c:manualLayout>
      </c:layout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strRef>
              <c:f>'[1]Bact Counts '!$B$2:$B$55</c:f>
              <c:strCache>
                <c:ptCount val="54"/>
                <c:pt idx="0">
                  <c:v>15/12/2008</c:v>
                </c:pt>
                <c:pt idx="1">
                  <c:v>15/12/2008</c:v>
                </c:pt>
                <c:pt idx="2">
                  <c:v>29/12/2008</c:v>
                </c:pt>
                <c:pt idx="3">
                  <c:v>29/12/2008</c:v>
                </c:pt>
                <c:pt idx="4">
                  <c:v>12/01/2009</c:v>
                </c:pt>
                <c:pt idx="5">
                  <c:v>12/01/2009</c:v>
                </c:pt>
                <c:pt idx="6">
                  <c:v>27/01/2009</c:v>
                </c:pt>
                <c:pt idx="7">
                  <c:v>27/01/2009</c:v>
                </c:pt>
                <c:pt idx="8">
                  <c:v>09/02/2009</c:v>
                </c:pt>
                <c:pt idx="9">
                  <c:v>09/02/2009</c:v>
                </c:pt>
                <c:pt idx="10">
                  <c:v>02/03/2009</c:v>
                </c:pt>
                <c:pt idx="11">
                  <c:v>02/03/2009</c:v>
                </c:pt>
                <c:pt idx="12">
                  <c:v>09/03/2009</c:v>
                </c:pt>
                <c:pt idx="13">
                  <c:v>09/03/2009</c:v>
                </c:pt>
                <c:pt idx="14">
                  <c:v>23/03/2009</c:v>
                </c:pt>
                <c:pt idx="15">
                  <c:v>23/03/2009</c:v>
                </c:pt>
                <c:pt idx="16">
                  <c:v>06/04/2009</c:v>
                </c:pt>
                <c:pt idx="17">
                  <c:v>06/04/2009</c:v>
                </c:pt>
                <c:pt idx="18">
                  <c:v>20/04/2009</c:v>
                </c:pt>
                <c:pt idx="19">
                  <c:v>20/04/2009</c:v>
                </c:pt>
                <c:pt idx="20">
                  <c:v>04/05/2009</c:v>
                </c:pt>
                <c:pt idx="21">
                  <c:v>04/05/2009</c:v>
                </c:pt>
                <c:pt idx="22">
                  <c:v>18/05/2009</c:v>
                </c:pt>
                <c:pt idx="23">
                  <c:v>18/05/2009</c:v>
                </c:pt>
                <c:pt idx="24">
                  <c:v>02/06/2009</c:v>
                </c:pt>
                <c:pt idx="25">
                  <c:v>02/06/2009</c:v>
                </c:pt>
                <c:pt idx="26">
                  <c:v>15/06/2009</c:v>
                </c:pt>
                <c:pt idx="27">
                  <c:v>15/06/2009</c:v>
                </c:pt>
                <c:pt idx="28">
                  <c:v>30/06/2009</c:v>
                </c:pt>
                <c:pt idx="29">
                  <c:v>30/06/2009</c:v>
                </c:pt>
                <c:pt idx="30">
                  <c:v>13/07/2009</c:v>
                </c:pt>
                <c:pt idx="31">
                  <c:v>13/07/2009</c:v>
                </c:pt>
                <c:pt idx="32">
                  <c:v>27/07/2009</c:v>
                </c:pt>
                <c:pt idx="33">
                  <c:v>27/07/2009</c:v>
                </c:pt>
                <c:pt idx="34">
                  <c:v>10/08/2009</c:v>
                </c:pt>
                <c:pt idx="35">
                  <c:v>10/08/2009</c:v>
                </c:pt>
                <c:pt idx="36">
                  <c:v>24/08/2009</c:v>
                </c:pt>
                <c:pt idx="37">
                  <c:v>24/08/2009</c:v>
                </c:pt>
                <c:pt idx="38">
                  <c:v>07/09/2009</c:v>
                </c:pt>
                <c:pt idx="39">
                  <c:v>07/09/2009</c:v>
                </c:pt>
                <c:pt idx="40">
                  <c:v>21/09/2009</c:v>
                </c:pt>
                <c:pt idx="41">
                  <c:v>21/09/2009</c:v>
                </c:pt>
                <c:pt idx="42">
                  <c:v>05/10/2009</c:v>
                </c:pt>
                <c:pt idx="43">
                  <c:v>05/10/2009</c:v>
                </c:pt>
                <c:pt idx="44">
                  <c:v>19/10/2009</c:v>
                </c:pt>
                <c:pt idx="45">
                  <c:v>19/10/2009</c:v>
                </c:pt>
                <c:pt idx="46">
                  <c:v>02/11/2009</c:v>
                </c:pt>
                <c:pt idx="47">
                  <c:v>02/11/2009</c:v>
                </c:pt>
                <c:pt idx="48">
                  <c:v>16/11/2009</c:v>
                </c:pt>
                <c:pt idx="49">
                  <c:v>16/11/2009</c:v>
                </c:pt>
                <c:pt idx="50">
                  <c:v>30/11/2009</c:v>
                </c:pt>
                <c:pt idx="51">
                  <c:v>30/11/2009</c:v>
                </c:pt>
                <c:pt idx="52">
                  <c:v>14/12/2009</c:v>
                </c:pt>
                <c:pt idx="53">
                  <c:v>14/12/2009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9360256"/>
        <c:axId val="69374720"/>
      </c:lineChart>
      <c:catAx>
        <c:axId val="69360256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374720"/>
        <c:crosses val="autoZero"/>
        <c:auto val="1"/>
        <c:lblAlgn val="ctr"/>
        <c:lblOffset val="100"/>
        <c:tickLblSkip val="2"/>
        <c:tickMarkSkip val="1"/>
      </c:catAx>
      <c:valAx>
        <c:axId val="69374720"/>
        <c:scaling>
          <c:orientation val="minMax"/>
          <c:max val="0.1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360256"/>
        <c:crosses val="autoZero"/>
        <c:crossBetween val="between"/>
        <c:majorUnit val="2.5000000000000001E-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3465346534653468"/>
          <c:y val="0.42280334072908243"/>
          <c:w val="0.36633663366336633"/>
          <c:h val="0.2684088623729568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55" r="0.75000000000000355" t="1" header="0.5" footer="0.5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161745405650897"/>
          <c:y val="0.12979780426471488"/>
          <c:w val="0.82026341292461302"/>
          <c:h val="0.57152904135914784"/>
        </c:manualLayout>
      </c:layout>
      <c:lineChart>
        <c:grouping val="standard"/>
        <c:ser>
          <c:idx val="0"/>
          <c:order val="0"/>
          <c:tx>
            <c:strRef>
              <c:f>'P2_Temp Corr VLP '!$R$10</c:f>
              <c:strCache>
                <c:ptCount val="1"/>
                <c:pt idx="0">
                  <c:v>VKP counts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'P2_Temp Corr VLP '!$Q$11:$Q$37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VLP '!$R$11:$R$36</c:f>
              <c:numCache>
                <c:formatCode>#,##0</c:formatCode>
                <c:ptCount val="26"/>
                <c:pt idx="0">
                  <c:v>4171055.6416666675</c:v>
                </c:pt>
                <c:pt idx="1">
                  <c:v>2811445.1166666672</c:v>
                </c:pt>
                <c:pt idx="2">
                  <c:v>1574198.15</c:v>
                </c:pt>
                <c:pt idx="3">
                  <c:v>1168356.7</c:v>
                </c:pt>
                <c:pt idx="4">
                  <c:v>4265501.9750000006</c:v>
                </c:pt>
                <c:pt idx="5">
                  <c:v>3968968.2666666671</c:v>
                </c:pt>
                <c:pt idx="6">
                  <c:v>2097680.8416666668</c:v>
                </c:pt>
                <c:pt idx="7">
                  <c:v>1506835.6916666667</c:v>
                </c:pt>
                <c:pt idx="8">
                  <c:v>1832536.65</c:v>
                </c:pt>
                <c:pt idx="9">
                  <c:v>4092026.2833333337</c:v>
                </c:pt>
                <c:pt idx="10">
                  <c:v>3159646.5250000004</c:v>
                </c:pt>
                <c:pt idx="11">
                  <c:v>4271196.5333333341</c:v>
                </c:pt>
                <c:pt idx="12">
                  <c:v>2936864.2916666665</c:v>
                </c:pt>
                <c:pt idx="13">
                  <c:v>4375226.3916666666</c:v>
                </c:pt>
                <c:pt idx="14">
                  <c:v>3350900.35</c:v>
                </c:pt>
                <c:pt idx="15">
                  <c:v>4631342.6250000009</c:v>
                </c:pt>
                <c:pt idx="16">
                  <c:v>8356139.3416666677</c:v>
                </c:pt>
                <c:pt idx="17">
                  <c:v>4716344.3250000002</c:v>
                </c:pt>
                <c:pt idx="18">
                  <c:v>4291335.8250000002</c:v>
                </c:pt>
                <c:pt idx="19">
                  <c:v>4683565.8916666675</c:v>
                </c:pt>
                <c:pt idx="20">
                  <c:v>5200659.5666666664</c:v>
                </c:pt>
                <c:pt idx="21">
                  <c:v>7379453.1416666666</c:v>
                </c:pt>
                <c:pt idx="22">
                  <c:v>4980932.95</c:v>
                </c:pt>
                <c:pt idx="23">
                  <c:v>1754201.75</c:v>
                </c:pt>
                <c:pt idx="24">
                  <c:v>3777297.7666666675</c:v>
                </c:pt>
                <c:pt idx="25">
                  <c:v>5787754.6416666666</c:v>
                </c:pt>
              </c:numCache>
            </c:numRef>
          </c:val>
        </c:ser>
        <c:ser>
          <c:idx val="1"/>
          <c:order val="1"/>
          <c:tx>
            <c:strRef>
              <c:f>'P2_Temp Corr VLP '!$S$10</c:f>
              <c:strCache>
                <c:ptCount val="1"/>
                <c:pt idx="0">
                  <c:v>Corrected VLP Counts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'P2_Temp Corr VLP '!$Q$11:$Q$37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VLP '!$S$11:$S$37</c:f>
              <c:numCache>
                <c:formatCode>#,##0</c:formatCode>
                <c:ptCount val="27"/>
                <c:pt idx="0">
                  <c:v>3381166.4664539509</c:v>
                </c:pt>
                <c:pt idx="1">
                  <c:v>1947437.4112022829</c:v>
                </c:pt>
                <c:pt idx="2">
                  <c:v>1036017.7236689884</c:v>
                </c:pt>
                <c:pt idx="3">
                  <c:v>787102.61174545751</c:v>
                </c:pt>
                <c:pt idx="4">
                  <c:v>3144581.1589221931</c:v>
                </c:pt>
                <c:pt idx="5">
                  <c:v>3379340.5977137703</c:v>
                </c:pt>
                <c:pt idx="6">
                  <c:v>1747916.5665346114</c:v>
                </c:pt>
                <c:pt idx="7">
                  <c:v>1305752.2467960964</c:v>
                </c:pt>
                <c:pt idx="8">
                  <c:v>1782056.6591798875</c:v>
                </c:pt>
                <c:pt idx="9">
                  <c:v>3738888.3161889855</c:v>
                </c:pt>
                <c:pt idx="10">
                  <c:v>3316111.4403001852</c:v>
                </c:pt>
                <c:pt idx="11">
                  <c:v>4835087.4232979566</c:v>
                </c:pt>
                <c:pt idx="12">
                  <c:v>3375655.8753524004</c:v>
                </c:pt>
                <c:pt idx="13">
                  <c:v>4898658.8805019027</c:v>
                </c:pt>
                <c:pt idx="14">
                  <c:v>4667282.6786685809</c:v>
                </c:pt>
                <c:pt idx="15">
                  <c:v>6950903.4781798236</c:v>
                </c:pt>
                <c:pt idx="16">
                  <c:v>12654773.610174617</c:v>
                </c:pt>
                <c:pt idx="17">
                  <c:v>5962898.8518876275</c:v>
                </c:pt>
                <c:pt idx="18">
                  <c:v>5875843.8443525136</c:v>
                </c:pt>
                <c:pt idx="19">
                  <c:v>6201317.9311714126</c:v>
                </c:pt>
                <c:pt idx="20">
                  <c:v>6642526.438890215</c:v>
                </c:pt>
                <c:pt idx="21">
                  <c:v>8440820.6998467147</c:v>
                </c:pt>
                <c:pt idx="22">
                  <c:v>4699401.8710743031</c:v>
                </c:pt>
                <c:pt idx="23">
                  <c:v>1769517.5555853434</c:v>
                </c:pt>
                <c:pt idx="24">
                  <c:v>3078108.8417353858</c:v>
                </c:pt>
                <c:pt idx="25">
                  <c:v>4503360.9279341446</c:v>
                </c:pt>
                <c:pt idx="26">
                  <c:v>3811426.1296948618</c:v>
                </c:pt>
              </c:numCache>
            </c:numRef>
          </c:val>
        </c:ser>
        <c:marker val="1"/>
        <c:axId val="69403392"/>
        <c:axId val="69405696"/>
      </c:lineChart>
      <c:catAx>
        <c:axId val="694033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Sampling Dates </a:t>
                </a:r>
              </a:p>
            </c:rich>
          </c:tx>
          <c:layout>
            <c:manualLayout>
              <c:xMode val="edge"/>
              <c:yMode val="edge"/>
              <c:x val="0.46872198667474263"/>
              <c:y val="0.91067821724596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9405696"/>
        <c:crosses val="autoZero"/>
        <c:auto val="1"/>
        <c:lblAlgn val="ctr"/>
        <c:lblOffset val="100"/>
        <c:tickLblSkip val="1"/>
        <c:tickMarkSkip val="1"/>
      </c:catAx>
      <c:valAx>
        <c:axId val="69405696"/>
        <c:scaling>
          <c:orientation val="minMax"/>
          <c:max val="15000000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VLP Cell Counts (Cells/mL)</a:t>
                </a:r>
              </a:p>
            </c:rich>
          </c:tx>
          <c:layout>
            <c:manualLayout>
              <c:xMode val="edge"/>
              <c:yMode val="edge"/>
              <c:x val="2.265284147173911E-2"/>
              <c:y val="0.24373785646736354"/>
            </c:manualLayout>
          </c:layout>
          <c:spPr>
            <a:noFill/>
            <a:ln w="25400">
              <a:noFill/>
            </a:ln>
          </c:spPr>
        </c:title>
        <c:numFmt formatCode="0.0E+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9403392"/>
        <c:crosses val="autoZero"/>
        <c:crossBetween val="midCat"/>
        <c:majorUnit val="2000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97808634716113"/>
          <c:y val="0.14258215653253803"/>
          <c:w val="0.20879139551084908"/>
          <c:h val="8.6705365458975836E-2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11" r="0.75000000000000111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714157657731659"/>
          <c:y val="0.10004916395294811"/>
          <c:w val="0.83530954990132522"/>
          <c:h val="0.58965145563758903"/>
        </c:manualLayout>
      </c:layout>
      <c:lineChart>
        <c:grouping val="standard"/>
        <c:ser>
          <c:idx val="0"/>
          <c:order val="0"/>
          <c:tx>
            <c:strRef>
              <c:f>'P2_Temp Corr VLP '!$R$76</c:f>
              <c:strCache>
                <c:ptCount val="1"/>
                <c:pt idx="0">
                  <c:v>LR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'P2_Temp Corr VLP '!$Q$77:$Q$103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VLP '!$R$77:$R$103</c:f>
              <c:numCache>
                <c:formatCode>#,##0</c:formatCode>
                <c:ptCount val="27"/>
                <c:pt idx="0">
                  <c:v>2938392.1</c:v>
                </c:pt>
                <c:pt idx="1">
                  <c:v>1444612.2250000001</c:v>
                </c:pt>
                <c:pt idx="2">
                  <c:v>1792952.5250000001</c:v>
                </c:pt>
                <c:pt idx="3">
                  <c:v>910018.2</c:v>
                </c:pt>
                <c:pt idx="4">
                  <c:v>1372527.45</c:v>
                </c:pt>
                <c:pt idx="5">
                  <c:v>4618009.0250000004</c:v>
                </c:pt>
                <c:pt idx="6">
                  <c:v>2220044.4</c:v>
                </c:pt>
                <c:pt idx="7">
                  <c:v>2004206.75</c:v>
                </c:pt>
                <c:pt idx="8">
                  <c:v>1483779.6750000003</c:v>
                </c:pt>
                <c:pt idx="9">
                  <c:v>2712137.5750000002</c:v>
                </c:pt>
                <c:pt idx="10">
                  <c:v>3444652.2250000001</c:v>
                </c:pt>
                <c:pt idx="11">
                  <c:v>3867994.0250000004</c:v>
                </c:pt>
                <c:pt idx="12">
                  <c:v>2872557.45</c:v>
                </c:pt>
                <c:pt idx="13">
                  <c:v>2616302.3250000007</c:v>
                </c:pt>
                <c:pt idx="14">
                  <c:v>3162979.9250000003</c:v>
                </c:pt>
                <c:pt idx="15">
                  <c:v>2640052.7999999998</c:v>
                </c:pt>
                <c:pt idx="16">
                  <c:v>10213954.275</c:v>
                </c:pt>
                <c:pt idx="17">
                  <c:v>5487193.0750000002</c:v>
                </c:pt>
                <c:pt idx="18">
                  <c:v>2829639.9249999998</c:v>
                </c:pt>
                <c:pt idx="19">
                  <c:v>2255461.7750000004</c:v>
                </c:pt>
                <c:pt idx="20">
                  <c:v>2868807.375</c:v>
                </c:pt>
                <c:pt idx="21">
                  <c:v>7598901.9750000015</c:v>
                </c:pt>
                <c:pt idx="22">
                  <c:v>3746741.6</c:v>
                </c:pt>
                <c:pt idx="23">
                  <c:v>2238794.7750000004</c:v>
                </c:pt>
                <c:pt idx="24">
                  <c:v>2795472.5750000002</c:v>
                </c:pt>
                <c:pt idx="25">
                  <c:v>4195500.5749999993</c:v>
                </c:pt>
                <c:pt idx="26">
                  <c:v>6388461.1000000006</c:v>
                </c:pt>
              </c:numCache>
            </c:numRef>
          </c:val>
        </c:ser>
        <c:ser>
          <c:idx val="1"/>
          <c:order val="1"/>
          <c:tx>
            <c:strRef>
              <c:f>'P2_Temp Corr VLP '!$S$76</c:f>
              <c:strCache>
                <c:ptCount val="1"/>
                <c:pt idx="0">
                  <c:v>MR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'P2_Temp Corr VLP '!$Q$77:$Q$103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VLP '!$S$77:$S$103</c:f>
              <c:numCache>
                <c:formatCode>#,##0</c:formatCode>
                <c:ptCount val="27"/>
                <c:pt idx="0">
                  <c:v>7457232.4749999996</c:v>
                </c:pt>
                <c:pt idx="1">
                  <c:v>1367110.675</c:v>
                </c:pt>
                <c:pt idx="2">
                  <c:v>1582114.9750000003</c:v>
                </c:pt>
                <c:pt idx="3">
                  <c:v>928768.57500000019</c:v>
                </c:pt>
                <c:pt idx="4">
                  <c:v>1798369.3</c:v>
                </c:pt>
                <c:pt idx="5">
                  <c:v>3109645.5250000008</c:v>
                </c:pt>
                <c:pt idx="6">
                  <c:v>2359213.85</c:v>
                </c:pt>
                <c:pt idx="7">
                  <c:v>1142522.8500000001</c:v>
                </c:pt>
                <c:pt idx="8">
                  <c:v>2333380</c:v>
                </c:pt>
                <c:pt idx="9">
                  <c:v>6105955.4500000002</c:v>
                </c:pt>
                <c:pt idx="10">
                  <c:v>2800056</c:v>
                </c:pt>
                <c:pt idx="11">
                  <c:v>4668843.3750000009</c:v>
                </c:pt>
                <c:pt idx="12">
                  <c:v>2599635.3250000002</c:v>
                </c:pt>
                <c:pt idx="13">
                  <c:v>2782555.65</c:v>
                </c:pt>
                <c:pt idx="14">
                  <c:v>2157543.15</c:v>
                </c:pt>
                <c:pt idx="15">
                  <c:v>5606778.8000000007</c:v>
                </c:pt>
                <c:pt idx="16">
                  <c:v>6603465.4000000013</c:v>
                </c:pt>
                <c:pt idx="17">
                  <c:v>5715530.9749999996</c:v>
                </c:pt>
                <c:pt idx="18">
                  <c:v>7481399.6249999991</c:v>
                </c:pt>
                <c:pt idx="19">
                  <c:v>3032143.9750000006</c:v>
                </c:pt>
                <c:pt idx="20">
                  <c:v>5933452.0000000009</c:v>
                </c:pt>
                <c:pt idx="21">
                  <c:v>9287685.7500000019</c:v>
                </c:pt>
                <c:pt idx="22">
                  <c:v>3334650.0250000004</c:v>
                </c:pt>
                <c:pt idx="23">
                  <c:v>1327526.55</c:v>
                </c:pt>
                <c:pt idx="24">
                  <c:v>5654279.7500000009</c:v>
                </c:pt>
                <c:pt idx="25">
                  <c:v>4531757.3</c:v>
                </c:pt>
                <c:pt idx="26">
                  <c:v>5641779.5</c:v>
                </c:pt>
              </c:numCache>
            </c:numRef>
          </c:val>
        </c:ser>
        <c:ser>
          <c:idx val="2"/>
          <c:order val="2"/>
          <c:tx>
            <c:strRef>
              <c:f>'P2_Temp Corr VLP '!$U$9</c:f>
              <c:strCache>
                <c:ptCount val="1"/>
                <c:pt idx="0">
                  <c:v>UR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'P2_Temp Corr VLP '!$Q$77:$Q$103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VLP '!$U$10:$U$36</c:f>
              <c:numCache>
                <c:formatCode>#,##0</c:formatCode>
                <c:ptCount val="27"/>
                <c:pt idx="0">
                  <c:v>2117542.35</c:v>
                </c:pt>
                <c:pt idx="1">
                  <c:v>5622612.4500000002</c:v>
                </c:pt>
                <c:pt idx="2">
                  <c:v>1347526.95</c:v>
                </c:pt>
                <c:pt idx="3">
                  <c:v>1666283.3250000002</c:v>
                </c:pt>
                <c:pt idx="4">
                  <c:v>9625609.1749999989</c:v>
                </c:pt>
                <c:pt idx="5">
                  <c:v>4179250.25</c:v>
                </c:pt>
                <c:pt idx="6">
                  <c:v>1713784.2750000001</c:v>
                </c:pt>
                <c:pt idx="7">
                  <c:v>1373777.4750000001</c:v>
                </c:pt>
                <c:pt idx="8">
                  <c:v>1680450.2750000001</c:v>
                </c:pt>
                <c:pt idx="9">
                  <c:v>3457985.8250000002</c:v>
                </c:pt>
                <c:pt idx="10">
                  <c:v>3234231.35</c:v>
                </c:pt>
                <c:pt idx="11">
                  <c:v>4276752.2</c:v>
                </c:pt>
                <c:pt idx="12">
                  <c:v>3338400.1</c:v>
                </c:pt>
                <c:pt idx="13">
                  <c:v>7726821.2000000011</c:v>
                </c:pt>
                <c:pt idx="14">
                  <c:v>4732177.9750000006</c:v>
                </c:pt>
                <c:pt idx="15">
                  <c:v>5647196.2750000004</c:v>
                </c:pt>
                <c:pt idx="16">
                  <c:v>8250998.3500000015</c:v>
                </c:pt>
                <c:pt idx="17">
                  <c:v>2946308.9250000003</c:v>
                </c:pt>
                <c:pt idx="18">
                  <c:v>2562967.9250000003</c:v>
                </c:pt>
                <c:pt idx="19">
                  <c:v>8290165.8000000007</c:v>
                </c:pt>
                <c:pt idx="20">
                  <c:v>6799719.3249999993</c:v>
                </c:pt>
                <c:pt idx="21">
                  <c:v>5251771.7</c:v>
                </c:pt>
                <c:pt idx="22">
                  <c:v>7861407.2250000006</c:v>
                </c:pt>
                <c:pt idx="23">
                  <c:v>1696283.925</c:v>
                </c:pt>
                <c:pt idx="24">
                  <c:v>2882140.9750000006</c:v>
                </c:pt>
                <c:pt idx="25">
                  <c:v>8636006.0500000007</c:v>
                </c:pt>
                <c:pt idx="26">
                  <c:v>2148376.2999999998</c:v>
                </c:pt>
              </c:numCache>
            </c:numRef>
          </c:val>
        </c:ser>
        <c:ser>
          <c:idx val="3"/>
          <c:order val="3"/>
          <c:tx>
            <c:strRef>
              <c:f>'P2_Temp Corr VLP '!$V$9</c:f>
              <c:strCache>
                <c:ptCount val="1"/>
                <c:pt idx="0">
                  <c:v>CorrLR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FF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'P2_Temp Corr VLP '!$Q$77:$Q$103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VLP '!$V$10:$V$36</c:f>
              <c:numCache>
                <c:formatCode>#,##0</c:formatCode>
                <c:ptCount val="27"/>
                <c:pt idx="0">
                  <c:v>2693426.0406465176</c:v>
                </c:pt>
                <c:pt idx="1">
                  <c:v>1250757.538773668</c:v>
                </c:pt>
                <c:pt idx="2">
                  <c:v>1320680.3715858795</c:v>
                </c:pt>
                <c:pt idx="3">
                  <c:v>699667.56659958768</c:v>
                </c:pt>
                <c:pt idx="4">
                  <c:v>1116152.9692647285</c:v>
                </c:pt>
                <c:pt idx="5">
                  <c:v>4020170.8797914875</c:v>
                </c:pt>
                <c:pt idx="6">
                  <c:v>1938502.3131815256</c:v>
                </c:pt>
                <c:pt idx="7">
                  <c:v>1786872.7172981668</c:v>
                </c:pt>
                <c:pt idx="8">
                  <c:v>1447632.6641511982</c:v>
                </c:pt>
                <c:pt idx="9">
                  <c:v>2590242.3530192249</c:v>
                </c:pt>
                <c:pt idx="10">
                  <c:v>3562002.0612669466</c:v>
                </c:pt>
                <c:pt idx="11">
                  <c:v>4248510.9724637289</c:v>
                </c:pt>
                <c:pt idx="12">
                  <c:v>3522726.5128019089</c:v>
                </c:pt>
                <c:pt idx="13">
                  <c:v>3283995.6867076927</c:v>
                </c:pt>
                <c:pt idx="14">
                  <c:v>4368831.1785740638</c:v>
                </c:pt>
                <c:pt idx="15">
                  <c:v>3834771.3721251078</c:v>
                </c:pt>
                <c:pt idx="16">
                  <c:v>14454596.80152561</c:v>
                </c:pt>
                <c:pt idx="17">
                  <c:v>6593366.0397229977</c:v>
                </c:pt>
                <c:pt idx="18">
                  <c:v>3620136.6359027689</c:v>
                </c:pt>
                <c:pt idx="19">
                  <c:v>2878023.9010205842</c:v>
                </c:pt>
                <c:pt idx="20">
                  <c:v>4404343.0172720365</c:v>
                </c:pt>
                <c:pt idx="21">
                  <c:v>7416164.2110093441</c:v>
                </c:pt>
                <c:pt idx="22">
                  <c:v>5891112.4045273662</c:v>
                </c:pt>
                <c:pt idx="23">
                  <c:v>1976181.9843787947</c:v>
                </c:pt>
                <c:pt idx="24">
                  <c:v>1940856.0571917896</c:v>
                </c:pt>
                <c:pt idx="25">
                  <c:v>4635839.5170849562</c:v>
                </c:pt>
                <c:pt idx="26">
                  <c:v>4717663.714850409</c:v>
                </c:pt>
              </c:numCache>
            </c:numRef>
          </c:val>
        </c:ser>
        <c:ser>
          <c:idx val="4"/>
          <c:order val="4"/>
          <c:tx>
            <c:strRef>
              <c:f>'P2_Temp Corr VLP '!$W$9</c:f>
              <c:strCache>
                <c:ptCount val="1"/>
                <c:pt idx="0">
                  <c:v>Corr MR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'P2_Temp Corr VLP '!$Q$77:$Q$103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VLP '!$W$10:$W$36</c:f>
              <c:numCache>
                <c:formatCode>#,##0</c:formatCode>
                <c:ptCount val="27"/>
                <c:pt idx="0">
                  <c:v>5963079.2269143425</c:v>
                </c:pt>
                <c:pt idx="1">
                  <c:v>1024268.726154575</c:v>
                </c:pt>
                <c:pt idx="2">
                  <c:v>1010372.6885587072</c:v>
                </c:pt>
                <c:pt idx="3">
                  <c:v>634093.56555861153</c:v>
                </c:pt>
                <c:pt idx="4">
                  <c:v>1421581.6232652972</c:v>
                </c:pt>
                <c:pt idx="5">
                  <c:v>2724279.7877148534</c:v>
                </c:pt>
                <c:pt idx="6">
                  <c:v>1953019.349591291</c:v>
                </c:pt>
                <c:pt idx="7">
                  <c:v>993558.11194422387</c:v>
                </c:pt>
                <c:pt idx="8">
                  <c:v>2338757.4763276461</c:v>
                </c:pt>
                <c:pt idx="9">
                  <c:v>5570129.0480264788</c:v>
                </c:pt>
                <c:pt idx="10">
                  <c:v>2962706.8301296737</c:v>
                </c:pt>
                <c:pt idx="11">
                  <c:v>5291278.825023381</c:v>
                </c:pt>
                <c:pt idx="12">
                  <c:v>3224062.261521928</c:v>
                </c:pt>
                <c:pt idx="13">
                  <c:v>3598601.1232863963</c:v>
                </c:pt>
                <c:pt idx="14">
                  <c:v>3063450.6597236409</c:v>
                </c:pt>
                <c:pt idx="15">
                  <c:v>8187450.7608697703</c:v>
                </c:pt>
                <c:pt idx="16">
                  <c:v>10210211.411287403</c:v>
                </c:pt>
                <c:pt idx="17">
                  <c:v>7488849.2466906086</c:v>
                </c:pt>
                <c:pt idx="18">
                  <c:v>9895178.2849469706</c:v>
                </c:pt>
                <c:pt idx="19">
                  <c:v>3909761.6234873598</c:v>
                </c:pt>
                <c:pt idx="20">
                  <c:v>7489614.793470596</c:v>
                </c:pt>
                <c:pt idx="21">
                  <c:v>10462813.860984495</c:v>
                </c:pt>
                <c:pt idx="22">
                  <c:v>3154549.2649291265</c:v>
                </c:pt>
                <c:pt idx="23">
                  <c:v>1320804.7171529026</c:v>
                </c:pt>
                <c:pt idx="24">
                  <c:v>4519376.4726218674</c:v>
                </c:pt>
                <c:pt idx="25">
                  <c:v>3590751.8207370928</c:v>
                </c:pt>
                <c:pt idx="26">
                  <c:v>4150225.315535598</c:v>
                </c:pt>
              </c:numCache>
            </c:numRef>
          </c:val>
        </c:ser>
        <c:ser>
          <c:idx val="5"/>
          <c:order val="5"/>
          <c:tx>
            <c:strRef>
              <c:f>'P2_Temp Corr VLP '!$X$9</c:f>
              <c:strCache>
                <c:ptCount val="1"/>
                <c:pt idx="0">
                  <c:v>Corr UR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cat>
            <c:strRef>
              <c:f>'P2_Temp Corr VLP '!$Q$77:$Q$103</c:f>
              <c:strCache>
                <c:ptCount val="27"/>
                <c:pt idx="0">
                  <c:v>15/12/2008</c:v>
                </c:pt>
                <c:pt idx="1">
                  <c:v>29/12/2008</c:v>
                </c:pt>
                <c:pt idx="2">
                  <c:v>12/01/2009</c:v>
                </c:pt>
                <c:pt idx="3">
                  <c:v>27/01/2009</c:v>
                </c:pt>
                <c:pt idx="4">
                  <c:v>09/02/2009</c:v>
                </c:pt>
                <c:pt idx="5">
                  <c:v>02/03/2009</c:v>
                </c:pt>
                <c:pt idx="6">
                  <c:v>09/03/2009</c:v>
                </c:pt>
                <c:pt idx="7">
                  <c:v>23/03/2009</c:v>
                </c:pt>
                <c:pt idx="8">
                  <c:v>06/04/2009</c:v>
                </c:pt>
                <c:pt idx="9">
                  <c:v>20/04/2009</c:v>
                </c:pt>
                <c:pt idx="10">
                  <c:v>04/05/2009</c:v>
                </c:pt>
                <c:pt idx="11">
                  <c:v>18/05/2009</c:v>
                </c:pt>
                <c:pt idx="12">
                  <c:v>02/06/2009</c:v>
                </c:pt>
                <c:pt idx="13">
                  <c:v>15/06/2009</c:v>
                </c:pt>
                <c:pt idx="14">
                  <c:v>30/06/2009</c:v>
                </c:pt>
                <c:pt idx="15">
                  <c:v>13/07/2009</c:v>
                </c:pt>
                <c:pt idx="16">
                  <c:v>27/07/2009</c:v>
                </c:pt>
                <c:pt idx="17">
                  <c:v>10/08/2009</c:v>
                </c:pt>
                <c:pt idx="18">
                  <c:v>24/08/2009</c:v>
                </c:pt>
                <c:pt idx="19">
                  <c:v>07/09/2009</c:v>
                </c:pt>
                <c:pt idx="20">
                  <c:v>21/09/2009</c:v>
                </c:pt>
                <c:pt idx="21">
                  <c:v>05/10/2009</c:v>
                </c:pt>
                <c:pt idx="22">
                  <c:v>19/10/2009</c:v>
                </c:pt>
                <c:pt idx="23">
                  <c:v>02/11/2009</c:v>
                </c:pt>
                <c:pt idx="24">
                  <c:v>16/11/2009</c:v>
                </c:pt>
                <c:pt idx="25">
                  <c:v>30/11/2009</c:v>
                </c:pt>
                <c:pt idx="26">
                  <c:v>14/12/2009</c:v>
                </c:pt>
              </c:strCache>
            </c:strRef>
          </c:cat>
          <c:val>
            <c:numRef>
              <c:f>'P2_Temp Corr VLP '!$X$10:$X$36</c:f>
              <c:numCache>
                <c:formatCode>#,##0</c:formatCode>
                <c:ptCount val="27"/>
                <c:pt idx="0">
                  <c:v>1486994.1318009919</c:v>
                </c:pt>
                <c:pt idx="1">
                  <c:v>3567285.9686786062</c:v>
                </c:pt>
                <c:pt idx="2">
                  <c:v>777000.11086237908</c:v>
                </c:pt>
                <c:pt idx="3">
                  <c:v>1027546.7030781732</c:v>
                </c:pt>
                <c:pt idx="4">
                  <c:v>6896008.8842365537</c:v>
                </c:pt>
                <c:pt idx="5">
                  <c:v>3393571.1256349711</c:v>
                </c:pt>
                <c:pt idx="6">
                  <c:v>1352228.0368310171</c:v>
                </c:pt>
                <c:pt idx="7">
                  <c:v>1136825.9111458983</c:v>
                </c:pt>
                <c:pt idx="8">
                  <c:v>1559779.8370608175</c:v>
                </c:pt>
                <c:pt idx="9">
                  <c:v>3056293.5475212527</c:v>
                </c:pt>
                <c:pt idx="10">
                  <c:v>3423625.429503934</c:v>
                </c:pt>
                <c:pt idx="11">
                  <c:v>4965472.4724067599</c:v>
                </c:pt>
                <c:pt idx="12">
                  <c:v>4076492.3811735138</c:v>
                </c:pt>
                <c:pt idx="13">
                  <c:v>9684825.6102815364</c:v>
                </c:pt>
                <c:pt idx="14">
                  <c:v>6569566.1977080386</c:v>
                </c:pt>
                <c:pt idx="15">
                  <c:v>8830488.3015445918</c:v>
                </c:pt>
                <c:pt idx="16">
                  <c:v>13299512.617710836</c:v>
                </c:pt>
                <c:pt idx="17">
                  <c:v>3806481.2692492767</c:v>
                </c:pt>
                <c:pt idx="18">
                  <c:v>3432990.253034872</c:v>
                </c:pt>
                <c:pt idx="19">
                  <c:v>11234900.73230201</c:v>
                </c:pt>
                <c:pt idx="20">
                  <c:v>8779638.4964188207</c:v>
                </c:pt>
                <c:pt idx="21">
                  <c:v>5809512.9084888231</c:v>
                </c:pt>
                <c:pt idx="22">
                  <c:v>6999960.9511543177</c:v>
                </c:pt>
                <c:pt idx="23">
                  <c:v>1529282.5209343396</c:v>
                </c:pt>
                <c:pt idx="24">
                  <c:v>2039496.6993748776</c:v>
                </c:pt>
                <c:pt idx="25">
                  <c:v>6088703.3816131586</c:v>
                </c:pt>
                <c:pt idx="26">
                  <c:v>1353546.797361159</c:v>
                </c:pt>
              </c:numCache>
            </c:numRef>
          </c:val>
        </c:ser>
        <c:marker val="1"/>
        <c:axId val="69466368"/>
        <c:axId val="69481216"/>
      </c:lineChart>
      <c:catAx>
        <c:axId val="694663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Sampling Dates </a:t>
                </a:r>
              </a:p>
            </c:rich>
          </c:tx>
          <c:layout>
            <c:manualLayout>
              <c:xMode val="edge"/>
              <c:yMode val="edge"/>
              <c:x val="0.50731312957465013"/>
              <c:y val="0.9110860117895098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1216"/>
        <c:crosses val="autoZero"/>
        <c:auto val="1"/>
        <c:lblAlgn val="ctr"/>
        <c:lblOffset val="100"/>
        <c:tickLblSkip val="1"/>
        <c:tickMarkSkip val="1"/>
      </c:catAx>
      <c:valAx>
        <c:axId val="69481216"/>
        <c:scaling>
          <c:orientation val="minMax"/>
          <c:max val="15000000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Bacterial Cell Counts (cells/mL) </a:t>
                </a:r>
              </a:p>
            </c:rich>
          </c:tx>
          <c:layout>
            <c:manualLayout>
              <c:xMode val="edge"/>
              <c:yMode val="edge"/>
              <c:x val="2.5477771562707665E-2"/>
              <c:y val="0.2413093240394131"/>
            </c:manualLayout>
          </c:layout>
          <c:spPr>
            <a:noFill/>
            <a:ln w="25400">
              <a:noFill/>
            </a:ln>
          </c:spPr>
        </c:title>
        <c:numFmt formatCode="0.0E+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66368"/>
        <c:crosses val="autoZero"/>
        <c:crossBetween val="midCat"/>
        <c:majorUnit val="2000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12098890826794"/>
          <c:y val="0.11270491803278689"/>
          <c:w val="8.2878033638961499E-2"/>
          <c:h val="0.1987704918032786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11" r="0.75000000000000111" t="1" header="0.5" footer="0.5"/>
    <c:pageSetup paperSize="9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664473684210548"/>
          <c:y val="8.3333575537038268E-2"/>
          <c:w val="0.79605263157894735"/>
          <c:h val="0.78869276847554082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depth'!$B$30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depth'!$B$31:$B$36</c:f>
              <c:numCache>
                <c:formatCode>0</c:formatCode>
                <c:ptCount val="6"/>
                <c:pt idx="0">
                  <c:v>212.095</c:v>
                </c:pt>
                <c:pt idx="1">
                  <c:v>219.40833333333336</c:v>
                </c:pt>
                <c:pt idx="2">
                  <c:v>1088.2404761904761</c:v>
                </c:pt>
                <c:pt idx="3">
                  <c:v>1608.65</c:v>
                </c:pt>
                <c:pt idx="4">
                  <c:v>328.88333333333333</c:v>
                </c:pt>
                <c:pt idx="5">
                  <c:v>927.37857142857138</c:v>
                </c:pt>
              </c:numCache>
            </c:numRef>
          </c:val>
        </c:ser>
        <c:ser>
          <c:idx val="1"/>
          <c:order val="1"/>
          <c:tx>
            <c:strRef>
              <c:f>'P3_seas depth'!$C$30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depth'!$C$31:$C$36</c:f>
              <c:numCache>
                <c:formatCode>0</c:formatCode>
                <c:ptCount val="6"/>
                <c:pt idx="0">
                  <c:v>106.69166666666665</c:v>
                </c:pt>
                <c:pt idx="1">
                  <c:v>152.03333333333336</c:v>
                </c:pt>
                <c:pt idx="2">
                  <c:v>128.55952380952382</c:v>
                </c:pt>
                <c:pt idx="3">
                  <c:v>1685.0250000000001</c:v>
                </c:pt>
                <c:pt idx="4">
                  <c:v>1624.1333333333334</c:v>
                </c:pt>
                <c:pt idx="5">
                  <c:v>646.84285714285716</c:v>
                </c:pt>
              </c:numCache>
            </c:numRef>
          </c:val>
        </c:ser>
        <c:ser>
          <c:idx val="2"/>
          <c:order val="2"/>
          <c:tx>
            <c:strRef>
              <c:f>'P3_seas depth'!$D$30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depth'!$D$31:$D$36</c:f>
              <c:numCache>
                <c:formatCode>0</c:formatCode>
                <c:ptCount val="6"/>
                <c:pt idx="0">
                  <c:v>58.65</c:v>
                </c:pt>
                <c:pt idx="1">
                  <c:v>27.18333333333333</c:v>
                </c:pt>
                <c:pt idx="2">
                  <c:v>51.083333333333336</c:v>
                </c:pt>
                <c:pt idx="3">
                  <c:v>382</c:v>
                </c:pt>
                <c:pt idx="4">
                  <c:v>5443.625</c:v>
                </c:pt>
                <c:pt idx="5">
                  <c:v>9076.2000000000007</c:v>
                </c:pt>
              </c:numCache>
            </c:numRef>
          </c:val>
        </c:ser>
        <c:ser>
          <c:idx val="3"/>
          <c:order val="3"/>
          <c:tx>
            <c:strRef>
              <c:f>'P3_seas depth'!$E$30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depth'!$E$31:$E$36</c:f>
              <c:numCache>
                <c:formatCode>0</c:formatCode>
                <c:ptCount val="6"/>
                <c:pt idx="0">
                  <c:v>20.516666666666666</c:v>
                </c:pt>
                <c:pt idx="1">
                  <c:v>10.608333333333333</c:v>
                </c:pt>
                <c:pt idx="2">
                  <c:v>5.4452380952380945</c:v>
                </c:pt>
                <c:pt idx="3">
                  <c:v>114.47499999999999</c:v>
                </c:pt>
                <c:pt idx="4">
                  <c:v>198.33333333333331</c:v>
                </c:pt>
                <c:pt idx="5">
                  <c:v>50.528571428571425</c:v>
                </c:pt>
              </c:numCache>
            </c:numRef>
          </c:val>
        </c:ser>
        <c:ser>
          <c:idx val="4"/>
          <c:order val="4"/>
          <c:tx>
            <c:strRef>
              <c:f>'P3_seas depth'!$F$30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depth'!$F$31:$F$36</c:f>
              <c:numCache>
                <c:formatCode>0</c:formatCode>
                <c:ptCount val="6"/>
                <c:pt idx="0">
                  <c:v>3.3333333333333335</c:v>
                </c:pt>
                <c:pt idx="1">
                  <c:v>0.8</c:v>
                </c:pt>
                <c:pt idx="2">
                  <c:v>0.51666666666666672</c:v>
                </c:pt>
                <c:pt idx="3">
                  <c:v>4.5</c:v>
                </c:pt>
                <c:pt idx="4">
                  <c:v>0.25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'P3_seas depth'!$G$30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depth'!$G$31:$G$36</c:f>
              <c:numCache>
                <c:formatCode>0</c:formatCode>
                <c:ptCount val="6"/>
                <c:pt idx="0">
                  <c:v>0.38500000000000001</c:v>
                </c:pt>
                <c:pt idx="1">
                  <c:v>1.25</c:v>
                </c:pt>
                <c:pt idx="2">
                  <c:v>6.1238095238095234</c:v>
                </c:pt>
                <c:pt idx="3">
                  <c:v>110.95</c:v>
                </c:pt>
                <c:pt idx="4">
                  <c:v>532.29999999999995</c:v>
                </c:pt>
                <c:pt idx="5">
                  <c:v>828.71428571428567</c:v>
                </c:pt>
              </c:numCache>
            </c:numRef>
          </c:val>
        </c:ser>
        <c:ser>
          <c:idx val="6"/>
          <c:order val="6"/>
          <c:tx>
            <c:strRef>
              <c:f>'P3_seas depth'!$H$30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depth'!$H$31:$H$36</c:f>
              <c:numCache>
                <c:formatCode>0</c:formatCode>
                <c:ptCount val="6"/>
                <c:pt idx="0">
                  <c:v>10.275</c:v>
                </c:pt>
                <c:pt idx="1">
                  <c:v>17.7</c:v>
                </c:pt>
                <c:pt idx="2">
                  <c:v>1.1166666666666667</c:v>
                </c:pt>
                <c:pt idx="3">
                  <c:v>0</c:v>
                </c:pt>
                <c:pt idx="4">
                  <c:v>0</c:v>
                </c:pt>
                <c:pt idx="5">
                  <c:v>148.5</c:v>
                </c:pt>
              </c:numCache>
            </c:numRef>
          </c:val>
        </c:ser>
        <c:ser>
          <c:idx val="7"/>
          <c:order val="7"/>
          <c:tx>
            <c:strRef>
              <c:f>'P3_seas depth'!$I$30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depth'!$I$31:$I$36</c:f>
              <c:numCache>
                <c:formatCode>0</c:formatCode>
                <c:ptCount val="6"/>
                <c:pt idx="0">
                  <c:v>0.16666666666666669</c:v>
                </c:pt>
                <c:pt idx="1">
                  <c:v>0.2</c:v>
                </c:pt>
                <c:pt idx="2">
                  <c:v>0.26666666666666672</c:v>
                </c:pt>
                <c:pt idx="3">
                  <c:v>1.25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</c:ser>
        <c:ser>
          <c:idx val="8"/>
          <c:order val="8"/>
          <c:tx>
            <c:strRef>
              <c:f>'P3_seas depth'!$J$30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depth'!$J$31:$J$36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depth'!$K$30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depth'!$K$31:$K$36</c:f>
              <c:numCache>
                <c:formatCode>0</c:formatCode>
                <c:ptCount val="6"/>
                <c:pt idx="0">
                  <c:v>0.35</c:v>
                </c:pt>
                <c:pt idx="1">
                  <c:v>0</c:v>
                </c:pt>
                <c:pt idx="2">
                  <c:v>0</c:v>
                </c:pt>
                <c:pt idx="3">
                  <c:v>12.5</c:v>
                </c:pt>
                <c:pt idx="4">
                  <c:v>3.2666666666666671</c:v>
                </c:pt>
                <c:pt idx="5">
                  <c:v>14.35</c:v>
                </c:pt>
              </c:numCache>
            </c:numRef>
          </c:val>
        </c:ser>
        <c:overlap val="100"/>
        <c:axId val="53254784"/>
        <c:axId val="53256576"/>
      </c:barChart>
      <c:catAx>
        <c:axId val="532547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6576"/>
        <c:crosses val="autoZero"/>
        <c:auto val="1"/>
        <c:lblAlgn val="ctr"/>
        <c:lblOffset val="100"/>
        <c:tickLblSkip val="1"/>
        <c:tickMarkSkip val="1"/>
      </c:catAx>
      <c:valAx>
        <c:axId val="53256576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4784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95956389666522"/>
          <c:y val="0.13988135893717138"/>
          <c:w val="0.24552884516140303"/>
          <c:h val="0.4464298689484193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 paperSize="9"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763907138243173"/>
          <c:y val="8.3067222236955646E-2"/>
          <c:w val="0.8298625180774567"/>
          <c:h val="0.75718967962148098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depth'!$W$33:$W$38</c:f>
              <c:numCache>
                <c:formatCode>0</c:formatCode>
                <c:ptCount val="6"/>
                <c:pt idx="0">
                  <c:v>1360.297619047619</c:v>
                </c:pt>
                <c:pt idx="1">
                  <c:v>1201.625595238095</c:v>
                </c:pt>
                <c:pt idx="2">
                  <c:v>687.92389455782302</c:v>
                </c:pt>
                <c:pt idx="3">
                  <c:v>2158.3184523809523</c:v>
                </c:pt>
                <c:pt idx="4">
                  <c:v>1015.5059523809524</c:v>
                </c:pt>
                <c:pt idx="5">
                  <c:v>2725.7602040816323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depth'!$X$33:$X$38</c:f>
              <c:numCache>
                <c:formatCode>0</c:formatCode>
                <c:ptCount val="6"/>
                <c:pt idx="0">
                  <c:v>53.446428571428569</c:v>
                </c:pt>
                <c:pt idx="1">
                  <c:v>124.45714285714284</c:v>
                </c:pt>
                <c:pt idx="2">
                  <c:v>335.82440476190476</c:v>
                </c:pt>
                <c:pt idx="3">
                  <c:v>456.60714285714283</c:v>
                </c:pt>
                <c:pt idx="4">
                  <c:v>1163.889880952381</c:v>
                </c:pt>
                <c:pt idx="5">
                  <c:v>1872.8979591836735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depth'!$Y$33:$Y$38</c:f>
              <c:numCache>
                <c:formatCode>0</c:formatCode>
                <c:ptCount val="6"/>
                <c:pt idx="0">
                  <c:v>144.42857142857142</c:v>
                </c:pt>
                <c:pt idx="1">
                  <c:v>28.55654761904762</c:v>
                </c:pt>
                <c:pt idx="2">
                  <c:v>4.8452380952380958</c:v>
                </c:pt>
                <c:pt idx="3">
                  <c:v>5.7440476190476186</c:v>
                </c:pt>
                <c:pt idx="4">
                  <c:v>44.663690476190474</c:v>
                </c:pt>
                <c:pt idx="5">
                  <c:v>46.887755102040821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depth'!$Z$33:$Z$38</c:f>
              <c:numCache>
                <c:formatCode>0</c:formatCode>
                <c:ptCount val="6"/>
                <c:pt idx="0">
                  <c:v>46.714285714285715</c:v>
                </c:pt>
                <c:pt idx="1">
                  <c:v>40.863095238095241</c:v>
                </c:pt>
                <c:pt idx="2">
                  <c:v>15.273809523809522</c:v>
                </c:pt>
                <c:pt idx="3">
                  <c:v>34.80654761904762</c:v>
                </c:pt>
                <c:pt idx="4">
                  <c:v>102.6875</c:v>
                </c:pt>
                <c:pt idx="5">
                  <c:v>229.62755102040816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depth'!$AA$33:$AA$38</c:f>
              <c:numCache>
                <c:formatCode>0</c:formatCode>
                <c:ptCount val="6"/>
                <c:pt idx="0">
                  <c:v>0.7142857142857143</c:v>
                </c:pt>
                <c:pt idx="1">
                  <c:v>0.23809523809523811</c:v>
                </c:pt>
                <c:pt idx="2">
                  <c:v>0</c:v>
                </c:pt>
                <c:pt idx="3">
                  <c:v>0</c:v>
                </c:pt>
                <c:pt idx="4">
                  <c:v>0.7142857142857143</c:v>
                </c:pt>
                <c:pt idx="5">
                  <c:v>2.8571428571428572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depth'!$AB$33:$AB$38</c:f>
              <c:numCache>
                <c:formatCode>0</c:formatCode>
                <c:ptCount val="6"/>
                <c:pt idx="0">
                  <c:v>0.4017857142857143</c:v>
                </c:pt>
                <c:pt idx="1">
                  <c:v>4.4940476190476186</c:v>
                </c:pt>
                <c:pt idx="2">
                  <c:v>3.7589285714285716</c:v>
                </c:pt>
                <c:pt idx="3">
                  <c:v>14.375</c:v>
                </c:pt>
                <c:pt idx="4">
                  <c:v>46.011904761904759</c:v>
                </c:pt>
                <c:pt idx="5">
                  <c:v>29.51530612244898</c:v>
                </c:pt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depth'!$AC$33:$AC$38</c:f>
              <c:numCache>
                <c:formatCode>0</c:formatCode>
                <c:ptCount val="6"/>
                <c:pt idx="0">
                  <c:v>5.2857142857142856</c:v>
                </c:pt>
                <c:pt idx="1">
                  <c:v>8.3928571428571423</c:v>
                </c:pt>
                <c:pt idx="2">
                  <c:v>0.21428571428571427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depth'!$AD$33:$AD$38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0.11904761904761905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depth'!$AE$33:$AE$38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depth'!$AF$33:$AF$38</c:f>
              <c:numCache>
                <c:formatCode>0</c:formatCode>
                <c:ptCount val="6"/>
                <c:pt idx="0">
                  <c:v>0</c:v>
                </c:pt>
                <c:pt idx="1">
                  <c:v>1.0714285714285714</c:v>
                </c:pt>
                <c:pt idx="2">
                  <c:v>1.9047619047619049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54496256"/>
        <c:axId val="54510336"/>
      </c:barChart>
      <c:catAx>
        <c:axId val="544962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10336"/>
        <c:crosses val="autoZero"/>
        <c:auto val="1"/>
        <c:lblAlgn val="ctr"/>
        <c:lblOffset val="100"/>
        <c:tickLblSkip val="1"/>
        <c:tickMarkSkip val="1"/>
      </c:catAx>
      <c:valAx>
        <c:axId val="54510336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496256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500021192798519"/>
          <c:y val="0.10543147437767443"/>
          <c:w val="0.26215322223785781"/>
          <c:h val="0.479233974443974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541274335541633"/>
          <c:y val="8.9020900496251151E-2"/>
          <c:w val="0.80528182575582996"/>
          <c:h val="0.78635128771688345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depth'!$B$30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depth'!$B$39:$B$44</c:f>
              <c:numCache>
                <c:formatCode>0</c:formatCode>
                <c:ptCount val="6"/>
                <c:pt idx="0">
                  <c:v>313.85666666666668</c:v>
                </c:pt>
                <c:pt idx="1">
                  <c:v>208.45</c:v>
                </c:pt>
                <c:pt idx="2">
                  <c:v>1723.6761904761904</c:v>
                </c:pt>
                <c:pt idx="3">
                  <c:v>783</c:v>
                </c:pt>
                <c:pt idx="4">
                  <c:v>474</c:v>
                </c:pt>
                <c:pt idx="5">
                  <c:v>999.85714285714289</c:v>
                </c:pt>
              </c:numCache>
            </c:numRef>
          </c:val>
        </c:ser>
        <c:ser>
          <c:idx val="1"/>
          <c:order val="1"/>
          <c:tx>
            <c:strRef>
              <c:f>'P3_seas depth'!$C$30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depth'!$C$39:$C$44</c:f>
              <c:numCache>
                <c:formatCode>0</c:formatCode>
                <c:ptCount val="6"/>
                <c:pt idx="0">
                  <c:v>158.85</c:v>
                </c:pt>
                <c:pt idx="1">
                  <c:v>151.23333333333335</c:v>
                </c:pt>
                <c:pt idx="2">
                  <c:v>164</c:v>
                </c:pt>
                <c:pt idx="3">
                  <c:v>2248</c:v>
                </c:pt>
                <c:pt idx="4">
                  <c:v>2994.5</c:v>
                </c:pt>
                <c:pt idx="5">
                  <c:v>1005.2857142857143</c:v>
                </c:pt>
              </c:numCache>
            </c:numRef>
          </c:val>
        </c:ser>
        <c:ser>
          <c:idx val="2"/>
          <c:order val="2"/>
          <c:tx>
            <c:strRef>
              <c:f>'P3_seas depth'!$D$30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depth'!$D$39:$D$44</c:f>
              <c:numCache>
                <c:formatCode>0</c:formatCode>
                <c:ptCount val="6"/>
                <c:pt idx="0">
                  <c:v>61.433333333333337</c:v>
                </c:pt>
                <c:pt idx="1">
                  <c:v>32.43333333333333</c:v>
                </c:pt>
                <c:pt idx="2">
                  <c:v>27.333333333333336</c:v>
                </c:pt>
                <c:pt idx="3">
                  <c:v>659</c:v>
                </c:pt>
                <c:pt idx="4">
                  <c:v>10321</c:v>
                </c:pt>
                <c:pt idx="5">
                  <c:v>15895</c:v>
                </c:pt>
              </c:numCache>
            </c:numRef>
          </c:val>
        </c:ser>
        <c:ser>
          <c:idx val="3"/>
          <c:order val="3"/>
          <c:tx>
            <c:strRef>
              <c:f>'P3_seas depth'!$E$30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depth'!$E$39:$E$44</c:f>
              <c:numCache>
                <c:formatCode>0</c:formatCode>
                <c:ptCount val="6"/>
                <c:pt idx="0">
                  <c:v>39.36666666666666</c:v>
                </c:pt>
                <c:pt idx="1">
                  <c:v>20.883333333333333</c:v>
                </c:pt>
                <c:pt idx="2">
                  <c:v>6.2</c:v>
                </c:pt>
                <c:pt idx="3">
                  <c:v>129</c:v>
                </c:pt>
                <c:pt idx="4">
                  <c:v>364.5</c:v>
                </c:pt>
                <c:pt idx="5">
                  <c:v>53.357142857142854</c:v>
                </c:pt>
              </c:numCache>
            </c:numRef>
          </c:val>
        </c:ser>
        <c:ser>
          <c:idx val="4"/>
          <c:order val="4"/>
          <c:tx>
            <c:strRef>
              <c:f>'P3_seas depth'!$F$30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depth'!$F$39:$F$44</c:f>
              <c:numCache>
                <c:formatCode>0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0.53333333333333344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'P3_seas depth'!$G$30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depth'!$G$39:$G$43</c:f>
              <c:numCache>
                <c:formatCode>0</c:formatCode>
                <c:ptCount val="5"/>
                <c:pt idx="0">
                  <c:v>0.56999999999999995</c:v>
                </c:pt>
                <c:pt idx="1">
                  <c:v>2.166666666666667</c:v>
                </c:pt>
                <c:pt idx="2">
                  <c:v>6.9</c:v>
                </c:pt>
                <c:pt idx="3">
                  <c:v>162</c:v>
                </c:pt>
                <c:pt idx="4">
                  <c:v>1059.5</c:v>
                </c:pt>
              </c:numCache>
            </c:numRef>
          </c:val>
        </c:ser>
        <c:ser>
          <c:idx val="6"/>
          <c:order val="6"/>
          <c:tx>
            <c:strRef>
              <c:f>'P3_seas depth'!$H$30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depth'!$H$39:$H$44</c:f>
              <c:numCache>
                <c:formatCode>0</c:formatCode>
                <c:ptCount val="6"/>
                <c:pt idx="0">
                  <c:v>16.75</c:v>
                </c:pt>
                <c:pt idx="1">
                  <c:v>2.6666666666666665</c:v>
                </c:pt>
                <c:pt idx="2">
                  <c:v>1.6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depth'!$I$30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depth'!$I$39:$I$44</c:f>
              <c:numCache>
                <c:formatCode>0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depth'!$J$30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depth'!$J$39:$J$44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depth'!$K$30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'P3_seas depth'!$K$39:$K$44</c:f>
              <c:numCache>
                <c:formatCode>0</c:formatCode>
                <c:ptCount val="6"/>
                <c:pt idx="0">
                  <c:v>0.7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</c:v>
                </c:pt>
              </c:numCache>
            </c:numRef>
          </c:val>
        </c:ser>
        <c:overlap val="100"/>
        <c:axId val="54791552"/>
        <c:axId val="54817920"/>
      </c:barChart>
      <c:catAx>
        <c:axId val="547915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17920"/>
        <c:crosses val="autoZero"/>
        <c:auto val="1"/>
        <c:lblAlgn val="ctr"/>
        <c:lblOffset val="100"/>
        <c:tickLblSkip val="1"/>
        <c:tickMarkSkip val="1"/>
      </c:catAx>
      <c:valAx>
        <c:axId val="54817920"/>
        <c:scaling>
          <c:orientation val="minMax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91552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681904027566803"/>
          <c:y val="0.15133553084362661"/>
          <c:w val="0.24632972312917639"/>
          <c:h val="0.4451045024812547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541274335541633"/>
          <c:y val="8.9743870642624027E-2"/>
          <c:w val="0.81188249645874744"/>
          <c:h val="0.77243831517401362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depth'!$B$30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depth'!$B$48:$B$53</c:f>
              <c:numCache>
                <c:formatCode>0</c:formatCode>
                <c:ptCount val="6"/>
                <c:pt idx="0">
                  <c:v>110.33333333333334</c:v>
                </c:pt>
                <c:pt idx="1">
                  <c:v>230.3666666666667</c:v>
                </c:pt>
                <c:pt idx="2">
                  <c:v>452.80476190476185</c:v>
                </c:pt>
                <c:pt idx="3">
                  <c:v>2434.3000000000002</c:v>
                </c:pt>
                <c:pt idx="4">
                  <c:v>183.76666666666665</c:v>
                </c:pt>
                <c:pt idx="5">
                  <c:v>854.9</c:v>
                </c:pt>
              </c:numCache>
            </c:numRef>
          </c:val>
        </c:ser>
        <c:ser>
          <c:idx val="1"/>
          <c:order val="1"/>
          <c:tx>
            <c:strRef>
              <c:f>'P3_seas depth'!$C$30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depth'!$C$48:$C$53</c:f>
              <c:numCache>
                <c:formatCode>0</c:formatCode>
                <c:ptCount val="6"/>
                <c:pt idx="0">
                  <c:v>54.533333333333324</c:v>
                </c:pt>
                <c:pt idx="1">
                  <c:v>152.83333333333331</c:v>
                </c:pt>
                <c:pt idx="2">
                  <c:v>93.11904761904762</c:v>
                </c:pt>
                <c:pt idx="3">
                  <c:v>1122.05</c:v>
                </c:pt>
                <c:pt idx="4">
                  <c:v>253.76666666666671</c:v>
                </c:pt>
                <c:pt idx="5">
                  <c:v>288.39999999999998</c:v>
                </c:pt>
              </c:numCache>
            </c:numRef>
          </c:val>
        </c:ser>
        <c:ser>
          <c:idx val="2"/>
          <c:order val="2"/>
          <c:tx>
            <c:strRef>
              <c:f>'P3_seas depth'!$D$30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depth'!$D$48:$D$53</c:f>
              <c:numCache>
                <c:formatCode>0</c:formatCode>
                <c:ptCount val="6"/>
                <c:pt idx="0">
                  <c:v>55.866666666666674</c:v>
                </c:pt>
                <c:pt idx="1">
                  <c:v>21.933333333333334</c:v>
                </c:pt>
                <c:pt idx="2">
                  <c:v>74.833333333333329</c:v>
                </c:pt>
                <c:pt idx="3">
                  <c:v>105</c:v>
                </c:pt>
                <c:pt idx="4">
                  <c:v>566.25</c:v>
                </c:pt>
                <c:pt idx="5">
                  <c:v>2257.4</c:v>
                </c:pt>
              </c:numCache>
            </c:numRef>
          </c:val>
        </c:ser>
        <c:ser>
          <c:idx val="3"/>
          <c:order val="3"/>
          <c:tx>
            <c:strRef>
              <c:f>'P3_seas depth'!$E$30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depth'!$E$48:$E$53</c:f>
              <c:numCache>
                <c:formatCode>0</c:formatCode>
                <c:ptCount val="6"/>
                <c:pt idx="0">
                  <c:v>1.6666666666666665</c:v>
                </c:pt>
                <c:pt idx="1">
                  <c:v>0.33333333333333337</c:v>
                </c:pt>
                <c:pt idx="2">
                  <c:v>4.6904761904761907</c:v>
                </c:pt>
                <c:pt idx="3">
                  <c:v>99.95</c:v>
                </c:pt>
                <c:pt idx="4">
                  <c:v>32.166666666666664</c:v>
                </c:pt>
                <c:pt idx="5">
                  <c:v>47.7</c:v>
                </c:pt>
              </c:numCache>
            </c:numRef>
          </c:val>
        </c:ser>
        <c:ser>
          <c:idx val="4"/>
          <c:order val="4"/>
          <c:tx>
            <c:strRef>
              <c:f>'P3_seas depth'!$F$30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depth'!$F$48:$F$53</c:f>
              <c:numCache>
                <c:formatCode>0</c:formatCode>
                <c:ptCount val="6"/>
                <c:pt idx="0">
                  <c:v>3.666666666666667</c:v>
                </c:pt>
                <c:pt idx="1">
                  <c:v>1.6</c:v>
                </c:pt>
                <c:pt idx="2">
                  <c:v>0.5</c:v>
                </c:pt>
                <c:pt idx="3">
                  <c:v>8</c:v>
                </c:pt>
                <c:pt idx="4">
                  <c:v>0.5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'P3_seas depth'!$G$30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depth'!$G$48:$G$53</c:f>
              <c:numCache>
                <c:formatCode>0</c:formatCode>
                <c:ptCount val="6"/>
                <c:pt idx="0">
                  <c:v>0.2</c:v>
                </c:pt>
                <c:pt idx="1">
                  <c:v>0.33333333333333337</c:v>
                </c:pt>
                <c:pt idx="2">
                  <c:v>5.3476190476190473</c:v>
                </c:pt>
                <c:pt idx="3">
                  <c:v>59.9</c:v>
                </c:pt>
                <c:pt idx="4">
                  <c:v>5.0999999999999996</c:v>
                </c:pt>
                <c:pt idx="5">
                  <c:v>20</c:v>
                </c:pt>
              </c:numCache>
            </c:numRef>
          </c:val>
        </c:ser>
        <c:ser>
          <c:idx val="6"/>
          <c:order val="6"/>
          <c:tx>
            <c:strRef>
              <c:f>'P3_seas depth'!$H$30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depth'!$H$48:$H$53</c:f>
              <c:numCache>
                <c:formatCode>0</c:formatCode>
                <c:ptCount val="6"/>
                <c:pt idx="0">
                  <c:v>3.8</c:v>
                </c:pt>
                <c:pt idx="1">
                  <c:v>32.733333333333334</c:v>
                </c:pt>
                <c:pt idx="2">
                  <c:v>0.63333333333333341</c:v>
                </c:pt>
                <c:pt idx="3">
                  <c:v>0</c:v>
                </c:pt>
                <c:pt idx="4">
                  <c:v>0</c:v>
                </c:pt>
                <c:pt idx="5">
                  <c:v>297</c:v>
                </c:pt>
              </c:numCache>
            </c:numRef>
          </c:val>
        </c:ser>
        <c:ser>
          <c:idx val="7"/>
          <c:order val="7"/>
          <c:tx>
            <c:strRef>
              <c:f>'P3_seas depth'!$I$30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depth'!$I$48:$I$53</c:f>
              <c:numCache>
                <c:formatCode>0</c:formatCode>
                <c:ptCount val="6"/>
                <c:pt idx="0">
                  <c:v>0.33333333333333337</c:v>
                </c:pt>
                <c:pt idx="1">
                  <c:v>0.2</c:v>
                </c:pt>
                <c:pt idx="2">
                  <c:v>0.33333333333333337</c:v>
                </c:pt>
                <c:pt idx="3">
                  <c:v>2.5</c:v>
                </c:pt>
                <c:pt idx="4">
                  <c:v>0.2</c:v>
                </c:pt>
                <c:pt idx="5">
                  <c:v>0.2</c:v>
                </c:pt>
              </c:numCache>
            </c:numRef>
          </c:val>
        </c:ser>
        <c:ser>
          <c:idx val="8"/>
          <c:order val="8"/>
          <c:tx>
            <c:strRef>
              <c:f>'P3_seas depth'!$J$30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depth'!$J$48:$J$53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depth'!$K$30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depth'!$K$48:$K$53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6.5333333333333341</c:v>
                </c:pt>
                <c:pt idx="5">
                  <c:v>15.7</c:v>
                </c:pt>
              </c:numCache>
            </c:numRef>
          </c:val>
        </c:ser>
        <c:overlap val="100"/>
        <c:axId val="54919168"/>
        <c:axId val="54920704"/>
      </c:barChart>
      <c:catAx>
        <c:axId val="549191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920704"/>
        <c:crosses val="autoZero"/>
        <c:auto val="1"/>
        <c:lblAlgn val="ctr"/>
        <c:lblOffset val="100"/>
        <c:tickLblSkip val="1"/>
        <c:tickMarkSkip val="1"/>
      </c:catAx>
      <c:valAx>
        <c:axId val="54920704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919168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029374959674945"/>
          <c:y val="0.12179525301498965"/>
          <c:w val="0.24632972312917639"/>
          <c:h val="0.480770735585485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627186740515726"/>
          <c:y val="8.5106382978723596E-2"/>
          <c:w val="0.81881602754793259"/>
          <c:h val="0.76595744680851185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depth'!$W$45:$W$50</c:f>
              <c:numCache>
                <c:formatCode>0</c:formatCode>
                <c:ptCount val="6"/>
                <c:pt idx="0">
                  <c:v>1270.1666666666667</c:v>
                </c:pt>
                <c:pt idx="1">
                  <c:v>1368.6904761904759</c:v>
                </c:pt>
                <c:pt idx="2">
                  <c:v>853.95238095238096</c:v>
                </c:pt>
                <c:pt idx="3">
                  <c:v>2736.9940476190473</c:v>
                </c:pt>
                <c:pt idx="4">
                  <c:v>362.26190476190476</c:v>
                </c:pt>
                <c:pt idx="5">
                  <c:v>318.52040816326536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depth'!$X$45:$X$50</c:f>
              <c:numCache>
                <c:formatCode>0</c:formatCode>
                <c:ptCount val="6"/>
                <c:pt idx="0">
                  <c:v>72.94047619047619</c:v>
                </c:pt>
                <c:pt idx="1">
                  <c:v>205.71428571428569</c:v>
                </c:pt>
                <c:pt idx="2">
                  <c:v>481.2380952380953</c:v>
                </c:pt>
                <c:pt idx="3">
                  <c:v>845.65476190476181</c:v>
                </c:pt>
                <c:pt idx="4">
                  <c:v>2131.261904761905</c:v>
                </c:pt>
                <c:pt idx="5">
                  <c:v>1080.5102040816325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depth'!$Y$45:$Y$50</c:f>
              <c:numCache>
                <c:formatCode>0</c:formatCode>
                <c:ptCount val="6"/>
                <c:pt idx="0">
                  <c:v>138</c:v>
                </c:pt>
                <c:pt idx="1">
                  <c:v>39.523809523809518</c:v>
                </c:pt>
                <c:pt idx="2">
                  <c:v>6.8333333333333339</c:v>
                </c:pt>
                <c:pt idx="3">
                  <c:v>6.1904761904761898</c:v>
                </c:pt>
                <c:pt idx="4">
                  <c:v>88.523809523809518</c:v>
                </c:pt>
                <c:pt idx="5">
                  <c:v>86.632653061224488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depth'!$Z$45:$Z$50</c:f>
              <c:numCache>
                <c:formatCode>0</c:formatCode>
                <c:ptCount val="6"/>
                <c:pt idx="0">
                  <c:v>58.357142857142854</c:v>
                </c:pt>
                <c:pt idx="1">
                  <c:v>68.69047619047619</c:v>
                </c:pt>
                <c:pt idx="2">
                  <c:v>27.047619047619044</c:v>
                </c:pt>
                <c:pt idx="3">
                  <c:v>59.672619047619051</c:v>
                </c:pt>
                <c:pt idx="4">
                  <c:v>160.64285714285714</c:v>
                </c:pt>
                <c:pt idx="5">
                  <c:v>230.25510204081633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depth'!$AA$45:$AA$50</c:f>
              <c:numCache>
                <c:formatCode>0</c:formatCode>
                <c:ptCount val="6"/>
                <c:pt idx="0">
                  <c:v>0.7142857142857143</c:v>
                </c:pt>
                <c:pt idx="1">
                  <c:v>0.47619047619047622</c:v>
                </c:pt>
                <c:pt idx="2">
                  <c:v>0</c:v>
                </c:pt>
                <c:pt idx="3">
                  <c:v>0</c:v>
                </c:pt>
                <c:pt idx="4">
                  <c:v>1.4285714285714286</c:v>
                </c:pt>
                <c:pt idx="5">
                  <c:v>5.7142857142857144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depth'!$AB$45:$AB$50</c:f>
              <c:numCache>
                <c:formatCode>0</c:formatCode>
                <c:ptCount val="6"/>
                <c:pt idx="0">
                  <c:v>0.44642857142857145</c:v>
                </c:pt>
                <c:pt idx="1">
                  <c:v>7.0238095238095237</c:v>
                </c:pt>
                <c:pt idx="2">
                  <c:v>6.3571428571428568</c:v>
                </c:pt>
                <c:pt idx="3">
                  <c:v>26.607142857142858</c:v>
                </c:pt>
                <c:pt idx="4">
                  <c:v>77.738095238095227</c:v>
                </c:pt>
                <c:pt idx="5">
                  <c:v>37.602040816326529</c:v>
                </c:pt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depth'!$AC$45:$AC$50</c:f>
              <c:numCache>
                <c:formatCode>0</c:formatCode>
                <c:ptCount val="6"/>
                <c:pt idx="0">
                  <c:v>6</c:v>
                </c:pt>
                <c:pt idx="1">
                  <c:v>14.285714285714286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depth'!$AD$45:$AD$49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0.23809523809523811</c:v>
                </c:pt>
                <c:pt idx="4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depth'!$AE$45:$AE$50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depth'!$AF$45:$AF$50</c:f>
              <c:numCache>
                <c:formatCode>0</c:formatCode>
                <c:ptCount val="6"/>
                <c:pt idx="0">
                  <c:v>0</c:v>
                </c:pt>
                <c:pt idx="1">
                  <c:v>2.1428571428571428</c:v>
                </c:pt>
                <c:pt idx="2">
                  <c:v>3.8095238095238098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54419840"/>
        <c:axId val="54421376"/>
      </c:barChart>
      <c:catAx>
        <c:axId val="544198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421376"/>
        <c:crosses val="autoZero"/>
        <c:auto val="1"/>
        <c:lblAlgn val="ctr"/>
        <c:lblOffset val="100"/>
        <c:tickLblSkip val="1"/>
        <c:tickMarkSkip val="1"/>
      </c:catAx>
      <c:valAx>
        <c:axId val="54421376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419840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543564677330035"/>
          <c:y val="0.11246200607902736"/>
          <c:w val="0.27874588171844522"/>
          <c:h val="0.45592705167173253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05265051509477"/>
          <c:y val="9.6969983931060488E-2"/>
          <c:w val="0.82456281620548322"/>
          <c:h val="0.76363862345710143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depth'!$W$55:$W$60</c:f>
              <c:numCache>
                <c:formatCode>0</c:formatCode>
                <c:ptCount val="6"/>
                <c:pt idx="0">
                  <c:v>1450.4285714285713</c:v>
                </c:pt>
                <c:pt idx="1">
                  <c:v>1034.5607142857143</c:v>
                </c:pt>
                <c:pt idx="2">
                  <c:v>521.8954081632653</c:v>
                </c:pt>
                <c:pt idx="3">
                  <c:v>1579.6428571428571</c:v>
                </c:pt>
                <c:pt idx="4">
                  <c:v>1668.75</c:v>
                </c:pt>
                <c:pt idx="5">
                  <c:v>5133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depth'!$X$55:$X$60</c:f>
              <c:numCache>
                <c:formatCode>0</c:formatCode>
                <c:ptCount val="6"/>
                <c:pt idx="0">
                  <c:v>33.952380952380949</c:v>
                </c:pt>
                <c:pt idx="1">
                  <c:v>43.2</c:v>
                </c:pt>
                <c:pt idx="2">
                  <c:v>190.41071428571428</c:v>
                </c:pt>
                <c:pt idx="3">
                  <c:v>67.55952380952381</c:v>
                </c:pt>
                <c:pt idx="4">
                  <c:v>196.51785714285714</c:v>
                </c:pt>
                <c:pt idx="5">
                  <c:v>2665.2857142857142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depth'!$Y$55:$Y$60</c:f>
              <c:numCache>
                <c:formatCode>0</c:formatCode>
                <c:ptCount val="6"/>
                <c:pt idx="0">
                  <c:v>150.85714285714286</c:v>
                </c:pt>
                <c:pt idx="1">
                  <c:v>17.589285714285715</c:v>
                </c:pt>
                <c:pt idx="2">
                  <c:v>2.8571428571428572</c:v>
                </c:pt>
                <c:pt idx="3">
                  <c:v>5.2976190476190466</c:v>
                </c:pt>
                <c:pt idx="4">
                  <c:v>0.8035714285714286</c:v>
                </c:pt>
                <c:pt idx="5">
                  <c:v>7.1428571428571432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depth'!$Z$55:$Z$60</c:f>
              <c:numCache>
                <c:formatCode>0</c:formatCode>
                <c:ptCount val="6"/>
                <c:pt idx="0">
                  <c:v>35.071428571428569</c:v>
                </c:pt>
                <c:pt idx="1">
                  <c:v>13.035714285714286</c:v>
                </c:pt>
                <c:pt idx="2">
                  <c:v>3.5</c:v>
                </c:pt>
                <c:pt idx="3">
                  <c:v>9.9404761904761916</c:v>
                </c:pt>
                <c:pt idx="4">
                  <c:v>44.732142857142854</c:v>
                </c:pt>
                <c:pt idx="5">
                  <c:v>229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depth'!$AA$55:$AA$60</c:f>
              <c:numCache>
                <c:formatCode>0</c:formatCode>
                <c:ptCount val="6"/>
                <c:pt idx="0">
                  <c:v>0.7142857142857143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depth'!$AB$55:$AB$60</c:f>
              <c:numCache>
                <c:formatCode>0</c:formatCode>
                <c:ptCount val="6"/>
                <c:pt idx="0">
                  <c:v>0.35714285714285715</c:v>
                </c:pt>
                <c:pt idx="1">
                  <c:v>1.9642857142857142</c:v>
                </c:pt>
                <c:pt idx="2">
                  <c:v>1.1607142857142858</c:v>
                </c:pt>
                <c:pt idx="3">
                  <c:v>2.1428571428571428</c:v>
                </c:pt>
                <c:pt idx="4">
                  <c:v>14.285714285714286</c:v>
                </c:pt>
                <c:pt idx="5">
                  <c:v>21.428571428571427</c:v>
                </c:pt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depth'!$AC$55:$AC$60</c:f>
              <c:numCache>
                <c:formatCode>0</c:formatCode>
                <c:ptCount val="6"/>
                <c:pt idx="0">
                  <c:v>4.5714285714285712</c:v>
                </c:pt>
                <c:pt idx="1">
                  <c:v>2.5</c:v>
                </c:pt>
                <c:pt idx="2">
                  <c:v>0.42857142857142855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depth'!$AD$55:$AD$60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depth'!$AE$55:$AE$60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depth'!$AF$55:$AF$60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54694656"/>
        <c:axId val="54696192"/>
      </c:barChart>
      <c:catAx>
        <c:axId val="546946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696192"/>
        <c:crosses val="autoZero"/>
        <c:auto val="1"/>
        <c:lblAlgn val="ctr"/>
        <c:lblOffset val="100"/>
        <c:tickLblSkip val="1"/>
        <c:tickMarkSkip val="1"/>
      </c:catAx>
      <c:valAx>
        <c:axId val="54696192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694656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385989559329701"/>
          <c:y val="0.14848528789443624"/>
          <c:w val="0.26491273456814446"/>
          <c:h val="0.45454679967684564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777385159010602"/>
          <c:y val="0.10855280593519662"/>
          <c:w val="0.82155477031802115"/>
          <c:h val="0.73355380980451068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depth'!$AR$30:$AR$35</c:f>
              <c:numCache>
                <c:formatCode>0</c:formatCode>
                <c:ptCount val="6"/>
                <c:pt idx="0">
                  <c:v>4350.7959183673465</c:v>
                </c:pt>
                <c:pt idx="1">
                  <c:v>2787.9523809523812</c:v>
                </c:pt>
                <c:pt idx="2">
                  <c:v>982.42857142857144</c:v>
                </c:pt>
                <c:pt idx="3">
                  <c:v>311.54761904761909</c:v>
                </c:pt>
                <c:pt idx="4">
                  <c:v>531.4880952380953</c:v>
                </c:pt>
                <c:pt idx="5">
                  <c:v>1461.202380952381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depth'!$AS$30:$AS$35</c:f>
              <c:numCache>
                <c:formatCode>0</c:formatCode>
                <c:ptCount val="6"/>
                <c:pt idx="0">
                  <c:v>111.58231292517007</c:v>
                </c:pt>
                <c:pt idx="1">
                  <c:v>221.38095238095238</c:v>
                </c:pt>
                <c:pt idx="2">
                  <c:v>420.04761904761909</c:v>
                </c:pt>
                <c:pt idx="3">
                  <c:v>576.78571428571433</c:v>
                </c:pt>
                <c:pt idx="4">
                  <c:v>620.95000000000005</c:v>
                </c:pt>
                <c:pt idx="5">
                  <c:v>743.76190476190482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depth'!$AT$30:$AT$35</c:f>
              <c:numCache>
                <c:formatCode>0</c:formatCode>
                <c:ptCount val="6"/>
                <c:pt idx="0">
                  <c:v>41.067176870748298</c:v>
                </c:pt>
                <c:pt idx="1">
                  <c:v>107.14285714285714</c:v>
                </c:pt>
                <c:pt idx="2">
                  <c:v>49.928571428571431</c:v>
                </c:pt>
                <c:pt idx="3">
                  <c:v>131.66666666666666</c:v>
                </c:pt>
                <c:pt idx="4">
                  <c:v>41.011904761904766</c:v>
                </c:pt>
                <c:pt idx="5">
                  <c:v>19.154761904761905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depth'!$AU$30:$AU$35</c:f>
              <c:numCache>
                <c:formatCode>0</c:formatCode>
                <c:ptCount val="6"/>
                <c:pt idx="0">
                  <c:v>245.24362244897958</c:v>
                </c:pt>
                <c:pt idx="1">
                  <c:v>275.47619047619048</c:v>
                </c:pt>
                <c:pt idx="2">
                  <c:v>603</c:v>
                </c:pt>
                <c:pt idx="3">
                  <c:v>388.80952380952385</c:v>
                </c:pt>
                <c:pt idx="4">
                  <c:v>572.32142857142856</c:v>
                </c:pt>
                <c:pt idx="5">
                  <c:v>464.9404761904762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depth'!$AV$30:$AV$35</c:f>
              <c:numCache>
                <c:formatCode>0</c:formatCode>
                <c:ptCount val="6"/>
                <c:pt idx="0">
                  <c:v>14.285714285714286</c:v>
                </c:pt>
                <c:pt idx="1">
                  <c:v>19.285714285714285</c:v>
                </c:pt>
                <c:pt idx="2">
                  <c:v>4.7619047619047619</c:v>
                </c:pt>
                <c:pt idx="3">
                  <c:v>0</c:v>
                </c:pt>
                <c:pt idx="4">
                  <c:v>0</c:v>
                </c:pt>
                <c:pt idx="5">
                  <c:v>0.47619047619047622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depth'!$BE$26</c:f>
              <c:numCache>
                <c:formatCode>General</c:formatCode>
                <c:ptCount val="1"/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depth'!$AX$30:$AX$35</c:f>
              <c:numCache>
                <c:formatCode>0</c:formatCode>
                <c:ptCount val="6"/>
                <c:pt idx="0">
                  <c:v>3.0973639455782309</c:v>
                </c:pt>
                <c:pt idx="1">
                  <c:v>1.3809523809523812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depth'!$AY$30:$AY$35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0.23809523809523811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depth'!$AZ$30:$AZ$35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depth'!$BA$30:$BA$35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15.238095238095239</c:v>
                </c:pt>
                <c:pt idx="3">
                  <c:v>1.0256410256410258</c:v>
                </c:pt>
                <c:pt idx="4">
                  <c:v>0</c:v>
                </c:pt>
                <c:pt idx="5">
                  <c:v>7.1428571428571432</c:v>
                </c:pt>
              </c:numCache>
            </c:numRef>
          </c:val>
        </c:ser>
        <c:overlap val="100"/>
        <c:axId val="55022336"/>
        <c:axId val="55023872"/>
      </c:barChart>
      <c:catAx>
        <c:axId val="550223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23872"/>
        <c:crosses val="autoZero"/>
        <c:auto val="1"/>
        <c:lblAlgn val="ctr"/>
        <c:lblOffset val="100"/>
        <c:tickLblSkip val="1"/>
        <c:tickMarkSkip val="1"/>
      </c:catAx>
      <c:valAx>
        <c:axId val="55023872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22336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604240282685512"/>
          <c:y val="0.10526332696746339"/>
          <c:w val="0.2667844522968198"/>
          <c:h val="0.4934218451599846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973460810858712"/>
          <c:y val="0.10784348142450929"/>
          <c:w val="0.8300892129504408"/>
          <c:h val="0.76144033854274762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depth'!$AR$42:$AR$47</c:f>
              <c:numCache>
                <c:formatCode>0</c:formatCode>
                <c:ptCount val="6"/>
                <c:pt idx="0">
                  <c:v>4350.7959183673465</c:v>
                </c:pt>
                <c:pt idx="1">
                  <c:v>2787.9523809523812</c:v>
                </c:pt>
                <c:pt idx="2">
                  <c:v>982.42857142857144</c:v>
                </c:pt>
                <c:pt idx="3">
                  <c:v>311.54761904761909</c:v>
                </c:pt>
                <c:pt idx="4">
                  <c:v>531.4880952380953</c:v>
                </c:pt>
                <c:pt idx="5">
                  <c:v>1461.202380952381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depth'!$AS$42:$AS$47</c:f>
              <c:numCache>
                <c:formatCode>0</c:formatCode>
                <c:ptCount val="6"/>
                <c:pt idx="0">
                  <c:v>111.58231292517007</c:v>
                </c:pt>
                <c:pt idx="1">
                  <c:v>221.38095238095238</c:v>
                </c:pt>
                <c:pt idx="2">
                  <c:v>420.04761904761909</c:v>
                </c:pt>
                <c:pt idx="3">
                  <c:v>576.78571428571433</c:v>
                </c:pt>
                <c:pt idx="4">
                  <c:v>620.95000000000005</c:v>
                </c:pt>
                <c:pt idx="5">
                  <c:v>743.76190476190482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depth'!$AT$42:$AT$47</c:f>
              <c:numCache>
                <c:formatCode>0</c:formatCode>
                <c:ptCount val="6"/>
                <c:pt idx="0">
                  <c:v>41.067176870748298</c:v>
                </c:pt>
                <c:pt idx="1">
                  <c:v>107.14285714285714</c:v>
                </c:pt>
                <c:pt idx="2">
                  <c:v>49.928571428571431</c:v>
                </c:pt>
                <c:pt idx="3">
                  <c:v>131.66666666666666</c:v>
                </c:pt>
                <c:pt idx="4">
                  <c:v>41.011904761904766</c:v>
                </c:pt>
                <c:pt idx="5">
                  <c:v>19.154761904761905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depth'!$AU$42:$AU$47</c:f>
              <c:numCache>
                <c:formatCode>0</c:formatCode>
                <c:ptCount val="6"/>
                <c:pt idx="0">
                  <c:v>245.24362244897958</c:v>
                </c:pt>
                <c:pt idx="1">
                  <c:v>275.47619047619048</c:v>
                </c:pt>
                <c:pt idx="2">
                  <c:v>603</c:v>
                </c:pt>
                <c:pt idx="3">
                  <c:v>388.80952380952385</c:v>
                </c:pt>
                <c:pt idx="4">
                  <c:v>572.32142857142856</c:v>
                </c:pt>
                <c:pt idx="5">
                  <c:v>464.9404761904762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depth'!$AV$42:$AV$47</c:f>
              <c:numCache>
                <c:formatCode>0</c:formatCode>
                <c:ptCount val="6"/>
                <c:pt idx="0">
                  <c:v>14.285714285714286</c:v>
                </c:pt>
                <c:pt idx="1">
                  <c:v>19.285714285714285</c:v>
                </c:pt>
                <c:pt idx="2">
                  <c:v>4.7619047619047619</c:v>
                </c:pt>
                <c:pt idx="3">
                  <c:v>0</c:v>
                </c:pt>
                <c:pt idx="4">
                  <c:v>0</c:v>
                </c:pt>
                <c:pt idx="5">
                  <c:v>0.47619047619047622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depth'!$AW$42:$AW$47</c:f>
              <c:numCache>
                <c:formatCode>0</c:formatCode>
                <c:ptCount val="6"/>
                <c:pt idx="0">
                  <c:v>1.6666666666666667</c:v>
                </c:pt>
                <c:pt idx="1">
                  <c:v>2.0952380952380953</c:v>
                </c:pt>
                <c:pt idx="2">
                  <c:v>1.4047619047619049</c:v>
                </c:pt>
                <c:pt idx="3">
                  <c:v>6.666666666666667</c:v>
                </c:pt>
                <c:pt idx="4">
                  <c:v>3.5119047619047623</c:v>
                </c:pt>
                <c:pt idx="5">
                  <c:v>3.3928571428571428</c:v>
                </c:pt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depth'!$AX$42:$AX$47</c:f>
              <c:numCache>
                <c:formatCode>0</c:formatCode>
                <c:ptCount val="6"/>
                <c:pt idx="0">
                  <c:v>3.0973639455782309</c:v>
                </c:pt>
                <c:pt idx="1">
                  <c:v>1.3809523809523812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depth'!$AY$42:$AY$47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0.23809523809523811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depth'!$AZ$42:$AZ$47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depth'!$BA$42:$BA$47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15.238095238095239</c:v>
                </c:pt>
                <c:pt idx="3">
                  <c:v>1.0256410256410258</c:v>
                </c:pt>
                <c:pt idx="4">
                  <c:v>0</c:v>
                </c:pt>
                <c:pt idx="5">
                  <c:v>7.1428571428571432</c:v>
                </c:pt>
              </c:numCache>
            </c:numRef>
          </c:val>
        </c:ser>
        <c:overlap val="100"/>
        <c:axId val="72926336"/>
        <c:axId val="72927872"/>
      </c:barChart>
      <c:catAx>
        <c:axId val="729263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927872"/>
        <c:crosses val="autoZero"/>
        <c:auto val="1"/>
        <c:lblAlgn val="ctr"/>
        <c:lblOffset val="100"/>
        <c:tickLblSkip val="1"/>
        <c:tickMarkSkip val="1"/>
      </c:catAx>
      <c:valAx>
        <c:axId val="72927872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926336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274347755071"/>
          <c:y val="0.14379130856601233"/>
          <c:w val="0.26725686813542948"/>
          <c:h val="0.4901976428386783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782608695652185"/>
          <c:y val="0.10559022222896192"/>
          <c:w val="0.83130434782608698"/>
          <c:h val="0.77018750331713304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depth'!$AR$52:$AR$57</c:f>
              <c:numCache>
                <c:formatCode>0</c:formatCode>
                <c:ptCount val="6"/>
                <c:pt idx="0">
                  <c:v>4350.7959183673465</c:v>
                </c:pt>
                <c:pt idx="1">
                  <c:v>2787.9523809523812</c:v>
                </c:pt>
                <c:pt idx="2">
                  <c:v>982.42857142857144</c:v>
                </c:pt>
                <c:pt idx="3">
                  <c:v>311.54761904761909</c:v>
                </c:pt>
                <c:pt idx="4">
                  <c:v>531.4880952380953</c:v>
                </c:pt>
                <c:pt idx="5">
                  <c:v>1461.202380952381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depth'!$AS$52:$AS$57</c:f>
              <c:numCache>
                <c:formatCode>0</c:formatCode>
                <c:ptCount val="6"/>
                <c:pt idx="0">
                  <c:v>111.58231292517007</c:v>
                </c:pt>
                <c:pt idx="1">
                  <c:v>221.38095238095238</c:v>
                </c:pt>
                <c:pt idx="2">
                  <c:v>420.04761904761909</c:v>
                </c:pt>
                <c:pt idx="3">
                  <c:v>576.78571428571433</c:v>
                </c:pt>
                <c:pt idx="4">
                  <c:v>620.95000000000005</c:v>
                </c:pt>
                <c:pt idx="5">
                  <c:v>743.76190476190482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depth'!$AT$52:$AT$57</c:f>
              <c:numCache>
                <c:formatCode>0</c:formatCode>
                <c:ptCount val="6"/>
                <c:pt idx="0">
                  <c:v>41.067176870748298</c:v>
                </c:pt>
                <c:pt idx="1">
                  <c:v>107.14285714285714</c:v>
                </c:pt>
                <c:pt idx="2">
                  <c:v>49.928571428571431</c:v>
                </c:pt>
                <c:pt idx="3">
                  <c:v>131.66666666666666</c:v>
                </c:pt>
                <c:pt idx="4">
                  <c:v>41.011904761904766</c:v>
                </c:pt>
                <c:pt idx="5">
                  <c:v>19.154761904761905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depth'!$AU$52:$AU$57</c:f>
              <c:numCache>
                <c:formatCode>0</c:formatCode>
                <c:ptCount val="6"/>
                <c:pt idx="0">
                  <c:v>245.24362244897958</c:v>
                </c:pt>
                <c:pt idx="1">
                  <c:v>275.47619047619048</c:v>
                </c:pt>
                <c:pt idx="2">
                  <c:v>603</c:v>
                </c:pt>
                <c:pt idx="3">
                  <c:v>388.80952380952385</c:v>
                </c:pt>
                <c:pt idx="4">
                  <c:v>572.32142857142856</c:v>
                </c:pt>
                <c:pt idx="5">
                  <c:v>464.9404761904762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depth'!$AV$52:$AV$57</c:f>
              <c:numCache>
                <c:formatCode>0</c:formatCode>
                <c:ptCount val="6"/>
                <c:pt idx="0">
                  <c:v>14.285714285714286</c:v>
                </c:pt>
                <c:pt idx="1">
                  <c:v>19.285714285714285</c:v>
                </c:pt>
                <c:pt idx="2">
                  <c:v>4.7619047619047619</c:v>
                </c:pt>
                <c:pt idx="3">
                  <c:v>0</c:v>
                </c:pt>
                <c:pt idx="4">
                  <c:v>0</c:v>
                </c:pt>
                <c:pt idx="5">
                  <c:v>0.47619047619047622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depth'!$AW$52:$AW$57</c:f>
              <c:numCache>
                <c:formatCode>0</c:formatCode>
                <c:ptCount val="6"/>
                <c:pt idx="0">
                  <c:v>1.6666666666666667</c:v>
                </c:pt>
                <c:pt idx="1">
                  <c:v>2.0952380952380953</c:v>
                </c:pt>
                <c:pt idx="2">
                  <c:v>1.4047619047619049</c:v>
                </c:pt>
                <c:pt idx="3">
                  <c:v>6.666666666666667</c:v>
                </c:pt>
                <c:pt idx="4">
                  <c:v>3.5119047619047623</c:v>
                </c:pt>
                <c:pt idx="5">
                  <c:v>3.3928571428571428</c:v>
                </c:pt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depth'!$AX$52:$AX$57</c:f>
              <c:numCache>
                <c:formatCode>0</c:formatCode>
                <c:ptCount val="6"/>
                <c:pt idx="0">
                  <c:v>3.0973639455782309</c:v>
                </c:pt>
                <c:pt idx="1">
                  <c:v>1.3809523809523812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depth'!$AY$52:$AY$57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0.23809523809523811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depth'!$AZ$52:$AZ$57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depth'!$BA$52:$BA$57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15.238095238095239</c:v>
                </c:pt>
                <c:pt idx="3">
                  <c:v>1.0256410256410258</c:v>
                </c:pt>
                <c:pt idx="4">
                  <c:v>0</c:v>
                </c:pt>
                <c:pt idx="5">
                  <c:v>7.1428571428571432</c:v>
                </c:pt>
              </c:numCache>
            </c:numRef>
          </c:val>
        </c:ser>
        <c:overlap val="100"/>
        <c:axId val="73004160"/>
        <c:axId val="73005696"/>
      </c:barChart>
      <c:catAx>
        <c:axId val="730041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005696"/>
        <c:crosses val="autoZero"/>
        <c:auto val="1"/>
        <c:lblAlgn val="ctr"/>
        <c:lblOffset val="100"/>
        <c:tickLblSkip val="1"/>
        <c:tickMarkSkip val="1"/>
      </c:catAx>
      <c:valAx>
        <c:axId val="73005696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004160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521739130434784"/>
          <c:y val="0.14906854902912253"/>
          <c:w val="0.26260869565217393"/>
          <c:h val="0.4658392157160078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481502245193596"/>
          <c:y val="0.10344843420667957"/>
          <c:w val="0.8129644331677397"/>
          <c:h val="0.73981304462958775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depth'!$BM$30:$BM$35</c:f>
              <c:numCache>
                <c:formatCode>0</c:formatCode>
                <c:ptCount val="6"/>
                <c:pt idx="0">
                  <c:v>5330.1666666666661</c:v>
                </c:pt>
                <c:pt idx="1">
                  <c:v>1642.5</c:v>
                </c:pt>
                <c:pt idx="2">
                  <c:v>1558.9</c:v>
                </c:pt>
                <c:pt idx="3">
                  <c:v>1486</c:v>
                </c:pt>
                <c:pt idx="4">
                  <c:v>322.01587301587301</c:v>
                </c:pt>
                <c:pt idx="5">
                  <c:v>177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depth'!$BN$30:$BN$35</c:f>
              <c:numCache>
                <c:formatCode>0</c:formatCode>
                <c:ptCount val="6"/>
                <c:pt idx="0">
                  <c:v>472.04</c:v>
                </c:pt>
                <c:pt idx="1">
                  <c:v>449.66666666666663</c:v>
                </c:pt>
                <c:pt idx="2">
                  <c:v>2442.1999999999998</c:v>
                </c:pt>
                <c:pt idx="3">
                  <c:v>542.33333333333326</c:v>
                </c:pt>
                <c:pt idx="4">
                  <c:v>864.42857142857133</c:v>
                </c:pt>
                <c:pt idx="5">
                  <c:v>290.33333333333337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depth'!$BO$30:$BO$35</c:f>
              <c:numCache>
                <c:formatCode>0</c:formatCode>
                <c:ptCount val="6"/>
                <c:pt idx="0">
                  <c:v>94</c:v>
                </c:pt>
                <c:pt idx="1">
                  <c:v>68</c:v>
                </c:pt>
                <c:pt idx="2">
                  <c:v>58.166666666666671</c:v>
                </c:pt>
                <c:pt idx="3">
                  <c:v>50</c:v>
                </c:pt>
                <c:pt idx="4">
                  <c:v>182.66666666666669</c:v>
                </c:pt>
                <c:pt idx="5">
                  <c:v>132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depth'!$BP$30:$BP$35</c:f>
              <c:numCache>
                <c:formatCode>0</c:formatCode>
                <c:ptCount val="6"/>
                <c:pt idx="0">
                  <c:v>274.33333333333331</c:v>
                </c:pt>
                <c:pt idx="1">
                  <c:v>278.83333333333337</c:v>
                </c:pt>
                <c:pt idx="2">
                  <c:v>409.76666666666659</c:v>
                </c:pt>
                <c:pt idx="3">
                  <c:v>470.66666666666669</c:v>
                </c:pt>
                <c:pt idx="4">
                  <c:v>426.84126984126988</c:v>
                </c:pt>
                <c:pt idx="5">
                  <c:v>305.66666666666669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depth'!$BQ$30:$BQ$35</c:f>
              <c:numCache>
                <c:formatCode>0</c:formatCode>
                <c:ptCount val="6"/>
                <c:pt idx="0">
                  <c:v>3</c:v>
                </c:pt>
                <c:pt idx="1">
                  <c:v>0</c:v>
                </c:pt>
                <c:pt idx="2">
                  <c:v>22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depth'!$BR$30:$BR$35</c:f>
              <c:numCache>
                <c:formatCode>0</c:formatCode>
                <c:ptCount val="6"/>
                <c:pt idx="0">
                  <c:v>4.666666666666667</c:v>
                </c:pt>
                <c:pt idx="1">
                  <c:v>3.5</c:v>
                </c:pt>
                <c:pt idx="2">
                  <c:v>4.8</c:v>
                </c:pt>
                <c:pt idx="3">
                  <c:v>0.66666666666666674</c:v>
                </c:pt>
                <c:pt idx="4">
                  <c:v>1.8333333333333335</c:v>
                </c:pt>
                <c:pt idx="5">
                  <c:v>0.33333333333333337</c:v>
                </c:pt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depth'!$BS$30:$BS$35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depth'!$BT$30:$BT$35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depth'!$BU$30:$BU$35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depth'!$BV$30:$BV$35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</c:numCache>
            </c:numRef>
          </c:val>
        </c:ser>
        <c:overlap val="100"/>
        <c:axId val="73073792"/>
        <c:axId val="73075328"/>
      </c:barChart>
      <c:catAx>
        <c:axId val="730737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075328"/>
        <c:crosses val="autoZero"/>
        <c:auto val="1"/>
        <c:lblAlgn val="ctr"/>
        <c:lblOffset val="100"/>
        <c:tickLblSkip val="1"/>
        <c:tickMarkSkip val="1"/>
      </c:catAx>
      <c:valAx>
        <c:axId val="73075328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073792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51854296611503"/>
          <c:y val="0.11285283731637766"/>
          <c:w val="0.27963013532648895"/>
          <c:h val="0.4702201554849068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775711681979834"/>
          <c:y val="0.10465116279069768"/>
          <c:w val="0.81869233598526558"/>
          <c:h val="0.75000000000000089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depth'!$BM$42:$BM$47</c:f>
              <c:numCache>
                <c:formatCode>0</c:formatCode>
                <c:ptCount val="6"/>
                <c:pt idx="0">
                  <c:v>10074</c:v>
                </c:pt>
                <c:pt idx="1">
                  <c:v>3179.666666666667</c:v>
                </c:pt>
                <c:pt idx="2">
                  <c:v>2401.3333333333335</c:v>
                </c:pt>
                <c:pt idx="3">
                  <c:v>996</c:v>
                </c:pt>
                <c:pt idx="4">
                  <c:v>269.33333333333337</c:v>
                </c:pt>
                <c:pt idx="5">
                  <c:v>70.666666666666657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depth'!$BN$42:$BN$47</c:f>
              <c:numCache>
                <c:formatCode>0</c:formatCode>
                <c:ptCount val="6"/>
                <c:pt idx="0">
                  <c:v>876.74666666666667</c:v>
                </c:pt>
                <c:pt idx="1">
                  <c:v>833.33333333333337</c:v>
                </c:pt>
                <c:pt idx="2">
                  <c:v>3515.3333333333335</c:v>
                </c:pt>
                <c:pt idx="3">
                  <c:v>468.66666666666669</c:v>
                </c:pt>
                <c:pt idx="4">
                  <c:v>822</c:v>
                </c:pt>
                <c:pt idx="5">
                  <c:v>130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depth'!$BO$42:$BO$47</c:f>
              <c:numCache>
                <c:formatCode>0</c:formatCode>
                <c:ptCount val="6"/>
                <c:pt idx="0">
                  <c:v>173.33333333333331</c:v>
                </c:pt>
                <c:pt idx="1">
                  <c:v>128</c:v>
                </c:pt>
                <c:pt idx="2">
                  <c:v>81.333333333333343</c:v>
                </c:pt>
                <c:pt idx="3">
                  <c:v>84</c:v>
                </c:pt>
                <c:pt idx="4">
                  <c:v>352</c:v>
                </c:pt>
                <c:pt idx="5">
                  <c:v>214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depth'!$BP$42:$BP$47</c:f>
              <c:numCache>
                <c:formatCode>0</c:formatCode>
                <c:ptCount val="6"/>
                <c:pt idx="0">
                  <c:v>520.66666666666663</c:v>
                </c:pt>
                <c:pt idx="1">
                  <c:v>552.33333333333337</c:v>
                </c:pt>
                <c:pt idx="2">
                  <c:v>750.66666666666663</c:v>
                </c:pt>
                <c:pt idx="3">
                  <c:v>556</c:v>
                </c:pt>
                <c:pt idx="4">
                  <c:v>760</c:v>
                </c:pt>
                <c:pt idx="5">
                  <c:v>111.33333333333333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depth'!$BQ$42:$BQ$47</c:f>
              <c:numCache>
                <c:formatCode>0</c:formatCode>
                <c:ptCount val="6"/>
                <c:pt idx="0">
                  <c:v>6</c:v>
                </c:pt>
                <c:pt idx="1">
                  <c:v>0</c:v>
                </c:pt>
                <c:pt idx="2">
                  <c:v>43.333333333333329</c:v>
                </c:pt>
                <c:pt idx="3">
                  <c:v>1.3333333333333335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depth'!$BR$42:$BR$47</c:f>
              <c:numCache>
                <c:formatCode>0</c:formatCode>
                <c:ptCount val="6"/>
                <c:pt idx="0">
                  <c:v>5.3333333333333339</c:v>
                </c:pt>
                <c:pt idx="1">
                  <c:v>7</c:v>
                </c:pt>
                <c:pt idx="2">
                  <c:v>8</c:v>
                </c:pt>
                <c:pt idx="3">
                  <c:v>1.3333333333333335</c:v>
                </c:pt>
                <c:pt idx="4">
                  <c:v>0</c:v>
                </c:pt>
                <c:pt idx="5">
                  <c:v>0.66666666666666674</c:v>
                </c:pt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depth'!$BS$42:$BS$47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depth'!$BT$42:$BT$47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depth'!$BU$42:$BU$47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depth'!$BV$42:$BV$47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73143424"/>
        <c:axId val="73144960"/>
      </c:barChart>
      <c:catAx>
        <c:axId val="73143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144960"/>
        <c:crosses val="autoZero"/>
        <c:auto val="1"/>
        <c:lblAlgn val="ctr"/>
        <c:lblOffset val="100"/>
        <c:tickLblSkip val="1"/>
        <c:tickMarkSkip val="1"/>
      </c:catAx>
      <c:valAx>
        <c:axId val="73144960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143424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925291987890609"/>
          <c:y val="0.10465116279069768"/>
          <c:w val="0.28224324825062813"/>
          <c:h val="0.4360465116279069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775711681979834"/>
          <c:y val="0.10434812145641274"/>
          <c:w val="0.81869233598526558"/>
          <c:h val="0.75072676270030203"/>
        </c:manualLayout>
      </c:layout>
      <c:barChart>
        <c:barDir val="col"/>
        <c:grouping val="stacked"/>
        <c:ser>
          <c:idx val="0"/>
          <c:order val="0"/>
          <c:tx>
            <c:strRef>
              <c:f>'P3_seas depth'!$W$32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depth'!$BM$52:$BM$57</c:f>
              <c:numCache>
                <c:formatCode>0</c:formatCode>
                <c:ptCount val="6"/>
                <c:pt idx="0">
                  <c:v>586.33333333333326</c:v>
                </c:pt>
                <c:pt idx="1">
                  <c:v>105.33333333333333</c:v>
                </c:pt>
                <c:pt idx="2">
                  <c:v>716.46666666666658</c:v>
                </c:pt>
                <c:pt idx="3">
                  <c:v>1976</c:v>
                </c:pt>
                <c:pt idx="4">
                  <c:v>374.69841269841271</c:v>
                </c:pt>
                <c:pt idx="5">
                  <c:v>283.33333333333337</c:v>
                </c:pt>
              </c:numCache>
            </c:numRef>
          </c:val>
        </c:ser>
        <c:ser>
          <c:idx val="1"/>
          <c:order val="1"/>
          <c:tx>
            <c:strRef>
              <c:f>'P3_seas depth'!$X$32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depth'!$BN$52:$BN$57</c:f>
              <c:numCache>
                <c:formatCode>0</c:formatCode>
                <c:ptCount val="6"/>
                <c:pt idx="0">
                  <c:v>67.333333333333343</c:v>
                </c:pt>
                <c:pt idx="1">
                  <c:v>66</c:v>
                </c:pt>
                <c:pt idx="2">
                  <c:v>1369.0666666666666</c:v>
                </c:pt>
                <c:pt idx="3">
                  <c:v>616</c:v>
                </c:pt>
                <c:pt idx="4">
                  <c:v>906.85714285714289</c:v>
                </c:pt>
                <c:pt idx="5">
                  <c:v>450.66666666666663</c:v>
                </c:pt>
              </c:numCache>
            </c:numRef>
          </c:val>
        </c:ser>
        <c:ser>
          <c:idx val="2"/>
          <c:order val="2"/>
          <c:tx>
            <c:strRef>
              <c:f>'P3_seas depth'!$Y$32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depth'!$BO$52:$BO$57</c:f>
              <c:numCache>
                <c:formatCode>0</c:formatCode>
                <c:ptCount val="6"/>
                <c:pt idx="0">
                  <c:v>14.666666666666668</c:v>
                </c:pt>
                <c:pt idx="1">
                  <c:v>8</c:v>
                </c:pt>
                <c:pt idx="2">
                  <c:v>35</c:v>
                </c:pt>
                <c:pt idx="3">
                  <c:v>16</c:v>
                </c:pt>
                <c:pt idx="4">
                  <c:v>13.333333333333334</c:v>
                </c:pt>
                <c:pt idx="5">
                  <c:v>50</c:v>
                </c:pt>
              </c:numCache>
            </c:numRef>
          </c:val>
        </c:ser>
        <c:ser>
          <c:idx val="3"/>
          <c:order val="3"/>
          <c:tx>
            <c:strRef>
              <c:f>'P3_seas depth'!$Z$32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depth'!$BP$52:$BP$57</c:f>
              <c:numCache>
                <c:formatCode>0</c:formatCode>
                <c:ptCount val="6"/>
                <c:pt idx="0">
                  <c:v>28</c:v>
                </c:pt>
                <c:pt idx="1">
                  <c:v>5.333333333333333</c:v>
                </c:pt>
                <c:pt idx="2">
                  <c:v>68.866666666666674</c:v>
                </c:pt>
                <c:pt idx="3">
                  <c:v>385.33333333333337</c:v>
                </c:pt>
                <c:pt idx="4">
                  <c:v>93.682539682539684</c:v>
                </c:pt>
                <c:pt idx="5">
                  <c:v>500</c:v>
                </c:pt>
              </c:numCache>
            </c:numRef>
          </c:val>
        </c:ser>
        <c:ser>
          <c:idx val="4"/>
          <c:order val="4"/>
          <c:tx>
            <c:strRef>
              <c:f>'P3_seas depth'!$AA$32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depth'!$BQ$52:$BQ$57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0.66666666666666674</c:v>
                </c:pt>
                <c:pt idx="3">
                  <c:v>0.66666666666666674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'P3_seas depth'!$AB$32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depth'!$BR$52:$BR$57</c:f>
              <c:numCache>
                <c:formatCode>0</c:formatCode>
                <c:ptCount val="6"/>
                <c:pt idx="0">
                  <c:v>4</c:v>
                </c:pt>
                <c:pt idx="1">
                  <c:v>0</c:v>
                </c:pt>
                <c:pt idx="2">
                  <c:v>1.6</c:v>
                </c:pt>
                <c:pt idx="3">
                  <c:v>0</c:v>
                </c:pt>
                <c:pt idx="4">
                  <c:v>3.666666666666667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'P3_seas depth'!$AC$32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depth'!$BS$52:$BS$57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'P3_seas depth'!$AD$32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depth'!$BT$52:$BT$57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'P3_seas depth'!$AE$32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depth'!$BU$52:$BU$57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'P3_seas depth'!$AF$32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'P3_seas depth'!$AQ$30:$AQ$35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'P3_seas depth'!$BV$52:$BV$57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</c:numCache>
            </c:numRef>
          </c:val>
        </c:ser>
        <c:overlap val="100"/>
        <c:axId val="73229056"/>
        <c:axId val="73230592"/>
      </c:barChart>
      <c:catAx>
        <c:axId val="732290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230592"/>
        <c:crosses val="autoZero"/>
        <c:auto val="1"/>
        <c:lblAlgn val="ctr"/>
        <c:lblOffset val="100"/>
        <c:tickLblSkip val="1"/>
        <c:tickMarkSkip val="1"/>
      </c:catAx>
      <c:valAx>
        <c:axId val="73230592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229056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738375929446489"/>
          <c:y val="0.11304379824444702"/>
          <c:w val="0.28224324825062813"/>
          <c:h val="0.43478383940171933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664473684210581"/>
          <c:y val="8.3333575537038268E-2"/>
          <c:w val="0.79605263157894735"/>
          <c:h val="0.78869276847554082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grps'!$B$30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grps'!$B$31:$B$36</c:f>
              <c:numCache>
                <c:formatCode>0</c:formatCode>
                <c:ptCount val="6"/>
                <c:pt idx="0">
                  <c:v>212.095</c:v>
                </c:pt>
                <c:pt idx="1">
                  <c:v>219.40833333333336</c:v>
                </c:pt>
                <c:pt idx="2">
                  <c:v>1088.2404761904761</c:v>
                </c:pt>
                <c:pt idx="3">
                  <c:v>1591.75</c:v>
                </c:pt>
                <c:pt idx="4">
                  <c:v>303.48333333333329</c:v>
                </c:pt>
                <c:pt idx="5">
                  <c:v>807.37857142857149</c:v>
                </c:pt>
              </c:numCache>
            </c:numRef>
          </c:val>
        </c:ser>
        <c:ser>
          <c:idx val="1"/>
          <c:order val="1"/>
          <c:tx>
            <c:strRef>
              <c:f>'P3 rel abun grps'!$C$30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grps'!$C$31:$C$36</c:f>
              <c:numCache>
                <c:formatCode>0</c:formatCode>
                <c:ptCount val="6"/>
                <c:pt idx="0">
                  <c:v>106.69166666666665</c:v>
                </c:pt>
                <c:pt idx="1">
                  <c:v>152.03333333333336</c:v>
                </c:pt>
                <c:pt idx="2">
                  <c:v>128.55952380952382</c:v>
                </c:pt>
                <c:pt idx="3">
                  <c:v>1392.625</c:v>
                </c:pt>
                <c:pt idx="4">
                  <c:v>1497.0833333333335</c:v>
                </c:pt>
                <c:pt idx="5">
                  <c:v>544.34285714285716</c:v>
                </c:pt>
              </c:numCache>
            </c:numRef>
          </c:val>
        </c:ser>
        <c:ser>
          <c:idx val="2"/>
          <c:order val="2"/>
          <c:tx>
            <c:strRef>
              <c:f>'P3 rel abun grps'!$D$30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grps'!$D$31:$D$36</c:f>
              <c:numCache>
                <c:formatCode>0</c:formatCode>
                <c:ptCount val="6"/>
                <c:pt idx="0">
                  <c:v>58.65</c:v>
                </c:pt>
                <c:pt idx="1">
                  <c:v>27.18333333333333</c:v>
                </c:pt>
                <c:pt idx="2">
                  <c:v>51.083333333333336</c:v>
                </c:pt>
                <c:pt idx="3">
                  <c:v>382</c:v>
                </c:pt>
                <c:pt idx="4">
                  <c:v>5443.625</c:v>
                </c:pt>
                <c:pt idx="5">
                  <c:v>9073.7000000000007</c:v>
                </c:pt>
              </c:numCache>
            </c:numRef>
          </c:val>
        </c:ser>
        <c:ser>
          <c:idx val="3"/>
          <c:order val="3"/>
          <c:tx>
            <c:strRef>
              <c:f>'P3 rel abun grps'!$E$30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grps'!$E$31:$E$36</c:f>
              <c:numCache>
                <c:formatCode>0</c:formatCode>
                <c:ptCount val="6"/>
                <c:pt idx="0">
                  <c:v>20.516666666666666</c:v>
                </c:pt>
                <c:pt idx="1">
                  <c:v>10.608333333333333</c:v>
                </c:pt>
                <c:pt idx="2">
                  <c:v>5.4452380952380945</c:v>
                </c:pt>
                <c:pt idx="3">
                  <c:v>99.875</c:v>
                </c:pt>
                <c:pt idx="4">
                  <c:v>183.38333333333333</c:v>
                </c:pt>
                <c:pt idx="5">
                  <c:v>13.528571428571428</c:v>
                </c:pt>
              </c:numCache>
            </c:numRef>
          </c:val>
        </c:ser>
        <c:ser>
          <c:idx val="4"/>
          <c:order val="4"/>
          <c:tx>
            <c:strRef>
              <c:f>'P3 rel abun grps'!$F$30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grps'!$F$31:$F$36</c:f>
              <c:numCache>
                <c:formatCode>0</c:formatCode>
                <c:ptCount val="6"/>
                <c:pt idx="0">
                  <c:v>3.3333333333333335</c:v>
                </c:pt>
                <c:pt idx="1">
                  <c:v>0.8</c:v>
                </c:pt>
                <c:pt idx="2">
                  <c:v>0.51666666666666672</c:v>
                </c:pt>
                <c:pt idx="3">
                  <c:v>4.5</c:v>
                </c:pt>
                <c:pt idx="4">
                  <c:v>0.25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grps'!$G$30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grps'!$G$31:$G$36</c:f>
              <c:numCache>
                <c:formatCode>0</c:formatCode>
                <c:ptCount val="6"/>
                <c:pt idx="0">
                  <c:v>0.38500000000000001</c:v>
                </c:pt>
                <c:pt idx="1">
                  <c:v>1.25</c:v>
                </c:pt>
                <c:pt idx="2">
                  <c:v>6.1238095238095234</c:v>
                </c:pt>
                <c:pt idx="3">
                  <c:v>102.75</c:v>
                </c:pt>
                <c:pt idx="4">
                  <c:v>532.25</c:v>
                </c:pt>
                <c:pt idx="5">
                  <c:v>828.71428571428567</c:v>
                </c:pt>
              </c:numCache>
            </c:numRef>
          </c:val>
        </c:ser>
        <c:ser>
          <c:idx val="6"/>
          <c:order val="6"/>
          <c:tx>
            <c:strRef>
              <c:f>'P3 rel abun grps'!$H$30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grps'!$H$31:$H$36</c:f>
              <c:numCache>
                <c:formatCode>0</c:formatCode>
                <c:ptCount val="6"/>
                <c:pt idx="0">
                  <c:v>10.275</c:v>
                </c:pt>
                <c:pt idx="1">
                  <c:v>17.7</c:v>
                </c:pt>
                <c:pt idx="2">
                  <c:v>1.1166666666666667</c:v>
                </c:pt>
                <c:pt idx="3">
                  <c:v>0</c:v>
                </c:pt>
                <c:pt idx="4">
                  <c:v>0</c:v>
                </c:pt>
                <c:pt idx="5">
                  <c:v>148.5</c:v>
                </c:pt>
              </c:numCache>
            </c:numRef>
          </c:val>
        </c:ser>
        <c:ser>
          <c:idx val="7"/>
          <c:order val="7"/>
          <c:tx>
            <c:strRef>
              <c:f>'P3 rel abun grps'!$I$30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grps'!$I$31:$I$36</c:f>
              <c:numCache>
                <c:formatCode>0</c:formatCode>
                <c:ptCount val="6"/>
                <c:pt idx="0">
                  <c:v>0.16666666666666669</c:v>
                </c:pt>
                <c:pt idx="1">
                  <c:v>0.2</c:v>
                </c:pt>
                <c:pt idx="2">
                  <c:v>0.26666666666666672</c:v>
                </c:pt>
                <c:pt idx="3">
                  <c:v>1.25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</c:ser>
        <c:ser>
          <c:idx val="8"/>
          <c:order val="8"/>
          <c:tx>
            <c:strRef>
              <c:f>'P3 rel abun grps'!$J$30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grps'!$J$31:$J$36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grps'!$K$30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grps'!$A$31:$A$36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grps'!$K$31:$K$36</c:f>
              <c:numCache>
                <c:formatCode>0</c:formatCode>
                <c:ptCount val="6"/>
                <c:pt idx="0">
                  <c:v>0.35</c:v>
                </c:pt>
                <c:pt idx="1">
                  <c:v>0</c:v>
                </c:pt>
                <c:pt idx="2">
                  <c:v>0</c:v>
                </c:pt>
                <c:pt idx="3">
                  <c:v>12.5</c:v>
                </c:pt>
                <c:pt idx="4">
                  <c:v>3.2666666666666671</c:v>
                </c:pt>
                <c:pt idx="5">
                  <c:v>2.35</c:v>
                </c:pt>
              </c:numCache>
            </c:numRef>
          </c:val>
        </c:ser>
        <c:overlap val="100"/>
        <c:axId val="71102848"/>
        <c:axId val="71104384"/>
      </c:barChart>
      <c:catAx>
        <c:axId val="711028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104384"/>
        <c:crosses val="autoZero"/>
        <c:auto val="1"/>
        <c:lblAlgn val="ctr"/>
        <c:lblOffset val="100"/>
        <c:tickLblSkip val="1"/>
        <c:tickMarkSkip val="1"/>
      </c:catAx>
      <c:valAx>
        <c:axId val="71104384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102848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354531001589826"/>
          <c:y val="0.13988135893717138"/>
          <c:w val="0.24006359300476948"/>
          <c:h val="0.4464298689484193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590295732787633"/>
          <c:y val="8.3067222236955646E-2"/>
          <c:w val="0.83333474618656789"/>
          <c:h val="0.75718967962148365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grps'!$W$33:$W$38</c:f>
              <c:numCache>
                <c:formatCode>0</c:formatCode>
                <c:ptCount val="6"/>
                <c:pt idx="0">
                  <c:v>1360.297619047619</c:v>
                </c:pt>
                <c:pt idx="1">
                  <c:v>1201.625595238095</c:v>
                </c:pt>
                <c:pt idx="2">
                  <c:v>687.92389455782302</c:v>
                </c:pt>
                <c:pt idx="3">
                  <c:v>2158.3184523809523</c:v>
                </c:pt>
                <c:pt idx="4">
                  <c:v>1015.5059523809524</c:v>
                </c:pt>
                <c:pt idx="5">
                  <c:v>2725.7602040816323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grps'!$X$33:$X$38</c:f>
              <c:numCache>
                <c:formatCode>0</c:formatCode>
                <c:ptCount val="6"/>
                <c:pt idx="0">
                  <c:v>53.446428571428569</c:v>
                </c:pt>
                <c:pt idx="1">
                  <c:v>124.45714285714284</c:v>
                </c:pt>
                <c:pt idx="2">
                  <c:v>335.82440476190476</c:v>
                </c:pt>
                <c:pt idx="3">
                  <c:v>456.60714285714283</c:v>
                </c:pt>
                <c:pt idx="4">
                  <c:v>1163.889880952381</c:v>
                </c:pt>
                <c:pt idx="5">
                  <c:v>1872.8979591836735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grps'!$Y$33:$Y$38</c:f>
              <c:numCache>
                <c:formatCode>0</c:formatCode>
                <c:ptCount val="6"/>
                <c:pt idx="0">
                  <c:v>144.42857142857142</c:v>
                </c:pt>
                <c:pt idx="1">
                  <c:v>28.55654761904762</c:v>
                </c:pt>
                <c:pt idx="2">
                  <c:v>4.8452380952380958</c:v>
                </c:pt>
                <c:pt idx="3">
                  <c:v>5.7440476190476186</c:v>
                </c:pt>
                <c:pt idx="4">
                  <c:v>44.663690476190474</c:v>
                </c:pt>
                <c:pt idx="5">
                  <c:v>46.887755102040821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grps'!$Z$33:$Z$38</c:f>
              <c:numCache>
                <c:formatCode>0</c:formatCode>
                <c:ptCount val="6"/>
                <c:pt idx="0">
                  <c:v>46.714285714285715</c:v>
                </c:pt>
                <c:pt idx="1">
                  <c:v>40.863095238095241</c:v>
                </c:pt>
                <c:pt idx="2">
                  <c:v>15.273809523809522</c:v>
                </c:pt>
                <c:pt idx="3">
                  <c:v>34.80654761904762</c:v>
                </c:pt>
                <c:pt idx="4">
                  <c:v>102.6875</c:v>
                </c:pt>
                <c:pt idx="5">
                  <c:v>229.62755102040816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grps'!$AA$33:$AA$38</c:f>
              <c:numCache>
                <c:formatCode>0</c:formatCode>
                <c:ptCount val="6"/>
                <c:pt idx="0">
                  <c:v>0.7142857142857143</c:v>
                </c:pt>
                <c:pt idx="1">
                  <c:v>0.23809523809523811</c:v>
                </c:pt>
                <c:pt idx="2">
                  <c:v>0</c:v>
                </c:pt>
                <c:pt idx="3">
                  <c:v>0</c:v>
                </c:pt>
                <c:pt idx="4">
                  <c:v>0.7142857142857143</c:v>
                </c:pt>
                <c:pt idx="5">
                  <c:v>2.8571428571428572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grps'!$AB$33:$AB$38</c:f>
              <c:numCache>
                <c:formatCode>0</c:formatCode>
                <c:ptCount val="6"/>
                <c:pt idx="0">
                  <c:v>0.4017857142857143</c:v>
                </c:pt>
                <c:pt idx="1">
                  <c:v>4.4940476190476186</c:v>
                </c:pt>
                <c:pt idx="2">
                  <c:v>3.7589285714285716</c:v>
                </c:pt>
                <c:pt idx="3">
                  <c:v>14.375</c:v>
                </c:pt>
                <c:pt idx="4">
                  <c:v>46.011904761904759</c:v>
                </c:pt>
                <c:pt idx="5">
                  <c:v>29.51530612244898</c:v>
                </c:pt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grps'!$AC$33:$AC$38</c:f>
              <c:numCache>
                <c:formatCode>0</c:formatCode>
                <c:ptCount val="6"/>
                <c:pt idx="0">
                  <c:v>5.2857142857142856</c:v>
                </c:pt>
                <c:pt idx="1">
                  <c:v>8.3928571428571423</c:v>
                </c:pt>
                <c:pt idx="2">
                  <c:v>0.21428571428571427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grps'!$AD$33:$AD$38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0.11904761904761905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grps'!$AE$33:$AE$38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grps'!$V$33:$V$38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grps'!$AF$33:$AF$38</c:f>
              <c:numCache>
                <c:formatCode>0</c:formatCode>
                <c:ptCount val="6"/>
                <c:pt idx="0">
                  <c:v>0</c:v>
                </c:pt>
                <c:pt idx="1">
                  <c:v>1.0714285714285714</c:v>
                </c:pt>
                <c:pt idx="2">
                  <c:v>1.9047619047619049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56497280"/>
        <c:axId val="56498816"/>
      </c:barChart>
      <c:catAx>
        <c:axId val="564972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498816"/>
        <c:crosses val="autoZero"/>
        <c:auto val="1"/>
        <c:lblAlgn val="ctr"/>
        <c:lblOffset val="100"/>
        <c:tickLblSkip val="1"/>
        <c:tickMarkSkip val="1"/>
      </c:catAx>
      <c:valAx>
        <c:axId val="56498816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497280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715301030987262"/>
          <c:y val="0.10862636754063426"/>
          <c:w val="0.26215322223785781"/>
          <c:h val="0.479233974443974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520345084389453"/>
          <c:y val="9.1988263846125989E-2"/>
          <c:w val="0.80325330801147743"/>
          <c:h val="0.78338392436700721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grps'!$B$30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grps'!$B$39:$B$44</c:f>
              <c:numCache>
                <c:formatCode>0</c:formatCode>
                <c:ptCount val="6"/>
                <c:pt idx="0">
                  <c:v>313.85666666666668</c:v>
                </c:pt>
                <c:pt idx="1">
                  <c:v>208.45</c:v>
                </c:pt>
                <c:pt idx="2">
                  <c:v>1723.6761904761904</c:v>
                </c:pt>
                <c:pt idx="3">
                  <c:v>631.66666666666663</c:v>
                </c:pt>
                <c:pt idx="4">
                  <c:v>427</c:v>
                </c:pt>
                <c:pt idx="5">
                  <c:v>848.85714285714278</c:v>
                </c:pt>
              </c:numCache>
            </c:numRef>
          </c:val>
        </c:ser>
        <c:ser>
          <c:idx val="1"/>
          <c:order val="1"/>
          <c:tx>
            <c:strRef>
              <c:f>'P3 rel abun grps'!$C$30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grps'!$C$39:$C$44</c:f>
              <c:numCache>
                <c:formatCode>0</c:formatCode>
                <c:ptCount val="6"/>
                <c:pt idx="0">
                  <c:v>158.85</c:v>
                </c:pt>
                <c:pt idx="1">
                  <c:v>151.23333333333335</c:v>
                </c:pt>
                <c:pt idx="2">
                  <c:v>164</c:v>
                </c:pt>
                <c:pt idx="3">
                  <c:v>1441.6666666666667</c:v>
                </c:pt>
                <c:pt idx="4">
                  <c:v>2769.5</c:v>
                </c:pt>
                <c:pt idx="5">
                  <c:v>893.28571428571433</c:v>
                </c:pt>
              </c:numCache>
            </c:numRef>
          </c:val>
        </c:ser>
        <c:ser>
          <c:idx val="2"/>
          <c:order val="2"/>
          <c:tx>
            <c:strRef>
              <c:f>'P3 rel abun grps'!$D$30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grps'!$D$39:$D$44</c:f>
              <c:numCache>
                <c:formatCode>0</c:formatCode>
                <c:ptCount val="6"/>
                <c:pt idx="0">
                  <c:v>61.433333333333337</c:v>
                </c:pt>
                <c:pt idx="1">
                  <c:v>32.43333333333333</c:v>
                </c:pt>
                <c:pt idx="2">
                  <c:v>27.333333333333336</c:v>
                </c:pt>
                <c:pt idx="3">
                  <c:v>549.16666666666663</c:v>
                </c:pt>
                <c:pt idx="4">
                  <c:v>10321</c:v>
                </c:pt>
                <c:pt idx="5">
                  <c:v>15890</c:v>
                </c:pt>
              </c:numCache>
            </c:numRef>
          </c:val>
        </c:ser>
        <c:ser>
          <c:idx val="3"/>
          <c:order val="3"/>
          <c:tx>
            <c:strRef>
              <c:f>'P3 rel abun grps'!$E$30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grps'!$E$39:$E$44</c:f>
              <c:numCache>
                <c:formatCode>0</c:formatCode>
                <c:ptCount val="6"/>
                <c:pt idx="0">
                  <c:v>39.36666666666666</c:v>
                </c:pt>
                <c:pt idx="1">
                  <c:v>20.883333333333333</c:v>
                </c:pt>
                <c:pt idx="2">
                  <c:v>6.2</c:v>
                </c:pt>
                <c:pt idx="3">
                  <c:v>89.166666666666671</c:v>
                </c:pt>
                <c:pt idx="4">
                  <c:v>335.5</c:v>
                </c:pt>
                <c:pt idx="5">
                  <c:v>24.357142857142858</c:v>
                </c:pt>
              </c:numCache>
            </c:numRef>
          </c:val>
        </c:ser>
        <c:ser>
          <c:idx val="4"/>
          <c:order val="4"/>
          <c:tx>
            <c:strRef>
              <c:f>'P3 rel abun grps'!$F$30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grps'!$F$39:$F$44</c:f>
              <c:numCache>
                <c:formatCode>0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0.53333333333333344</c:v>
                </c:pt>
                <c:pt idx="3">
                  <c:v>0.83333333333333337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grps'!$G$30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grps'!$G$39:$G$43</c:f>
              <c:numCache>
                <c:formatCode>0</c:formatCode>
                <c:ptCount val="5"/>
                <c:pt idx="0">
                  <c:v>0.56999999999999995</c:v>
                </c:pt>
                <c:pt idx="1">
                  <c:v>2.166666666666667</c:v>
                </c:pt>
                <c:pt idx="2">
                  <c:v>6.9</c:v>
                </c:pt>
                <c:pt idx="3">
                  <c:v>130</c:v>
                </c:pt>
                <c:pt idx="4">
                  <c:v>1059.5</c:v>
                </c:pt>
              </c:numCache>
            </c:numRef>
          </c:val>
        </c:ser>
        <c:ser>
          <c:idx val="6"/>
          <c:order val="6"/>
          <c:tx>
            <c:strRef>
              <c:f>'P3 rel abun grps'!$H$30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grps'!$H$39:$H$44</c:f>
              <c:numCache>
                <c:formatCode>0</c:formatCode>
                <c:ptCount val="6"/>
                <c:pt idx="0">
                  <c:v>16.75</c:v>
                </c:pt>
                <c:pt idx="1">
                  <c:v>2.6666666666666665</c:v>
                </c:pt>
                <c:pt idx="2">
                  <c:v>1.6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grps'!$I$30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grps'!$I$39:$I$44</c:f>
              <c:numCache>
                <c:formatCode>0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grps'!$J$30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grps'!$J$39:$J$44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grps'!$K$30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grps'!$A$38:$A$44</c:f>
              <c:strCache>
                <c:ptCount val="7"/>
                <c:pt idx="0">
                  <c:v>Site </c:v>
                </c:pt>
                <c:pt idx="1">
                  <c:v>BLA</c:v>
                </c:pt>
                <c:pt idx="2">
                  <c:v>ARM</c:v>
                </c:pt>
                <c:pt idx="3">
                  <c:v>NAR</c:v>
                </c:pt>
                <c:pt idx="4">
                  <c:v>STJ</c:v>
                </c:pt>
                <c:pt idx="5">
                  <c:v>KIN</c:v>
                </c:pt>
                <c:pt idx="6">
                  <c:v>SUC</c:v>
                </c:pt>
              </c:strCache>
            </c:strRef>
          </c:cat>
          <c:val>
            <c:numRef>
              <c:f>'P3 rel abun grps'!$K$39:$K$44</c:f>
              <c:numCache>
                <c:formatCode>0</c:formatCode>
                <c:ptCount val="6"/>
                <c:pt idx="0">
                  <c:v>0.7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71243264"/>
        <c:axId val="71244800"/>
      </c:barChart>
      <c:catAx>
        <c:axId val="71243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244800"/>
        <c:crosses val="autoZero"/>
        <c:auto val="1"/>
        <c:lblAlgn val="ctr"/>
        <c:lblOffset val="100"/>
        <c:tickLblSkip val="1"/>
        <c:tickMarkSkip val="1"/>
      </c:catAx>
      <c:valAx>
        <c:axId val="71244800"/>
        <c:scaling>
          <c:orientation val="minMax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243264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63416957915647"/>
          <c:y val="0.15133553084362661"/>
          <c:w val="0.24552884516140303"/>
          <c:h val="0.4451045024812547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541274335541641"/>
          <c:y val="8.9743870642624027E-2"/>
          <c:w val="0.81188249645874855"/>
          <c:h val="0.77243831517401362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grps'!$B$30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grps'!$B$48:$B$53</c:f>
              <c:numCache>
                <c:formatCode>0</c:formatCode>
                <c:ptCount val="6"/>
                <c:pt idx="0">
                  <c:v>110.33333333333334</c:v>
                </c:pt>
                <c:pt idx="1">
                  <c:v>230.3666666666667</c:v>
                </c:pt>
                <c:pt idx="2">
                  <c:v>452.80476190476185</c:v>
                </c:pt>
                <c:pt idx="3">
                  <c:v>1591.75</c:v>
                </c:pt>
                <c:pt idx="4">
                  <c:v>179.96666666666664</c:v>
                </c:pt>
                <c:pt idx="5">
                  <c:v>765.9</c:v>
                </c:pt>
              </c:numCache>
            </c:numRef>
          </c:val>
        </c:ser>
        <c:ser>
          <c:idx val="1"/>
          <c:order val="1"/>
          <c:tx>
            <c:strRef>
              <c:f>'P3 rel abun grps'!$C$30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grps'!$C$48:$C$53</c:f>
              <c:numCache>
                <c:formatCode>0</c:formatCode>
                <c:ptCount val="6"/>
                <c:pt idx="0">
                  <c:v>54.533333333333324</c:v>
                </c:pt>
                <c:pt idx="1">
                  <c:v>152.83333333333331</c:v>
                </c:pt>
                <c:pt idx="2">
                  <c:v>93.11904761904762</c:v>
                </c:pt>
                <c:pt idx="3">
                  <c:v>1392.625</c:v>
                </c:pt>
                <c:pt idx="4">
                  <c:v>224.66666666666669</c:v>
                </c:pt>
                <c:pt idx="5">
                  <c:v>195.4</c:v>
                </c:pt>
              </c:numCache>
            </c:numRef>
          </c:val>
        </c:ser>
        <c:ser>
          <c:idx val="2"/>
          <c:order val="2"/>
          <c:tx>
            <c:strRef>
              <c:f>'P3 rel abun grps'!$D$30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grps'!$D$48:$D$53</c:f>
              <c:numCache>
                <c:formatCode>0</c:formatCode>
                <c:ptCount val="6"/>
                <c:pt idx="0">
                  <c:v>55.866666666666674</c:v>
                </c:pt>
                <c:pt idx="1">
                  <c:v>21.933333333333334</c:v>
                </c:pt>
                <c:pt idx="2">
                  <c:v>74.833333333333329</c:v>
                </c:pt>
                <c:pt idx="3">
                  <c:v>382</c:v>
                </c:pt>
                <c:pt idx="4">
                  <c:v>566.25</c:v>
                </c:pt>
                <c:pt idx="5">
                  <c:v>2257.4</c:v>
                </c:pt>
              </c:numCache>
            </c:numRef>
          </c:val>
        </c:ser>
        <c:ser>
          <c:idx val="3"/>
          <c:order val="3"/>
          <c:tx>
            <c:strRef>
              <c:f>'P3 rel abun grps'!$E$30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grps'!$E$48:$E$53</c:f>
              <c:numCache>
                <c:formatCode>0</c:formatCode>
                <c:ptCount val="6"/>
                <c:pt idx="0">
                  <c:v>1.6666666666666665</c:v>
                </c:pt>
                <c:pt idx="1">
                  <c:v>0.33333333333333337</c:v>
                </c:pt>
                <c:pt idx="2">
                  <c:v>4.6904761904761907</c:v>
                </c:pt>
                <c:pt idx="3">
                  <c:v>99.875</c:v>
                </c:pt>
                <c:pt idx="4">
                  <c:v>31.266666666666662</c:v>
                </c:pt>
                <c:pt idx="5">
                  <c:v>2.7</c:v>
                </c:pt>
              </c:numCache>
            </c:numRef>
          </c:val>
        </c:ser>
        <c:ser>
          <c:idx val="4"/>
          <c:order val="4"/>
          <c:tx>
            <c:strRef>
              <c:f>'P3 rel abun grps'!$F$30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grps'!$F$48:$F$53</c:f>
              <c:numCache>
                <c:formatCode>0</c:formatCode>
                <c:ptCount val="6"/>
                <c:pt idx="0">
                  <c:v>3.666666666666667</c:v>
                </c:pt>
                <c:pt idx="1">
                  <c:v>1.6</c:v>
                </c:pt>
                <c:pt idx="2">
                  <c:v>0.5</c:v>
                </c:pt>
                <c:pt idx="3">
                  <c:v>4.5</c:v>
                </c:pt>
                <c:pt idx="4">
                  <c:v>0.5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grps'!$G$30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grps'!$G$48:$G$53</c:f>
              <c:numCache>
                <c:formatCode>0</c:formatCode>
                <c:ptCount val="6"/>
                <c:pt idx="0">
                  <c:v>0.2</c:v>
                </c:pt>
                <c:pt idx="1">
                  <c:v>0.33333333333333337</c:v>
                </c:pt>
                <c:pt idx="2">
                  <c:v>5.3476190476190473</c:v>
                </c:pt>
                <c:pt idx="3">
                  <c:v>102.75</c:v>
                </c:pt>
                <c:pt idx="4">
                  <c:v>5</c:v>
                </c:pt>
                <c:pt idx="5">
                  <c:v>20</c:v>
                </c:pt>
              </c:numCache>
            </c:numRef>
          </c:val>
        </c:ser>
        <c:ser>
          <c:idx val="6"/>
          <c:order val="6"/>
          <c:tx>
            <c:strRef>
              <c:f>'P3 rel abun grps'!$H$30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grps'!$H$48:$H$53</c:f>
              <c:numCache>
                <c:formatCode>0</c:formatCode>
                <c:ptCount val="6"/>
                <c:pt idx="0">
                  <c:v>3.8</c:v>
                </c:pt>
                <c:pt idx="1">
                  <c:v>32.733333333333334</c:v>
                </c:pt>
                <c:pt idx="2">
                  <c:v>0.63333333333333341</c:v>
                </c:pt>
                <c:pt idx="3">
                  <c:v>0</c:v>
                </c:pt>
                <c:pt idx="4">
                  <c:v>0</c:v>
                </c:pt>
                <c:pt idx="5">
                  <c:v>297</c:v>
                </c:pt>
              </c:numCache>
            </c:numRef>
          </c:val>
        </c:ser>
        <c:ser>
          <c:idx val="7"/>
          <c:order val="7"/>
          <c:tx>
            <c:strRef>
              <c:f>'P3 rel abun grps'!$I$30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grps'!$I$48:$I$53</c:f>
              <c:numCache>
                <c:formatCode>0</c:formatCode>
                <c:ptCount val="6"/>
                <c:pt idx="0">
                  <c:v>0.33333333333333337</c:v>
                </c:pt>
                <c:pt idx="1">
                  <c:v>0.2</c:v>
                </c:pt>
                <c:pt idx="2">
                  <c:v>0.33333333333333337</c:v>
                </c:pt>
                <c:pt idx="3">
                  <c:v>1.25</c:v>
                </c:pt>
                <c:pt idx="4">
                  <c:v>0.2</c:v>
                </c:pt>
                <c:pt idx="5">
                  <c:v>0.2</c:v>
                </c:pt>
              </c:numCache>
            </c:numRef>
          </c:val>
        </c:ser>
        <c:ser>
          <c:idx val="8"/>
          <c:order val="8"/>
          <c:tx>
            <c:strRef>
              <c:f>'P3 rel abun grps'!$J$30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grps'!$J$48:$J$53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grps'!$K$30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grps'!$A$48:$A$53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grps'!$K$48:$K$53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12.5</c:v>
                </c:pt>
                <c:pt idx="4">
                  <c:v>6.5333333333333341</c:v>
                </c:pt>
                <c:pt idx="5">
                  <c:v>4.7</c:v>
                </c:pt>
              </c:numCache>
            </c:numRef>
          </c:val>
        </c:ser>
        <c:overlap val="100"/>
        <c:axId val="71317376"/>
        <c:axId val="71318912"/>
      </c:barChart>
      <c:catAx>
        <c:axId val="713173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318912"/>
        <c:crosses val="autoZero"/>
        <c:auto val="1"/>
        <c:lblAlgn val="ctr"/>
        <c:lblOffset val="100"/>
        <c:tickLblSkip val="1"/>
        <c:tickMarkSkip val="1"/>
      </c:catAx>
      <c:valAx>
        <c:axId val="71318912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317376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983762042305073"/>
          <c:y val="0.12500039125222623"/>
          <c:w val="0.24552884516140303"/>
          <c:h val="0.480770735585485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32405144481186"/>
          <c:y val="9.7264437689969604E-2"/>
          <c:w val="0.80662089522275082"/>
          <c:h val="0.74468085106383253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grps'!$W$45:$W$50</c:f>
              <c:numCache>
                <c:formatCode>0</c:formatCode>
                <c:ptCount val="6"/>
                <c:pt idx="0">
                  <c:v>1270.1666666666667</c:v>
                </c:pt>
                <c:pt idx="1">
                  <c:v>1368.6904761904759</c:v>
                </c:pt>
                <c:pt idx="2">
                  <c:v>853.95238095238096</c:v>
                </c:pt>
                <c:pt idx="3">
                  <c:v>2736.9940476190473</c:v>
                </c:pt>
                <c:pt idx="4">
                  <c:v>362.26190476190476</c:v>
                </c:pt>
                <c:pt idx="5">
                  <c:v>318.52040816326536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grps'!$X$45:$X$50</c:f>
              <c:numCache>
                <c:formatCode>0</c:formatCode>
                <c:ptCount val="6"/>
                <c:pt idx="0">
                  <c:v>72.94047619047619</c:v>
                </c:pt>
                <c:pt idx="1">
                  <c:v>205.71428571428569</c:v>
                </c:pt>
                <c:pt idx="2">
                  <c:v>481.2380952380953</c:v>
                </c:pt>
                <c:pt idx="3">
                  <c:v>845.65476190476181</c:v>
                </c:pt>
                <c:pt idx="4">
                  <c:v>2131.261904761905</c:v>
                </c:pt>
                <c:pt idx="5">
                  <c:v>1080.5102040816325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grps'!$Y$45:$Y$50</c:f>
              <c:numCache>
                <c:formatCode>0</c:formatCode>
                <c:ptCount val="6"/>
                <c:pt idx="0">
                  <c:v>138</c:v>
                </c:pt>
                <c:pt idx="1">
                  <c:v>39.523809523809518</c:v>
                </c:pt>
                <c:pt idx="2">
                  <c:v>6.8333333333333339</c:v>
                </c:pt>
                <c:pt idx="3">
                  <c:v>6.1904761904761898</c:v>
                </c:pt>
                <c:pt idx="4">
                  <c:v>88.523809523809518</c:v>
                </c:pt>
                <c:pt idx="5">
                  <c:v>86.632653061224488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grps'!$Z$45:$Z$50</c:f>
              <c:numCache>
                <c:formatCode>0</c:formatCode>
                <c:ptCount val="6"/>
                <c:pt idx="0">
                  <c:v>58.357142857142854</c:v>
                </c:pt>
                <c:pt idx="1">
                  <c:v>68.69047619047619</c:v>
                </c:pt>
                <c:pt idx="2">
                  <c:v>27.047619047619044</c:v>
                </c:pt>
                <c:pt idx="3">
                  <c:v>59.672619047619051</c:v>
                </c:pt>
                <c:pt idx="4">
                  <c:v>160.64285714285714</c:v>
                </c:pt>
                <c:pt idx="5">
                  <c:v>230.25510204081633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grps'!$AA$45:$AA$50</c:f>
              <c:numCache>
                <c:formatCode>0</c:formatCode>
                <c:ptCount val="6"/>
                <c:pt idx="0">
                  <c:v>0.7142857142857143</c:v>
                </c:pt>
                <c:pt idx="1">
                  <c:v>0.47619047619047622</c:v>
                </c:pt>
                <c:pt idx="2">
                  <c:v>0</c:v>
                </c:pt>
                <c:pt idx="3">
                  <c:v>0</c:v>
                </c:pt>
                <c:pt idx="4">
                  <c:v>1.4285714285714286</c:v>
                </c:pt>
                <c:pt idx="5">
                  <c:v>5.7142857142857144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grps'!$AB$45:$AB$50</c:f>
              <c:numCache>
                <c:formatCode>0</c:formatCode>
                <c:ptCount val="6"/>
                <c:pt idx="0">
                  <c:v>0.44642857142857145</c:v>
                </c:pt>
                <c:pt idx="1">
                  <c:v>7.0238095238095237</c:v>
                </c:pt>
                <c:pt idx="2">
                  <c:v>6.3571428571428568</c:v>
                </c:pt>
                <c:pt idx="3">
                  <c:v>26.607142857142858</c:v>
                </c:pt>
                <c:pt idx="4">
                  <c:v>77.738095238095227</c:v>
                </c:pt>
                <c:pt idx="5">
                  <c:v>37.602040816326529</c:v>
                </c:pt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grps'!$AC$45:$AC$50</c:f>
              <c:numCache>
                <c:formatCode>0</c:formatCode>
                <c:ptCount val="6"/>
                <c:pt idx="0">
                  <c:v>6</c:v>
                </c:pt>
                <c:pt idx="1">
                  <c:v>14.285714285714286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grps'!$AD$45:$AD$49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0.23809523809523811</c:v>
                </c:pt>
                <c:pt idx="4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grps'!$AE$45:$AE$50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grps'!$V$45:$V$50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grps'!$AF$45:$AF$50</c:f>
              <c:numCache>
                <c:formatCode>0</c:formatCode>
                <c:ptCount val="6"/>
                <c:pt idx="0">
                  <c:v>0</c:v>
                </c:pt>
                <c:pt idx="1">
                  <c:v>2.1428571428571428</c:v>
                </c:pt>
                <c:pt idx="2">
                  <c:v>3.8095238095238098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71383296"/>
        <c:axId val="71393280"/>
      </c:barChart>
      <c:catAx>
        <c:axId val="7138329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393280"/>
        <c:crosses val="autoZero"/>
        <c:auto val="1"/>
        <c:lblAlgn val="ctr"/>
        <c:lblOffset val="100"/>
        <c:tickLblSkip val="1"/>
        <c:tickMarkSkip val="1"/>
      </c:catAx>
      <c:valAx>
        <c:axId val="71393280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383296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7561058601455822E-2"/>
          <c:y val="5.4711246200607903E-2"/>
          <c:w val="0.27874588171844522"/>
          <c:h val="0.45592705167173253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78967206289759"/>
          <c:y val="0.10606091992459732"/>
          <c:w val="0.81228209341093249"/>
          <c:h val="0.74545675147002688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grps'!$W$55:$W$60</c:f>
              <c:numCache>
                <c:formatCode>0</c:formatCode>
                <c:ptCount val="6"/>
                <c:pt idx="0">
                  <c:v>1450.4285714285713</c:v>
                </c:pt>
                <c:pt idx="1">
                  <c:v>1034.5607142857143</c:v>
                </c:pt>
                <c:pt idx="2">
                  <c:v>521.8954081632653</c:v>
                </c:pt>
                <c:pt idx="3">
                  <c:v>1579.6428571428571</c:v>
                </c:pt>
                <c:pt idx="4">
                  <c:v>1668.75</c:v>
                </c:pt>
                <c:pt idx="5">
                  <c:v>5133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grps'!$X$55:$X$60</c:f>
              <c:numCache>
                <c:formatCode>0</c:formatCode>
                <c:ptCount val="6"/>
                <c:pt idx="0">
                  <c:v>33.952380952380949</c:v>
                </c:pt>
                <c:pt idx="1">
                  <c:v>43.2</c:v>
                </c:pt>
                <c:pt idx="2">
                  <c:v>190.41071428571428</c:v>
                </c:pt>
                <c:pt idx="3">
                  <c:v>67.55952380952381</c:v>
                </c:pt>
                <c:pt idx="4">
                  <c:v>196.51785714285714</c:v>
                </c:pt>
                <c:pt idx="5">
                  <c:v>2665.2857142857142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grps'!$Y$55:$Y$60</c:f>
              <c:numCache>
                <c:formatCode>0</c:formatCode>
                <c:ptCount val="6"/>
                <c:pt idx="0">
                  <c:v>150.85714285714286</c:v>
                </c:pt>
                <c:pt idx="1">
                  <c:v>17.589285714285715</c:v>
                </c:pt>
                <c:pt idx="2">
                  <c:v>2.8571428571428572</c:v>
                </c:pt>
                <c:pt idx="3">
                  <c:v>5.2976190476190466</c:v>
                </c:pt>
                <c:pt idx="4">
                  <c:v>0.8035714285714286</c:v>
                </c:pt>
                <c:pt idx="5">
                  <c:v>7.1428571428571432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grps'!$Z$55:$Z$60</c:f>
              <c:numCache>
                <c:formatCode>0</c:formatCode>
                <c:ptCount val="6"/>
                <c:pt idx="0">
                  <c:v>35.071428571428569</c:v>
                </c:pt>
                <c:pt idx="1">
                  <c:v>13.035714285714286</c:v>
                </c:pt>
                <c:pt idx="2">
                  <c:v>3.5</c:v>
                </c:pt>
                <c:pt idx="3">
                  <c:v>9.9404761904761916</c:v>
                </c:pt>
                <c:pt idx="4">
                  <c:v>44.732142857142854</c:v>
                </c:pt>
                <c:pt idx="5">
                  <c:v>229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grps'!$AA$55:$AA$60</c:f>
              <c:numCache>
                <c:formatCode>0</c:formatCode>
                <c:ptCount val="6"/>
                <c:pt idx="0">
                  <c:v>0.7142857142857143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grps'!$AB$55:$AB$60</c:f>
              <c:numCache>
                <c:formatCode>0</c:formatCode>
                <c:ptCount val="6"/>
                <c:pt idx="0">
                  <c:v>0.35714285714285715</c:v>
                </c:pt>
                <c:pt idx="1">
                  <c:v>1.9642857142857142</c:v>
                </c:pt>
                <c:pt idx="2">
                  <c:v>1.1607142857142858</c:v>
                </c:pt>
                <c:pt idx="3">
                  <c:v>2.1428571428571428</c:v>
                </c:pt>
                <c:pt idx="4">
                  <c:v>14.285714285714286</c:v>
                </c:pt>
                <c:pt idx="5">
                  <c:v>21.428571428571427</c:v>
                </c:pt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grps'!$AC$55:$AC$60</c:f>
              <c:numCache>
                <c:formatCode>0</c:formatCode>
                <c:ptCount val="6"/>
                <c:pt idx="0">
                  <c:v>4.5714285714285712</c:v>
                </c:pt>
                <c:pt idx="1">
                  <c:v>2.5</c:v>
                </c:pt>
                <c:pt idx="2">
                  <c:v>0.42857142857142855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grps'!$AD$55:$AD$60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grps'!$AE$55:$AE$60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grps'!$V$55:$V$60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grps'!$AF$55:$AF$60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71461120"/>
        <c:axId val="71471104"/>
      </c:barChart>
      <c:catAx>
        <c:axId val="714611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471104"/>
        <c:crosses val="autoZero"/>
        <c:auto val="1"/>
        <c:lblAlgn val="ctr"/>
        <c:lblOffset val="100"/>
        <c:tickLblSkip val="1"/>
        <c:tickMarkSkip val="1"/>
      </c:catAx>
      <c:valAx>
        <c:axId val="71471104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461120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280722794549744"/>
          <c:y val="7.5757799946140944E-2"/>
          <c:w val="0.26491273456814446"/>
          <c:h val="0.45454679967684564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777385159010602"/>
          <c:y val="0.11184228490292999"/>
          <c:w val="0.81978798586572332"/>
          <c:h val="0.73026433083677722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grps'!$AR$30:$AR$35</c:f>
              <c:numCache>
                <c:formatCode>0</c:formatCode>
                <c:ptCount val="6"/>
                <c:pt idx="0">
                  <c:v>4350.7959183673465</c:v>
                </c:pt>
                <c:pt idx="1">
                  <c:v>2787.9523809523812</c:v>
                </c:pt>
                <c:pt idx="2">
                  <c:v>982.42857142857144</c:v>
                </c:pt>
                <c:pt idx="3">
                  <c:v>311.54761904761909</c:v>
                </c:pt>
                <c:pt idx="4">
                  <c:v>531.4880952380953</c:v>
                </c:pt>
                <c:pt idx="5">
                  <c:v>1461.202380952381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grps'!$AS$30:$AS$35</c:f>
              <c:numCache>
                <c:formatCode>0</c:formatCode>
                <c:ptCount val="6"/>
                <c:pt idx="0">
                  <c:v>111.58231292517007</c:v>
                </c:pt>
                <c:pt idx="1">
                  <c:v>221.38095238095238</c:v>
                </c:pt>
                <c:pt idx="2">
                  <c:v>420.04761904761909</c:v>
                </c:pt>
                <c:pt idx="3">
                  <c:v>576.78571428571433</c:v>
                </c:pt>
                <c:pt idx="4">
                  <c:v>620.95000000000005</c:v>
                </c:pt>
                <c:pt idx="5">
                  <c:v>743.76190476190482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grps'!$AT$30:$AT$35</c:f>
              <c:numCache>
                <c:formatCode>0</c:formatCode>
                <c:ptCount val="6"/>
                <c:pt idx="0">
                  <c:v>41.067176870748298</c:v>
                </c:pt>
                <c:pt idx="1">
                  <c:v>107.14285714285714</c:v>
                </c:pt>
                <c:pt idx="2">
                  <c:v>49.928571428571431</c:v>
                </c:pt>
                <c:pt idx="3">
                  <c:v>131.66666666666666</c:v>
                </c:pt>
                <c:pt idx="4">
                  <c:v>41.011904761904766</c:v>
                </c:pt>
                <c:pt idx="5">
                  <c:v>19.154761904761905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grps'!$AU$30:$AU$35</c:f>
              <c:numCache>
                <c:formatCode>0</c:formatCode>
                <c:ptCount val="6"/>
                <c:pt idx="0">
                  <c:v>245.24362244897958</c:v>
                </c:pt>
                <c:pt idx="1">
                  <c:v>275.47619047619048</c:v>
                </c:pt>
                <c:pt idx="2">
                  <c:v>603</c:v>
                </c:pt>
                <c:pt idx="3">
                  <c:v>388.80952380952385</c:v>
                </c:pt>
                <c:pt idx="4">
                  <c:v>572.32142857142856</c:v>
                </c:pt>
                <c:pt idx="5">
                  <c:v>464.9404761904762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grps'!$AV$30:$AV$35</c:f>
              <c:numCache>
                <c:formatCode>0</c:formatCode>
                <c:ptCount val="6"/>
                <c:pt idx="0">
                  <c:v>14.285714285714286</c:v>
                </c:pt>
                <c:pt idx="1">
                  <c:v>19.285714285714285</c:v>
                </c:pt>
                <c:pt idx="2">
                  <c:v>4.7619047619047619</c:v>
                </c:pt>
                <c:pt idx="3">
                  <c:v>0</c:v>
                </c:pt>
                <c:pt idx="4">
                  <c:v>0</c:v>
                </c:pt>
                <c:pt idx="5">
                  <c:v>0.47619047619047622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grps'!$BE$26</c:f>
              <c:numCache>
                <c:formatCode>General</c:formatCode>
                <c:ptCount val="1"/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grps'!$AX$30:$AX$35</c:f>
              <c:numCache>
                <c:formatCode>0</c:formatCode>
                <c:ptCount val="6"/>
                <c:pt idx="0">
                  <c:v>3.0973639455782309</c:v>
                </c:pt>
                <c:pt idx="1">
                  <c:v>1.3809523809523812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grps'!$AY$30:$AY$35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0.23809523809523811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grps'!$AZ$30:$AZ$35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grps'!$BA$30:$BA$35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15.238095238095239</c:v>
                </c:pt>
                <c:pt idx="3">
                  <c:v>1.0256410256410258</c:v>
                </c:pt>
                <c:pt idx="4">
                  <c:v>0</c:v>
                </c:pt>
                <c:pt idx="5">
                  <c:v>7.1428571428571432</c:v>
                </c:pt>
              </c:numCache>
            </c:numRef>
          </c:val>
        </c:ser>
        <c:overlap val="100"/>
        <c:axId val="71551232"/>
        <c:axId val="71565312"/>
      </c:barChart>
      <c:catAx>
        <c:axId val="715512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5312"/>
        <c:crosses val="autoZero"/>
        <c:auto val="1"/>
        <c:lblAlgn val="ctr"/>
        <c:lblOffset val="100"/>
        <c:tickLblSkip val="1"/>
        <c:tickMarkSkip val="1"/>
      </c:catAx>
      <c:valAx>
        <c:axId val="71565312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51232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957597173144876"/>
          <c:y val="0.10197384799973017"/>
          <c:w val="0.2667844522968198"/>
          <c:h val="0.49342184515998466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858417327863462"/>
          <c:y val="0.120915418566874"/>
          <c:w val="0.81239008261034562"/>
          <c:h val="0.73529646425801765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grps'!$AR$42:$AR$47</c:f>
              <c:numCache>
                <c:formatCode>0</c:formatCode>
                <c:ptCount val="6"/>
                <c:pt idx="0">
                  <c:v>4350.7959183673465</c:v>
                </c:pt>
                <c:pt idx="1">
                  <c:v>2787.9523809523812</c:v>
                </c:pt>
                <c:pt idx="2">
                  <c:v>982.42857142857144</c:v>
                </c:pt>
                <c:pt idx="3">
                  <c:v>311.54761904761909</c:v>
                </c:pt>
                <c:pt idx="4">
                  <c:v>531.4880952380953</c:v>
                </c:pt>
                <c:pt idx="5">
                  <c:v>1461.202380952381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grps'!$AS$42:$AS$47</c:f>
              <c:numCache>
                <c:formatCode>0</c:formatCode>
                <c:ptCount val="6"/>
                <c:pt idx="0">
                  <c:v>111.58231292517007</c:v>
                </c:pt>
                <c:pt idx="1">
                  <c:v>221.38095238095238</c:v>
                </c:pt>
                <c:pt idx="2">
                  <c:v>420.04761904761909</c:v>
                </c:pt>
                <c:pt idx="3">
                  <c:v>576.78571428571433</c:v>
                </c:pt>
                <c:pt idx="4">
                  <c:v>620.95000000000005</c:v>
                </c:pt>
                <c:pt idx="5">
                  <c:v>743.76190476190482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grps'!$AT$42:$AT$47</c:f>
              <c:numCache>
                <c:formatCode>0</c:formatCode>
                <c:ptCount val="6"/>
                <c:pt idx="0">
                  <c:v>41.067176870748298</c:v>
                </c:pt>
                <c:pt idx="1">
                  <c:v>107.14285714285714</c:v>
                </c:pt>
                <c:pt idx="2">
                  <c:v>49.928571428571431</c:v>
                </c:pt>
                <c:pt idx="3">
                  <c:v>131.66666666666666</c:v>
                </c:pt>
                <c:pt idx="4">
                  <c:v>41.011904761904766</c:v>
                </c:pt>
                <c:pt idx="5">
                  <c:v>19.154761904761905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grps'!$AU$42:$AU$47</c:f>
              <c:numCache>
                <c:formatCode>0</c:formatCode>
                <c:ptCount val="6"/>
                <c:pt idx="0">
                  <c:v>245.24362244897958</c:v>
                </c:pt>
                <c:pt idx="1">
                  <c:v>275.47619047619048</c:v>
                </c:pt>
                <c:pt idx="2">
                  <c:v>603</c:v>
                </c:pt>
                <c:pt idx="3">
                  <c:v>388.80952380952385</c:v>
                </c:pt>
                <c:pt idx="4">
                  <c:v>572.32142857142856</c:v>
                </c:pt>
                <c:pt idx="5">
                  <c:v>464.9404761904762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grps'!$AV$42:$AV$47</c:f>
              <c:numCache>
                <c:formatCode>0</c:formatCode>
                <c:ptCount val="6"/>
                <c:pt idx="0">
                  <c:v>14.285714285714286</c:v>
                </c:pt>
                <c:pt idx="1">
                  <c:v>19.285714285714285</c:v>
                </c:pt>
                <c:pt idx="2">
                  <c:v>4.7619047619047619</c:v>
                </c:pt>
                <c:pt idx="3">
                  <c:v>0</c:v>
                </c:pt>
                <c:pt idx="4">
                  <c:v>0</c:v>
                </c:pt>
                <c:pt idx="5">
                  <c:v>0.47619047619047622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grps'!$AW$42:$AW$47</c:f>
              <c:numCache>
                <c:formatCode>0</c:formatCode>
                <c:ptCount val="6"/>
                <c:pt idx="0">
                  <c:v>1.6666666666666667</c:v>
                </c:pt>
                <c:pt idx="1">
                  <c:v>2.0952380952380953</c:v>
                </c:pt>
                <c:pt idx="2">
                  <c:v>1.4047619047619049</c:v>
                </c:pt>
                <c:pt idx="3">
                  <c:v>6.666666666666667</c:v>
                </c:pt>
                <c:pt idx="4">
                  <c:v>3.5119047619047623</c:v>
                </c:pt>
                <c:pt idx="5">
                  <c:v>3.3928571428571428</c:v>
                </c:pt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grps'!$AX$42:$AX$47</c:f>
              <c:numCache>
                <c:formatCode>0</c:formatCode>
                <c:ptCount val="6"/>
                <c:pt idx="0">
                  <c:v>3.0973639455782309</c:v>
                </c:pt>
                <c:pt idx="1">
                  <c:v>1.3809523809523812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grps'!$AY$42:$AY$47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0.23809523809523811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grps'!$AZ$42:$AZ$47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grps'!$BA$42:$BA$47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15.238095238095239</c:v>
                </c:pt>
                <c:pt idx="3">
                  <c:v>1.0256410256410258</c:v>
                </c:pt>
                <c:pt idx="4">
                  <c:v>0</c:v>
                </c:pt>
                <c:pt idx="5">
                  <c:v>7.1428571428571432</c:v>
                </c:pt>
              </c:numCache>
            </c:numRef>
          </c:val>
        </c:ser>
        <c:overlap val="100"/>
        <c:axId val="71620864"/>
        <c:axId val="71634944"/>
      </c:barChart>
      <c:catAx>
        <c:axId val="716208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34944"/>
        <c:crosses val="autoZero"/>
        <c:auto val="1"/>
        <c:lblAlgn val="ctr"/>
        <c:lblOffset val="100"/>
        <c:tickLblSkip val="1"/>
        <c:tickMarkSkip val="1"/>
      </c:catAx>
      <c:valAx>
        <c:axId val="71634944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0864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504434721061534"/>
          <c:y val="5.228774856945903E-2"/>
          <c:w val="0.26725686813542948"/>
          <c:h val="0.4901976428386783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478260869565217"/>
          <c:y val="0.11801260131472201"/>
          <c:w val="0.81739130434782614"/>
          <c:h val="0.74844833991705251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grps'!$AR$52:$AR$57</c:f>
              <c:numCache>
                <c:formatCode>0</c:formatCode>
                <c:ptCount val="6"/>
                <c:pt idx="0">
                  <c:v>4350.7959183673465</c:v>
                </c:pt>
                <c:pt idx="1">
                  <c:v>2787.9523809523812</c:v>
                </c:pt>
                <c:pt idx="2">
                  <c:v>982.42857142857144</c:v>
                </c:pt>
                <c:pt idx="3">
                  <c:v>311.54761904761909</c:v>
                </c:pt>
                <c:pt idx="4">
                  <c:v>531.4880952380953</c:v>
                </c:pt>
                <c:pt idx="5">
                  <c:v>1461.202380952381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grps'!$AS$52:$AS$57</c:f>
              <c:numCache>
                <c:formatCode>0</c:formatCode>
                <c:ptCount val="6"/>
                <c:pt idx="0">
                  <c:v>111.58231292517007</c:v>
                </c:pt>
                <c:pt idx="1">
                  <c:v>221.38095238095238</c:v>
                </c:pt>
                <c:pt idx="2">
                  <c:v>420.04761904761909</c:v>
                </c:pt>
                <c:pt idx="3">
                  <c:v>576.78571428571433</c:v>
                </c:pt>
                <c:pt idx="4">
                  <c:v>620.95000000000005</c:v>
                </c:pt>
                <c:pt idx="5">
                  <c:v>743.76190476190482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grps'!$AT$52:$AT$57</c:f>
              <c:numCache>
                <c:formatCode>0</c:formatCode>
                <c:ptCount val="6"/>
                <c:pt idx="0">
                  <c:v>41.067176870748298</c:v>
                </c:pt>
                <c:pt idx="1">
                  <c:v>107.14285714285714</c:v>
                </c:pt>
                <c:pt idx="2">
                  <c:v>49.928571428571431</c:v>
                </c:pt>
                <c:pt idx="3">
                  <c:v>131.66666666666666</c:v>
                </c:pt>
                <c:pt idx="4">
                  <c:v>41.011904761904766</c:v>
                </c:pt>
                <c:pt idx="5">
                  <c:v>19.154761904761905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grps'!$AU$52:$AU$57</c:f>
              <c:numCache>
                <c:formatCode>0</c:formatCode>
                <c:ptCount val="6"/>
                <c:pt idx="0">
                  <c:v>245.24362244897958</c:v>
                </c:pt>
                <c:pt idx="1">
                  <c:v>275.47619047619048</c:v>
                </c:pt>
                <c:pt idx="2">
                  <c:v>603</c:v>
                </c:pt>
                <c:pt idx="3">
                  <c:v>388.80952380952385</c:v>
                </c:pt>
                <c:pt idx="4">
                  <c:v>572.32142857142856</c:v>
                </c:pt>
                <c:pt idx="5">
                  <c:v>464.9404761904762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grps'!$AV$52:$AV$57</c:f>
              <c:numCache>
                <c:formatCode>0</c:formatCode>
                <c:ptCount val="6"/>
                <c:pt idx="0">
                  <c:v>14.285714285714286</c:v>
                </c:pt>
                <c:pt idx="1">
                  <c:v>19.285714285714285</c:v>
                </c:pt>
                <c:pt idx="2">
                  <c:v>4.7619047619047619</c:v>
                </c:pt>
                <c:pt idx="3">
                  <c:v>0</c:v>
                </c:pt>
                <c:pt idx="4">
                  <c:v>0</c:v>
                </c:pt>
                <c:pt idx="5">
                  <c:v>0.47619047619047622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grps'!$AW$52:$AW$57</c:f>
              <c:numCache>
                <c:formatCode>0</c:formatCode>
                <c:ptCount val="6"/>
                <c:pt idx="0">
                  <c:v>1.6666666666666667</c:v>
                </c:pt>
                <c:pt idx="1">
                  <c:v>2.0952380952380953</c:v>
                </c:pt>
                <c:pt idx="2">
                  <c:v>1.4047619047619049</c:v>
                </c:pt>
                <c:pt idx="3">
                  <c:v>6.666666666666667</c:v>
                </c:pt>
                <c:pt idx="4">
                  <c:v>3.5119047619047623</c:v>
                </c:pt>
                <c:pt idx="5">
                  <c:v>3.3928571428571428</c:v>
                </c:pt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grps'!$AX$52:$AX$57</c:f>
              <c:numCache>
                <c:formatCode>0</c:formatCode>
                <c:ptCount val="6"/>
                <c:pt idx="0">
                  <c:v>3.0973639455782309</c:v>
                </c:pt>
                <c:pt idx="1">
                  <c:v>1.3809523809523812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grps'!$AY$52:$AY$57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0.23809523809523811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grps'!$AZ$52:$AZ$57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grps'!$BA$52:$BA$57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15.238095238095239</c:v>
                </c:pt>
                <c:pt idx="3">
                  <c:v>1.0256410256410258</c:v>
                </c:pt>
                <c:pt idx="4">
                  <c:v>0</c:v>
                </c:pt>
                <c:pt idx="5">
                  <c:v>7.1428571428571432</c:v>
                </c:pt>
              </c:numCache>
            </c:numRef>
          </c:val>
        </c:ser>
        <c:overlap val="100"/>
        <c:axId val="71686400"/>
        <c:axId val="71704576"/>
      </c:barChart>
      <c:catAx>
        <c:axId val="7168640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04576"/>
        <c:crosses val="autoZero"/>
        <c:auto val="1"/>
        <c:lblAlgn val="ctr"/>
        <c:lblOffset val="100"/>
        <c:tickLblSkip val="1"/>
        <c:tickMarkSkip val="1"/>
      </c:catAx>
      <c:valAx>
        <c:axId val="71704576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86400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347826086956522"/>
          <c:y val="8.3851058828881428E-2"/>
          <c:w val="0.26260869565217393"/>
          <c:h val="0.4658392157160078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222244325528694"/>
          <c:y val="0.11598763835294351"/>
          <c:w val="0.79814959156103793"/>
          <c:h val="0.71786943737362618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grps'!$BM$30:$BM$35</c:f>
              <c:numCache>
                <c:formatCode>0</c:formatCode>
                <c:ptCount val="6"/>
                <c:pt idx="0">
                  <c:v>5330.1666666666661</c:v>
                </c:pt>
                <c:pt idx="1">
                  <c:v>1642.5</c:v>
                </c:pt>
                <c:pt idx="2">
                  <c:v>1558.9</c:v>
                </c:pt>
                <c:pt idx="3">
                  <c:v>1486</c:v>
                </c:pt>
                <c:pt idx="4">
                  <c:v>322.01587301587301</c:v>
                </c:pt>
                <c:pt idx="5">
                  <c:v>177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grps'!$BN$30:$BN$35</c:f>
              <c:numCache>
                <c:formatCode>0</c:formatCode>
                <c:ptCount val="6"/>
                <c:pt idx="0">
                  <c:v>472.04</c:v>
                </c:pt>
                <c:pt idx="1">
                  <c:v>449.66666666666663</c:v>
                </c:pt>
                <c:pt idx="2">
                  <c:v>2442.1999999999998</c:v>
                </c:pt>
                <c:pt idx="3">
                  <c:v>542.33333333333326</c:v>
                </c:pt>
                <c:pt idx="4">
                  <c:v>864.42857142857133</c:v>
                </c:pt>
                <c:pt idx="5">
                  <c:v>290.33333333333337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grps'!$BO$30:$BO$35</c:f>
              <c:numCache>
                <c:formatCode>0</c:formatCode>
                <c:ptCount val="6"/>
                <c:pt idx="0">
                  <c:v>94</c:v>
                </c:pt>
                <c:pt idx="1">
                  <c:v>68</c:v>
                </c:pt>
                <c:pt idx="2">
                  <c:v>58.166666666666671</c:v>
                </c:pt>
                <c:pt idx="3">
                  <c:v>50</c:v>
                </c:pt>
                <c:pt idx="4">
                  <c:v>182.66666666666669</c:v>
                </c:pt>
                <c:pt idx="5">
                  <c:v>132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grps'!$BP$30:$BP$35</c:f>
              <c:numCache>
                <c:formatCode>0</c:formatCode>
                <c:ptCount val="6"/>
                <c:pt idx="0">
                  <c:v>274.33333333333331</c:v>
                </c:pt>
                <c:pt idx="1">
                  <c:v>278.83333333333337</c:v>
                </c:pt>
                <c:pt idx="2">
                  <c:v>409.76666666666659</c:v>
                </c:pt>
                <c:pt idx="3">
                  <c:v>470.66666666666669</c:v>
                </c:pt>
                <c:pt idx="4">
                  <c:v>426.84126984126988</c:v>
                </c:pt>
                <c:pt idx="5">
                  <c:v>305.66666666666669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grps'!$BQ$30:$BQ$35</c:f>
              <c:numCache>
                <c:formatCode>0</c:formatCode>
                <c:ptCount val="6"/>
                <c:pt idx="0">
                  <c:v>3</c:v>
                </c:pt>
                <c:pt idx="1">
                  <c:v>0</c:v>
                </c:pt>
                <c:pt idx="2">
                  <c:v>22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grps'!$BR$30:$BR$35</c:f>
              <c:numCache>
                <c:formatCode>0</c:formatCode>
                <c:ptCount val="6"/>
                <c:pt idx="0">
                  <c:v>4.666666666666667</c:v>
                </c:pt>
                <c:pt idx="1">
                  <c:v>3.5</c:v>
                </c:pt>
                <c:pt idx="2">
                  <c:v>4.8</c:v>
                </c:pt>
                <c:pt idx="3">
                  <c:v>0.66666666666666674</c:v>
                </c:pt>
                <c:pt idx="4">
                  <c:v>1.8333333333333335</c:v>
                </c:pt>
                <c:pt idx="5">
                  <c:v>0.33333333333333337</c:v>
                </c:pt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grps'!$BS$30:$BS$35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grps'!$BT$30:$BT$35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grps'!$BU$30:$BU$35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grps'!$BV$30:$BV$35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</c:numCache>
            </c:numRef>
          </c:val>
        </c:ser>
        <c:overlap val="100"/>
        <c:axId val="71768320"/>
        <c:axId val="71790592"/>
      </c:barChart>
      <c:catAx>
        <c:axId val="717683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90592"/>
        <c:crosses val="autoZero"/>
        <c:auto val="1"/>
        <c:lblAlgn val="ctr"/>
        <c:lblOffset val="100"/>
        <c:tickLblSkip val="1"/>
        <c:tickMarkSkip val="1"/>
      </c:catAx>
      <c:valAx>
        <c:axId val="71790592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68320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37058805444888"/>
          <c:y val="2.8213209329094414E-2"/>
          <c:w val="0.27963013532648895"/>
          <c:h val="0.4702201554849068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710291974200472"/>
          <c:y val="0.11627906976744186"/>
          <c:w val="0.8000007301408536"/>
          <c:h val="0.72965116279069764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grps'!$BM$42:$BM$47</c:f>
              <c:numCache>
                <c:formatCode>0</c:formatCode>
                <c:ptCount val="6"/>
                <c:pt idx="0">
                  <c:v>10074</c:v>
                </c:pt>
                <c:pt idx="1">
                  <c:v>3179.666666666667</c:v>
                </c:pt>
                <c:pt idx="2">
                  <c:v>2401.3333333333335</c:v>
                </c:pt>
                <c:pt idx="3">
                  <c:v>996</c:v>
                </c:pt>
                <c:pt idx="4">
                  <c:v>269.33333333333337</c:v>
                </c:pt>
                <c:pt idx="5">
                  <c:v>70.666666666666657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grps'!$BN$42:$BN$47</c:f>
              <c:numCache>
                <c:formatCode>0</c:formatCode>
                <c:ptCount val="6"/>
                <c:pt idx="0">
                  <c:v>876.74666666666667</c:v>
                </c:pt>
                <c:pt idx="1">
                  <c:v>833.33333333333337</c:v>
                </c:pt>
                <c:pt idx="2">
                  <c:v>3515.3333333333335</c:v>
                </c:pt>
                <c:pt idx="3">
                  <c:v>468.66666666666669</c:v>
                </c:pt>
                <c:pt idx="4">
                  <c:v>822</c:v>
                </c:pt>
                <c:pt idx="5">
                  <c:v>130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grps'!$BO$42:$BO$47</c:f>
              <c:numCache>
                <c:formatCode>0</c:formatCode>
                <c:ptCount val="6"/>
                <c:pt idx="0">
                  <c:v>173.33333333333331</c:v>
                </c:pt>
                <c:pt idx="1">
                  <c:v>128</c:v>
                </c:pt>
                <c:pt idx="2">
                  <c:v>81.333333333333343</c:v>
                </c:pt>
                <c:pt idx="3">
                  <c:v>84</c:v>
                </c:pt>
                <c:pt idx="4">
                  <c:v>352</c:v>
                </c:pt>
                <c:pt idx="5">
                  <c:v>214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grps'!$BP$42:$BP$47</c:f>
              <c:numCache>
                <c:formatCode>0</c:formatCode>
                <c:ptCount val="6"/>
                <c:pt idx="0">
                  <c:v>520.66666666666663</c:v>
                </c:pt>
                <c:pt idx="1">
                  <c:v>552.33333333333337</c:v>
                </c:pt>
                <c:pt idx="2">
                  <c:v>750.66666666666663</c:v>
                </c:pt>
                <c:pt idx="3">
                  <c:v>556</c:v>
                </c:pt>
                <c:pt idx="4">
                  <c:v>760</c:v>
                </c:pt>
                <c:pt idx="5">
                  <c:v>111.33333333333333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grps'!$BQ$42:$BQ$47</c:f>
              <c:numCache>
                <c:formatCode>0</c:formatCode>
                <c:ptCount val="6"/>
                <c:pt idx="0">
                  <c:v>6</c:v>
                </c:pt>
                <c:pt idx="1">
                  <c:v>0</c:v>
                </c:pt>
                <c:pt idx="2">
                  <c:v>43.333333333333329</c:v>
                </c:pt>
                <c:pt idx="3">
                  <c:v>1.3333333333333335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grps'!$BR$42:$BR$47</c:f>
              <c:numCache>
                <c:formatCode>0</c:formatCode>
                <c:ptCount val="6"/>
                <c:pt idx="0">
                  <c:v>5.3333333333333339</c:v>
                </c:pt>
                <c:pt idx="1">
                  <c:v>7</c:v>
                </c:pt>
                <c:pt idx="2">
                  <c:v>8</c:v>
                </c:pt>
                <c:pt idx="3">
                  <c:v>1.3333333333333335</c:v>
                </c:pt>
                <c:pt idx="4">
                  <c:v>0</c:v>
                </c:pt>
                <c:pt idx="5">
                  <c:v>0.66666666666666674</c:v>
                </c:pt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grps'!$BS$42:$BS$47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grps'!$BT$42:$BT$47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grps'!$BU$42:$BU$47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grps'!$BV$42:$BV$47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72038656"/>
        <c:axId val="72052736"/>
      </c:barChart>
      <c:catAx>
        <c:axId val="720386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52736"/>
        <c:crosses val="autoZero"/>
        <c:auto val="1"/>
        <c:lblAlgn val="ctr"/>
        <c:lblOffset val="100"/>
        <c:tickLblSkip val="1"/>
        <c:tickMarkSkip val="1"/>
      </c:catAx>
      <c:valAx>
        <c:axId val="72052736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38656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000054760563992"/>
          <c:y val="3.7790697674418602E-2"/>
          <c:w val="0.28224324825062813"/>
          <c:h val="0.43604651162790697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710291974200472"/>
          <c:y val="0.11594235717379181"/>
          <c:w val="0.8000007301408536"/>
          <c:h val="0.7275382912655437"/>
        </c:manualLayout>
      </c:layout>
      <c:barChart>
        <c:barDir val="col"/>
        <c:grouping val="stacked"/>
        <c:ser>
          <c:idx val="0"/>
          <c:order val="0"/>
          <c:tx>
            <c:strRef>
              <c:f>'P3 rel abun grps'!$W$32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grps'!$BM$52:$BM$57</c:f>
              <c:numCache>
                <c:formatCode>0</c:formatCode>
                <c:ptCount val="6"/>
                <c:pt idx="0">
                  <c:v>586.33333333333326</c:v>
                </c:pt>
                <c:pt idx="1">
                  <c:v>105.33333333333333</c:v>
                </c:pt>
                <c:pt idx="2">
                  <c:v>716.46666666666658</c:v>
                </c:pt>
                <c:pt idx="3">
                  <c:v>1976</c:v>
                </c:pt>
                <c:pt idx="4">
                  <c:v>374.69841269841271</c:v>
                </c:pt>
                <c:pt idx="5">
                  <c:v>283.33333333333337</c:v>
                </c:pt>
              </c:numCache>
            </c:numRef>
          </c:val>
        </c:ser>
        <c:ser>
          <c:idx val="1"/>
          <c:order val="1"/>
          <c:tx>
            <c:strRef>
              <c:f>'P3 rel abun grps'!$X$32</c:f>
              <c:strCache>
                <c:ptCount val="1"/>
                <c:pt idx="0">
                  <c:v>Dinoglagellates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grps'!$BN$52:$BN$57</c:f>
              <c:numCache>
                <c:formatCode>0</c:formatCode>
                <c:ptCount val="6"/>
                <c:pt idx="0">
                  <c:v>67.333333333333343</c:v>
                </c:pt>
                <c:pt idx="1">
                  <c:v>66</c:v>
                </c:pt>
                <c:pt idx="2">
                  <c:v>1369.0666666666666</c:v>
                </c:pt>
                <c:pt idx="3">
                  <c:v>616</c:v>
                </c:pt>
                <c:pt idx="4">
                  <c:v>906.85714285714289</c:v>
                </c:pt>
                <c:pt idx="5">
                  <c:v>450.66666666666663</c:v>
                </c:pt>
              </c:numCache>
            </c:numRef>
          </c:val>
        </c:ser>
        <c:ser>
          <c:idx val="2"/>
          <c:order val="2"/>
          <c:tx>
            <c:strRef>
              <c:f>'P3 rel abun grps'!$Y$32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grps'!$BO$52:$BO$57</c:f>
              <c:numCache>
                <c:formatCode>0</c:formatCode>
                <c:ptCount val="6"/>
                <c:pt idx="0">
                  <c:v>14.666666666666668</c:v>
                </c:pt>
                <c:pt idx="1">
                  <c:v>8</c:v>
                </c:pt>
                <c:pt idx="2">
                  <c:v>35</c:v>
                </c:pt>
                <c:pt idx="3">
                  <c:v>16</c:v>
                </c:pt>
                <c:pt idx="4">
                  <c:v>13.333333333333334</c:v>
                </c:pt>
                <c:pt idx="5">
                  <c:v>50</c:v>
                </c:pt>
              </c:numCache>
            </c:numRef>
          </c:val>
        </c:ser>
        <c:ser>
          <c:idx val="3"/>
          <c:order val="3"/>
          <c:tx>
            <c:strRef>
              <c:f>'P3 rel abun grps'!$Z$32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grps'!$BP$52:$BP$57</c:f>
              <c:numCache>
                <c:formatCode>0</c:formatCode>
                <c:ptCount val="6"/>
                <c:pt idx="0">
                  <c:v>28</c:v>
                </c:pt>
                <c:pt idx="1">
                  <c:v>5.333333333333333</c:v>
                </c:pt>
                <c:pt idx="2">
                  <c:v>68.866666666666674</c:v>
                </c:pt>
                <c:pt idx="3">
                  <c:v>385.33333333333337</c:v>
                </c:pt>
                <c:pt idx="4">
                  <c:v>93.682539682539684</c:v>
                </c:pt>
                <c:pt idx="5">
                  <c:v>500</c:v>
                </c:pt>
              </c:numCache>
            </c:numRef>
          </c:val>
        </c:ser>
        <c:ser>
          <c:idx val="4"/>
          <c:order val="4"/>
          <c:tx>
            <c:strRef>
              <c:f>'P3 rel abun grps'!$AA$32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grps'!$BQ$52:$BQ$57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0.66666666666666674</c:v>
                </c:pt>
                <c:pt idx="3">
                  <c:v>0.66666666666666674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grps'!$AB$32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grps'!$BR$52:$BR$57</c:f>
              <c:numCache>
                <c:formatCode>0</c:formatCode>
                <c:ptCount val="6"/>
                <c:pt idx="0">
                  <c:v>4</c:v>
                </c:pt>
                <c:pt idx="1">
                  <c:v>0</c:v>
                </c:pt>
                <c:pt idx="2">
                  <c:v>1.6</c:v>
                </c:pt>
                <c:pt idx="3">
                  <c:v>0</c:v>
                </c:pt>
                <c:pt idx="4">
                  <c:v>3.666666666666667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'P3 rel abun grps'!$AC$32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grps'!$BS$52:$BS$57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grps'!$AD$32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grps'!$BT$52:$BT$57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grps'!$AE$32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grps'!$BU$52:$BU$57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grps'!$AF$32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grps'!$AQ$30:$AQ$35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grps'!$BV$52:$BV$57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</c:numCache>
            </c:numRef>
          </c:val>
        </c:ser>
        <c:overlap val="100"/>
        <c:axId val="72104192"/>
        <c:axId val="72126464"/>
      </c:barChart>
      <c:catAx>
        <c:axId val="721041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126464"/>
        <c:crosses val="autoZero"/>
        <c:auto val="1"/>
        <c:lblAlgn val="ctr"/>
        <c:lblOffset val="100"/>
        <c:tickLblSkip val="1"/>
        <c:tickMarkSkip val="1"/>
      </c:catAx>
      <c:valAx>
        <c:axId val="72126464"/>
        <c:scaling>
          <c:orientation val="minMax"/>
          <c:max val="20000"/>
        </c:scaling>
        <c:axPos val="l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104192"/>
        <c:crosses val="autoZero"/>
        <c:crossBetween val="between"/>
        <c:maj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9626222643675753"/>
          <c:y val="6.6666855374930292E-2"/>
          <c:w val="0.28224324825062813"/>
          <c:h val="0.43478383940171933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555569872463477"/>
          <c:y val="0.11675141372468589"/>
          <c:w val="0.83611224516092109"/>
          <c:h val="0.69289425971389873"/>
        </c:manualLayout>
      </c:layout>
      <c:barChart>
        <c:barDir val="col"/>
        <c:grouping val="percentStacked"/>
        <c:ser>
          <c:idx val="0"/>
          <c:order val="0"/>
          <c:tx>
            <c:strRef>
              <c:f>'P3 rel abun grps'!$B$98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grps'!$B$99:$B$104</c:f>
              <c:numCache>
                <c:formatCode>0.00</c:formatCode>
                <c:ptCount val="6"/>
                <c:pt idx="0">
                  <c:v>0.21350890908853298</c:v>
                </c:pt>
                <c:pt idx="1">
                  <c:v>0.28879386871660678</c:v>
                </c:pt>
                <c:pt idx="2">
                  <c:v>1.2026776200384499</c:v>
                </c:pt>
                <c:pt idx="3">
                  <c:v>3.3184638563851481</c:v>
                </c:pt>
                <c:pt idx="4">
                  <c:v>0.42336833604968815</c:v>
                </c:pt>
                <c:pt idx="5">
                  <c:v>1.2590436836120311</c:v>
                </c:pt>
              </c:numCache>
            </c:numRef>
          </c:val>
        </c:ser>
        <c:ser>
          <c:idx val="1"/>
          <c:order val="1"/>
          <c:tx>
            <c:strRef>
              <c:f>'P3 rel abun grps'!$C$98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grps'!$C$99:$C$104</c:f>
              <c:numCache>
                <c:formatCode>0.00</c:formatCode>
                <c:ptCount val="6"/>
                <c:pt idx="0">
                  <c:v>0.10740291548050351</c:v>
                </c:pt>
                <c:pt idx="1">
                  <c:v>0.20011224660510366</c:v>
                </c:pt>
                <c:pt idx="2">
                  <c:v>0.14207858052639824</c:v>
                </c:pt>
                <c:pt idx="3">
                  <c:v>2.9033301259609656</c:v>
                </c:pt>
                <c:pt idx="4">
                  <c:v>2.0884760714846089</c:v>
                </c:pt>
                <c:pt idx="5">
                  <c:v>0.8488600766210368</c:v>
                </c:pt>
              </c:numCache>
            </c:numRef>
          </c:val>
        </c:ser>
        <c:ser>
          <c:idx val="2"/>
          <c:order val="2"/>
          <c:tx>
            <c:strRef>
              <c:f>'P3 rel abun grps'!$D$98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grps'!$D$99:$D$103</c:f>
              <c:numCache>
                <c:formatCode>0.00</c:formatCode>
                <c:ptCount val="5"/>
                <c:pt idx="0">
                  <c:v>5.904098407808981E-2</c:v>
                </c:pt>
                <c:pt idx="1">
                  <c:v>3.5779771345420298E-2</c:v>
                </c:pt>
                <c:pt idx="2">
                  <c:v>5.6455152239908768E-2</c:v>
                </c:pt>
                <c:pt idx="3">
                  <c:v>0.79638962974030258</c:v>
                </c:pt>
                <c:pt idx="4">
                  <c:v>7.5940198528040552</c:v>
                </c:pt>
              </c:numCache>
            </c:numRef>
          </c:val>
        </c:ser>
        <c:ser>
          <c:idx val="3"/>
          <c:order val="3"/>
          <c:tx>
            <c:strRef>
              <c:f>'P3 rel abun grps'!$E$98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grps'!$E$99:$E$104</c:f>
              <c:numCache>
                <c:formatCode>0.00</c:formatCode>
                <c:ptCount val="6"/>
                <c:pt idx="0">
                  <c:v>2.0653438874716837E-2</c:v>
                </c:pt>
                <c:pt idx="1">
                  <c:v>1.3963105126523618E-2</c:v>
                </c:pt>
                <c:pt idx="2">
                  <c:v>6.0178482019422677E-3</c:v>
                </c:pt>
                <c:pt idx="3">
                  <c:v>0.20821836196416943</c:v>
                </c:pt>
                <c:pt idx="4">
                  <c:v>0.25582524035118454</c:v>
                </c:pt>
                <c:pt idx="5">
                  <c:v>2.1096748177622342E-2</c:v>
                </c:pt>
              </c:numCache>
            </c:numRef>
          </c:val>
        </c:ser>
        <c:ser>
          <c:idx val="4"/>
          <c:order val="4"/>
          <c:tx>
            <c:strRef>
              <c:f>'P3 rel abun grps'!$F$98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grps'!$F$99:$F$104</c:f>
              <c:numCache>
                <c:formatCode>0.00</c:formatCode>
                <c:ptCount val="6"/>
                <c:pt idx="0">
                  <c:v>3.3555546506444907E-3</c:v>
                </c:pt>
                <c:pt idx="1">
                  <c:v>1.0529914313796289E-3</c:v>
                </c:pt>
                <c:pt idx="2">
                  <c:v>5.7099827714100228E-4</c:v>
                </c:pt>
                <c:pt idx="3">
                  <c:v>9.3815532299250312E-3</c:v>
                </c:pt>
                <c:pt idx="4">
                  <c:v>3.4875748480121496E-4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grps'!$G$98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grps'!$G$99:$G$104</c:f>
              <c:numCache>
                <c:formatCode>0.00</c:formatCode>
                <c:ptCount val="6"/>
                <c:pt idx="0">
                  <c:v>3.8756656214943865E-4</c:v>
                </c:pt>
                <c:pt idx="1">
                  <c:v>1.6452991115306699E-3</c:v>
                </c:pt>
                <c:pt idx="2">
                  <c:v>6.7677768147772245E-3</c:v>
                </c:pt>
                <c:pt idx="3">
                  <c:v>0.21421213208328818</c:v>
                </c:pt>
                <c:pt idx="4">
                  <c:v>0.74250468514178669</c:v>
                </c:pt>
                <c:pt idx="5">
                  <c:v>1.2923150599618503</c:v>
                </c:pt>
              </c:numCache>
            </c:numRef>
          </c:val>
        </c:ser>
        <c:ser>
          <c:idx val="6"/>
          <c:order val="6"/>
          <c:tx>
            <c:strRef>
              <c:f>'P3 rel abun grps'!$H$98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grps'!$H$99:$H$104</c:f>
              <c:numCache>
                <c:formatCode>0.00</c:formatCode>
                <c:ptCount val="6"/>
                <c:pt idx="0">
                  <c:v>1.0343497210611643E-2</c:v>
                </c:pt>
                <c:pt idx="1">
                  <c:v>2.3297435419274284E-2</c:v>
                </c:pt>
                <c:pt idx="2">
                  <c:v>1.2340930505950693E-3</c:v>
                </c:pt>
                <c:pt idx="3">
                  <c:v>0</c:v>
                </c:pt>
                <c:pt idx="4">
                  <c:v>0</c:v>
                </c:pt>
                <c:pt idx="5">
                  <c:v>0.23157412598351032</c:v>
                </c:pt>
              </c:numCache>
            </c:numRef>
          </c:val>
        </c:ser>
        <c:ser>
          <c:idx val="7"/>
          <c:order val="7"/>
          <c:tx>
            <c:strRef>
              <c:f>'P3 rel abun grps'!$I$98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grps'!$I$99:$I$104</c:f>
              <c:numCache>
                <c:formatCode>0.00</c:formatCode>
                <c:ptCount val="6"/>
                <c:pt idx="0">
                  <c:v>1.6777773253222455E-4</c:v>
                </c:pt>
                <c:pt idx="1">
                  <c:v>2.6324785784490723E-4</c:v>
                </c:pt>
                <c:pt idx="2">
                  <c:v>2.9470878820180767E-4</c:v>
                </c:pt>
                <c:pt idx="3">
                  <c:v>2.6059870083125084E-3</c:v>
                </c:pt>
                <c:pt idx="4">
                  <c:v>1.3950299392048601E-4</c:v>
                </c:pt>
                <c:pt idx="5">
                  <c:v>1.5594217237946824E-4</c:v>
                </c:pt>
              </c:numCache>
            </c:numRef>
          </c:val>
        </c:ser>
        <c:ser>
          <c:idx val="8"/>
          <c:order val="8"/>
          <c:tx>
            <c:strRef>
              <c:f>'P3 rel abun grps'!$J$98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grps'!$J$99:$J$104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grps'!$K$98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grps'!$K$99:$K$104</c:f>
              <c:numCache>
                <c:formatCode>0.00</c:formatCode>
                <c:ptCount val="6"/>
                <c:pt idx="0">
                  <c:v>3.5233323831767151E-4</c:v>
                </c:pt>
                <c:pt idx="1">
                  <c:v>0</c:v>
                </c:pt>
                <c:pt idx="2">
                  <c:v>0</c:v>
                </c:pt>
                <c:pt idx="3">
                  <c:v>2.6059870083125086E-2</c:v>
                </c:pt>
                <c:pt idx="4">
                  <c:v>4.5570978014025428E-3</c:v>
                </c:pt>
                <c:pt idx="5">
                  <c:v>3.6646410509175035E-3</c:v>
                </c:pt>
              </c:numCache>
            </c:numRef>
          </c:val>
        </c:ser>
        <c:ser>
          <c:idx val="10"/>
          <c:order val="10"/>
          <c:tx>
            <c:strRef>
              <c:f>'P3 rel abun grps'!$L$98</c:f>
              <c:strCache>
                <c:ptCount val="1"/>
                <c:pt idx="0">
                  <c:v>Picoplankton 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grps'!$L$99:$L$104</c:f>
              <c:numCache>
                <c:formatCode>0</c:formatCode>
                <c:ptCount val="6"/>
                <c:pt idx="0">
                  <c:v>99.584787023083891</c:v>
                </c:pt>
                <c:pt idx="1">
                  <c:v>99.435092034386315</c:v>
                </c:pt>
                <c:pt idx="2">
                  <c:v>98.583903222062574</c:v>
                </c:pt>
                <c:pt idx="3">
                  <c:v>92.521338483544767</c:v>
                </c:pt>
                <c:pt idx="4">
                  <c:v>88.890760455888511</c:v>
                </c:pt>
                <c:pt idx="5">
                  <c:v>82.193564827224833</c:v>
                </c:pt>
              </c:numCache>
            </c:numRef>
          </c:val>
        </c:ser>
        <c:overlap val="100"/>
        <c:axId val="72181632"/>
        <c:axId val="72183168"/>
      </c:barChart>
      <c:catAx>
        <c:axId val="721816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183168"/>
        <c:crosses val="autoZero"/>
        <c:auto val="1"/>
        <c:lblAlgn val="ctr"/>
        <c:lblOffset val="100"/>
        <c:tickLblSkip val="1"/>
        <c:tickMarkSkip val="1"/>
      </c:catAx>
      <c:valAx>
        <c:axId val="72183168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181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paperSize="9"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26352983562997"/>
          <c:y val="0.10309291324313567"/>
          <c:w val="0.84466076620251695"/>
          <c:h val="0.7113411013776344"/>
        </c:manualLayout>
      </c:layout>
      <c:barChart>
        <c:barDir val="col"/>
        <c:grouping val="percentStacked"/>
        <c:ser>
          <c:idx val="0"/>
          <c:order val="0"/>
          <c:tx>
            <c:strRef>
              <c:f>'P3 rel abun grps'!$B$98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grps'!$W$99:$W$104</c:f>
              <c:numCache>
                <c:formatCode>0.00</c:formatCode>
                <c:ptCount val="6"/>
                <c:pt idx="0">
                  <c:v>5.3506234329992308</c:v>
                </c:pt>
                <c:pt idx="1">
                  <c:v>2.6005124705149192</c:v>
                </c:pt>
                <c:pt idx="2">
                  <c:v>1.4399541708686228</c:v>
                </c:pt>
                <c:pt idx="3">
                  <c:v>14.452816780396613</c:v>
                </c:pt>
                <c:pt idx="4">
                  <c:v>6.6421857917517135</c:v>
                </c:pt>
                <c:pt idx="5">
                  <c:v>12.27936525983789</c:v>
                </c:pt>
              </c:numCache>
            </c:numRef>
          </c:val>
        </c:ser>
        <c:ser>
          <c:idx val="1"/>
          <c:order val="1"/>
          <c:tx>
            <c:strRef>
              <c:f>'P3 rel abun grps'!$C$98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grps'!$X$99:$X$104</c:f>
              <c:numCache>
                <c:formatCode>0.00</c:formatCode>
                <c:ptCount val="6"/>
                <c:pt idx="0">
                  <c:v>0.21022731284689139</c:v>
                </c:pt>
                <c:pt idx="1">
                  <c:v>0.26934542117549271</c:v>
                </c:pt>
                <c:pt idx="2">
                  <c:v>0.70294367755201015</c:v>
                </c:pt>
                <c:pt idx="3">
                  <c:v>3.0575929928480594</c:v>
                </c:pt>
                <c:pt idx="4">
                  <c:v>7.6127301984788467</c:v>
                </c:pt>
                <c:pt idx="5">
                  <c:v>8.4372785620625823</c:v>
                </c:pt>
              </c:numCache>
            </c:numRef>
          </c:val>
        </c:ser>
        <c:ser>
          <c:idx val="2"/>
          <c:order val="2"/>
          <c:tx>
            <c:strRef>
              <c:f>'P3 rel abun grps'!$D$98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grps'!$Y$99:$Y$104</c:f>
              <c:numCache>
                <c:formatCode>0.00</c:formatCode>
                <c:ptCount val="6"/>
                <c:pt idx="0">
                  <c:v>0.56809839836473686</c:v>
                </c:pt>
                <c:pt idx="1">
                  <c:v>6.1800995661607856E-2</c:v>
                </c:pt>
                <c:pt idx="2">
                  <c:v>1.0141995152783861E-2</c:v>
                </c:pt>
                <c:pt idx="3">
                  <c:v>3.8464049512428329E-2</c:v>
                </c:pt>
                <c:pt idx="4">
                  <c:v>0.29213470348705478</c:v>
                </c:pt>
                <c:pt idx="5">
                  <c:v>0.21122616371375566</c:v>
                </c:pt>
              </c:numCache>
            </c:numRef>
          </c:val>
        </c:ser>
        <c:ser>
          <c:idx val="3"/>
          <c:order val="3"/>
          <c:tx>
            <c:strRef>
              <c:f>'P3 rel abun grps'!$E$98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grps'!$Z$99:$Z$104</c:f>
              <c:numCache>
                <c:formatCode>0.00</c:formatCode>
                <c:ptCount val="6"/>
                <c:pt idx="0">
                  <c:v>0.18374695970847574</c:v>
                </c:pt>
                <c:pt idx="1">
                  <c:v>8.8434358565281493E-2</c:v>
                </c:pt>
                <c:pt idx="2">
                  <c:v>3.1970957692927987E-2</c:v>
                </c:pt>
                <c:pt idx="3">
                  <c:v>0.23307619639784941</c:v>
                </c:pt>
                <c:pt idx="4">
                  <c:v>0.6716548060514328</c:v>
                </c:pt>
                <c:pt idx="5">
                  <c:v>1.0344565778307941</c:v>
                </c:pt>
              </c:numCache>
            </c:numRef>
          </c:val>
        </c:ser>
        <c:ser>
          <c:idx val="4"/>
          <c:order val="4"/>
          <c:tx>
            <c:strRef>
              <c:f>'P3 rel abun grps'!$F$98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grps'!$AA$99:$AA$104</c:f>
              <c:numCache>
                <c:formatCode>0.00</c:formatCode>
                <c:ptCount val="6"/>
                <c:pt idx="0">
                  <c:v>2.8095865398849503E-3</c:v>
                </c:pt>
                <c:pt idx="1">
                  <c:v>5.152766704459228E-4</c:v>
                </c:pt>
                <c:pt idx="2">
                  <c:v>0</c:v>
                </c:pt>
                <c:pt idx="3">
                  <c:v>0</c:v>
                </c:pt>
                <c:pt idx="4">
                  <c:v>4.6719750007925068E-3</c:v>
                </c:pt>
                <c:pt idx="5">
                  <c:v>1.2871235220859973E-2</c:v>
                </c:pt>
              </c:numCache>
            </c:numRef>
          </c:val>
        </c:ser>
        <c:ser>
          <c:idx val="5"/>
          <c:order val="5"/>
          <c:tx>
            <c:strRef>
              <c:f>'P3 rel abun grps'!$G$98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grps'!$AB$99:$AB$104</c:f>
              <c:numCache>
                <c:formatCode>0.00</c:formatCode>
                <c:ptCount val="6"/>
                <c:pt idx="0">
                  <c:v>1.5803924286852847E-3</c:v>
                </c:pt>
                <c:pt idx="1">
                  <c:v>9.7258471546667908E-3</c:v>
                </c:pt>
                <c:pt idx="2">
                  <c:v>7.8681448881855135E-3</c:v>
                </c:pt>
                <c:pt idx="3">
                  <c:v>9.6259771577735159E-2</c:v>
                </c:pt>
                <c:pt idx="4">
                  <c:v>0.30095305630105068</c:v>
                </c:pt>
                <c:pt idx="5">
                  <c:v>0.13296445670120527</c:v>
                </c:pt>
              </c:numCache>
            </c:numRef>
          </c:val>
        </c:ser>
        <c:ser>
          <c:idx val="6"/>
          <c:order val="6"/>
          <c:tx>
            <c:strRef>
              <c:f>'P3 rel abun grps'!$H$98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grps'!$AC$99:$AC$104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7.9718237331457696E-4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grps'!$I$98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grps'!$AD$99:$AD$104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7.9718237331457696E-4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grps'!$J$98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grps'!$AE$99:$AE$104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grps'!$K$98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grps'!$AF$99:$AF$104</c:f>
              <c:numCache>
                <c:formatCode>0.00</c:formatCode>
                <c:ptCount val="6"/>
                <c:pt idx="0">
                  <c:v>0</c:v>
                </c:pt>
                <c:pt idx="1">
                  <c:v>2.3187450170066523E-3</c:v>
                </c:pt>
                <c:pt idx="2">
                  <c:v>3.9870251214875127E-3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'P3 rel abun grps'!$L$98</c:f>
              <c:strCache>
                <c:ptCount val="1"/>
                <c:pt idx="0">
                  <c:v>Picoplankton 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grps'!$AG$99:$AG$104</c:f>
              <c:numCache>
                <c:formatCode>0</c:formatCode>
                <c:ptCount val="6"/>
                <c:pt idx="0">
                  <c:v>99.012746409716158</c:v>
                </c:pt>
                <c:pt idx="1">
                  <c:v>176.20768046085882</c:v>
                </c:pt>
                <c:pt idx="2">
                  <c:v>183.7862234556037</c:v>
                </c:pt>
                <c:pt idx="3">
                  <c:v>48.237819511533573</c:v>
                </c:pt>
                <c:pt idx="4">
                  <c:v>50.801150230344341</c:v>
                </c:pt>
                <c:pt idx="5">
                  <c:v>68.010211961490782</c:v>
                </c:pt>
              </c:numCache>
            </c:numRef>
          </c:val>
        </c:ser>
        <c:overlap val="100"/>
        <c:axId val="72247552"/>
        <c:axId val="72261632"/>
      </c:barChart>
      <c:catAx>
        <c:axId val="722475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61632"/>
        <c:crosses val="autoZero"/>
        <c:auto val="1"/>
        <c:lblAlgn val="ctr"/>
        <c:lblOffset val="100"/>
        <c:tickLblSkip val="1"/>
        <c:tickMarkSkip val="1"/>
      </c:catAx>
      <c:valAx>
        <c:axId val="72261632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47552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650493326931269"/>
          <c:y val="0.1090910474470471"/>
          <c:w val="0.82246935034169555"/>
          <c:h val="0.72987105553857934"/>
        </c:manualLayout>
      </c:layout>
      <c:barChart>
        <c:barDir val="col"/>
        <c:grouping val="percentStacked"/>
        <c:ser>
          <c:idx val="0"/>
          <c:order val="0"/>
          <c:tx>
            <c:strRef>
              <c:f>'P3 rel abun grps'!$B$98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grps'!$AR$99:$AR$104</c:f>
              <c:numCache>
                <c:formatCode>0.00</c:formatCode>
                <c:ptCount val="6"/>
                <c:pt idx="0">
                  <c:v>91.254913979672907</c:v>
                </c:pt>
                <c:pt idx="1">
                  <c:v>81.645260706466416</c:v>
                </c:pt>
                <c:pt idx="2">
                  <c:v>47.30470272625135</c:v>
                </c:pt>
                <c:pt idx="3">
                  <c:v>21.990459446182488</c:v>
                </c:pt>
                <c:pt idx="4">
                  <c:v>30.039738984980467</c:v>
                </c:pt>
                <c:pt idx="5">
                  <c:v>54.117175030642919</c:v>
                </c:pt>
              </c:numCache>
            </c:numRef>
          </c:val>
        </c:ser>
        <c:ser>
          <c:idx val="1"/>
          <c:order val="1"/>
          <c:tx>
            <c:strRef>
              <c:f>'P3 rel abun grps'!$C$98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grps'!$AS$99:$AS$104</c:f>
              <c:numCache>
                <c:formatCode>0.00</c:formatCode>
                <c:ptCount val="6"/>
                <c:pt idx="0">
                  <c:v>2.3403612945054748</c:v>
                </c:pt>
                <c:pt idx="1">
                  <c:v>6.4831471642332206</c:v>
                </c:pt>
                <c:pt idx="2">
                  <c:v>20.225620801137278</c:v>
                </c:pt>
                <c:pt idx="3">
                  <c:v>40.712180365591955</c:v>
                </c:pt>
                <c:pt idx="4">
                  <c:v>35.09613120189907</c:v>
                </c:pt>
                <c:pt idx="5">
                  <c:v>27.546008483020728</c:v>
                </c:pt>
              </c:numCache>
            </c:numRef>
          </c:val>
        </c:ser>
        <c:ser>
          <c:idx val="2"/>
          <c:order val="2"/>
          <c:tx>
            <c:strRef>
              <c:f>'P3 rel abun grps'!$D$98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grps'!$AT$99:$AT$104</c:f>
              <c:numCache>
                <c:formatCode>0.00</c:formatCode>
                <c:ptCount val="6"/>
                <c:pt idx="0">
                  <c:v>0.86135543083216914</c:v>
                </c:pt>
                <c:pt idx="1">
                  <c:v>3.1376814625779188</c:v>
                </c:pt>
                <c:pt idx="2">
                  <c:v>2.4040996950450553</c:v>
                </c:pt>
                <c:pt idx="3">
                  <c:v>9.2936370452723818</c:v>
                </c:pt>
                <c:pt idx="4">
                  <c:v>2.3179953142178902</c:v>
                </c:pt>
                <c:pt idx="5">
                  <c:v>0.70941685846053448</c:v>
                </c:pt>
              </c:numCache>
            </c:numRef>
          </c:val>
        </c:ser>
        <c:ser>
          <c:idx val="3"/>
          <c:order val="3"/>
          <c:tx>
            <c:strRef>
              <c:f>'P3 rel abun grps'!$E$98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grps'!$AU$99:$AU$104</c:f>
              <c:numCache>
                <c:formatCode>0.00</c:formatCode>
                <c:ptCount val="6"/>
                <c:pt idx="0">
                  <c:v>5.1438141642467743</c:v>
                </c:pt>
                <c:pt idx="1">
                  <c:v>8.0673276715614506</c:v>
                </c:pt>
                <c:pt idx="2">
                  <c:v>29.034920780501228</c:v>
                </c:pt>
                <c:pt idx="3">
                  <c:v>27.44395894200688</c:v>
                </c:pt>
                <c:pt idx="4">
                  <c:v>32.347641431357054</c:v>
                </c:pt>
                <c:pt idx="5">
                  <c:v>17.219562092713595</c:v>
                </c:pt>
              </c:numCache>
            </c:numRef>
          </c:val>
        </c:ser>
        <c:ser>
          <c:idx val="4"/>
          <c:order val="4"/>
          <c:tx>
            <c:strRef>
              <c:f>'P3 rel abun grps'!$F$98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grps'!$AV$99:$AV$104</c:f>
              <c:numCache>
                <c:formatCode>0.00</c:formatCode>
                <c:ptCount val="6"/>
                <c:pt idx="0">
                  <c:v>0.29963290688436572</c:v>
                </c:pt>
                <c:pt idx="1">
                  <c:v>0.56478266326402538</c:v>
                </c:pt>
                <c:pt idx="2">
                  <c:v>0.22928943205007679</c:v>
                </c:pt>
                <c:pt idx="3">
                  <c:v>0</c:v>
                </c:pt>
                <c:pt idx="4">
                  <c:v>0</c:v>
                </c:pt>
                <c:pt idx="5">
                  <c:v>1.7636217736744175E-2</c:v>
                </c:pt>
              </c:numCache>
            </c:numRef>
          </c:val>
        </c:ser>
        <c:ser>
          <c:idx val="5"/>
          <c:order val="5"/>
          <c:tx>
            <c:strRef>
              <c:f>'P3 rel abun grps'!$G$98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grps'!$AW$99:$AW$104</c:f>
              <c:numCache>
                <c:formatCode>0.00</c:formatCode>
                <c:ptCount val="6"/>
                <c:pt idx="0">
                  <c:v>3.4957172469842666E-2</c:v>
                </c:pt>
                <c:pt idx="1">
                  <c:v>6.1359104157079306E-2</c:v>
                </c:pt>
                <c:pt idx="2">
                  <c:v>6.7640382454772663E-2</c:v>
                </c:pt>
                <c:pt idx="3">
                  <c:v>0.47056390102644979</c:v>
                </c:pt>
                <c:pt idx="4">
                  <c:v>0.19849306754550874</c:v>
                </c:pt>
                <c:pt idx="5">
                  <c:v>0.12565805137430225</c:v>
                </c:pt>
              </c:numCache>
            </c:numRef>
          </c:val>
        </c:ser>
        <c:ser>
          <c:idx val="6"/>
          <c:order val="6"/>
          <c:tx>
            <c:strRef>
              <c:f>'P3 rel abun grps'!$H$98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grps'!$AX$99:$AX$104</c:f>
              <c:numCache>
                <c:formatCode>0.00</c:formatCode>
                <c:ptCount val="6"/>
                <c:pt idx="0">
                  <c:v>6.4965051388470349E-2</c:v>
                </c:pt>
                <c:pt idx="1">
                  <c:v>4.0441227739893185E-2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grps'!$I$98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grps'!$AY$99:$AY$104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1.6805853608087493E-2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grps'!$J$98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grps'!$AZ$99:$AZ$104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grps'!$K$98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grps'!$BA$99:$BA$104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0.7337261825602458</c:v>
                </c:pt>
                <c:pt idx="3">
                  <c:v>7.2394446311761507E-2</c:v>
                </c:pt>
                <c:pt idx="4">
                  <c:v>0</c:v>
                </c:pt>
                <c:pt idx="5">
                  <c:v>0.26454326605116263</c:v>
                </c:pt>
              </c:numCache>
            </c:numRef>
          </c:val>
        </c:ser>
        <c:ser>
          <c:idx val="10"/>
          <c:order val="10"/>
          <c:tx>
            <c:strRef>
              <c:f>'P3 rel abun grps'!$L$98</c:f>
              <c:strCache>
                <c:ptCount val="1"/>
                <c:pt idx="0">
                  <c:v>Picoplankton 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grps'!$BB$99:$BB$104</c:f>
              <c:numCache>
                <c:formatCode>0</c:formatCode>
                <c:ptCount val="6"/>
                <c:pt idx="0">
                  <c:v>171.60819174965073</c:v>
                </c:pt>
                <c:pt idx="1">
                  <c:v>218.9411499140482</c:v>
                </c:pt>
                <c:pt idx="2">
                  <c:v>664.40930788222897</c:v>
                </c:pt>
                <c:pt idx="3">
                  <c:v>589.07509455558454</c:v>
                </c:pt>
                <c:pt idx="4">
                  <c:v>474.1336126910802</c:v>
                </c:pt>
                <c:pt idx="5">
                  <c:v>467.80623792907431</c:v>
                </c:pt>
              </c:numCache>
            </c:numRef>
          </c:val>
        </c:ser>
        <c:overlap val="100"/>
        <c:axId val="72575616"/>
        <c:axId val="72601984"/>
      </c:barChart>
      <c:catAx>
        <c:axId val="725756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01984"/>
        <c:crosses val="autoZero"/>
        <c:auto val="1"/>
        <c:lblAlgn val="ctr"/>
        <c:lblOffset val="100"/>
        <c:tickLblSkip val="1"/>
        <c:tickMarkSkip val="1"/>
      </c:catAx>
      <c:valAx>
        <c:axId val="72601984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57561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034482758620692"/>
          <c:y val="0.11208791208791208"/>
          <c:w val="0.82344827586206859"/>
          <c:h val="0.63736263736263732"/>
        </c:manualLayout>
      </c:layout>
      <c:barChart>
        <c:barDir val="col"/>
        <c:grouping val="percentStacked"/>
        <c:ser>
          <c:idx val="0"/>
          <c:order val="0"/>
          <c:tx>
            <c:strRef>
              <c:f>'P3 rel abun grps'!$B$98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grps'!$BM$99:$BM$104</c:f>
              <c:numCache>
                <c:formatCode>0.00</c:formatCode>
                <c:ptCount val="6"/>
                <c:pt idx="0">
                  <c:v>14.889233174388087</c:v>
                </c:pt>
                <c:pt idx="1">
                  <c:v>5.0435362656419391</c:v>
                </c:pt>
                <c:pt idx="2">
                  <c:v>2.3161007418512227</c:v>
                </c:pt>
                <c:pt idx="3">
                  <c:v>5.2755188223659797</c:v>
                </c:pt>
                <c:pt idx="4">
                  <c:v>1.1073448934132692</c:v>
                </c:pt>
                <c:pt idx="5">
                  <c:v>0.43010782544795284</c:v>
                </c:pt>
              </c:numCache>
            </c:numRef>
          </c:val>
        </c:ser>
        <c:ser>
          <c:idx val="1"/>
          <c:order val="1"/>
          <c:tx>
            <c:strRef>
              <c:f>'P3 rel abun grps'!$C$98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grps'!$BN$99:$BN$104</c:f>
              <c:numCache>
                <c:formatCode>0.00</c:formatCode>
                <c:ptCount val="6"/>
                <c:pt idx="0">
                  <c:v>1.3185917190153191</c:v>
                </c:pt>
                <c:pt idx="1">
                  <c:v>1.3807672090007055</c:v>
                </c:pt>
                <c:pt idx="2">
                  <c:v>3.6284439231182604</c:v>
                </c:pt>
                <c:pt idx="3">
                  <c:v>1.9253631951524111</c:v>
                </c:pt>
                <c:pt idx="4">
                  <c:v>2.972588137743049</c:v>
                </c:pt>
                <c:pt idx="5">
                  <c:v>0.70550643307941052</c:v>
                </c:pt>
              </c:numCache>
            </c:numRef>
          </c:val>
        </c:ser>
        <c:ser>
          <c:idx val="2"/>
          <c:order val="2"/>
          <c:tx>
            <c:strRef>
              <c:f>'P3 rel abun grps'!$D$98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grps'!$BO$99:$BO$104</c:f>
              <c:numCache>
                <c:formatCode>0.00</c:formatCode>
                <c:ptCount val="6"/>
                <c:pt idx="0">
                  <c:v>0.26257864076654519</c:v>
                </c:pt>
                <c:pt idx="1">
                  <c:v>0.2088039367206404</c:v>
                </c:pt>
                <c:pt idx="2">
                  <c:v>8.6419821552171067E-2</c:v>
                </c:pt>
                <c:pt idx="3">
                  <c:v>0.17750736279831694</c:v>
                </c:pt>
                <c:pt idx="4">
                  <c:v>0.62815226664365875</c:v>
                </c:pt>
                <c:pt idx="5">
                  <c:v>0.32075837830016823</c:v>
                </c:pt>
              </c:numCache>
            </c:numRef>
          </c:val>
        </c:ser>
        <c:ser>
          <c:idx val="3"/>
          <c:order val="3"/>
          <c:tx>
            <c:strRef>
              <c:f>'P3 rel abun grps'!$E$98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grps'!$BP$99:$BP$104</c:f>
              <c:numCache>
                <c:formatCode>0.00</c:formatCode>
                <c:ptCount val="6"/>
                <c:pt idx="0">
                  <c:v>8.3801693861663366E-3</c:v>
                </c:pt>
                <c:pt idx="1">
                  <c:v>0</c:v>
                </c:pt>
                <c:pt idx="2">
                  <c:v>3.2686007005405665E-2</c:v>
                </c:pt>
                <c:pt idx="3">
                  <c:v>3.5501472559663389E-3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'P3 rel abun grps'!$F$98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grps'!$BQ$99:$BQ$104</c:f>
              <c:numCache>
                <c:formatCode>0.00</c:formatCode>
                <c:ptCount val="6"/>
                <c:pt idx="0">
                  <c:v>8.3801693861663366E-3</c:v>
                </c:pt>
                <c:pt idx="1">
                  <c:v>0</c:v>
                </c:pt>
                <c:pt idx="2">
                  <c:v>3.2686007005405665E-2</c:v>
                </c:pt>
                <c:pt idx="3">
                  <c:v>3.5501472559663389E-3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grps'!$G$98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grps'!$BR$99:$BR$104</c:f>
              <c:numCache>
                <c:formatCode>0.00</c:formatCode>
                <c:ptCount val="6"/>
                <c:pt idx="0">
                  <c:v>1.3035819045147636E-2</c:v>
                </c:pt>
                <c:pt idx="1">
                  <c:v>1.0747261448856493E-2</c:v>
                </c:pt>
                <c:pt idx="2">
                  <c:v>7.1314924375430562E-3</c:v>
                </c:pt>
                <c:pt idx="3">
                  <c:v>2.3667648373108929E-3</c:v>
                </c:pt>
                <c:pt idx="4">
                  <c:v>6.3044479316425612E-3</c:v>
                </c:pt>
                <c:pt idx="5">
                  <c:v>8.099959047984047E-4</c:v>
                </c:pt>
              </c:numCache>
            </c:numRef>
          </c:val>
        </c:ser>
        <c:ser>
          <c:idx val="6"/>
          <c:order val="6"/>
          <c:tx>
            <c:strRef>
              <c:f>'P3 rel abun grps'!$H$98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grps'!$BS$99:$BS$104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grps'!$I$98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grps'!$BT$99:$BT$104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grps'!$J$98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grps'!$BU$99:$BU$104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grps'!$K$98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grps'!$BV$99:$BV$104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1.943990171516171E-2</c:v>
                </c:pt>
              </c:numCache>
            </c:numRef>
          </c:val>
        </c:ser>
        <c:ser>
          <c:idx val="10"/>
          <c:order val="10"/>
          <c:tx>
            <c:strRef>
              <c:f>'P3 rel abun grps'!$L$98</c:f>
              <c:strCache>
                <c:ptCount val="1"/>
                <c:pt idx="0">
                  <c:v>Picoplankton 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grps'!$BW$99:$BW$104</c:f>
              <c:numCache>
                <c:formatCode>0</c:formatCode>
                <c:ptCount val="6"/>
                <c:pt idx="0">
                  <c:v>82.741860543530422</c:v>
                </c:pt>
                <c:pt idx="1">
                  <c:v>84.14789486066671</c:v>
                </c:pt>
                <c:pt idx="2">
                  <c:v>175.45632210463015</c:v>
                </c:pt>
                <c:pt idx="3">
                  <c:v>71.558766405247724</c:v>
                </c:pt>
                <c:pt idx="4">
                  <c:v>76.20985343445021</c:v>
                </c:pt>
                <c:pt idx="5">
                  <c:v>112.4035977437798</c:v>
                </c:pt>
              </c:numCache>
            </c:numRef>
          </c:val>
        </c:ser>
        <c:overlap val="100"/>
        <c:axId val="72692096"/>
        <c:axId val="72694016"/>
      </c:barChart>
      <c:catAx>
        <c:axId val="726920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Sites </a:t>
                </a:r>
              </a:p>
            </c:rich>
          </c:tx>
          <c:layout>
            <c:manualLayout>
              <c:xMode val="edge"/>
              <c:yMode val="edge"/>
              <c:x val="0.5006896651730689"/>
              <c:y val="0.8175825268537468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94016"/>
        <c:crosses val="autoZero"/>
        <c:auto val="1"/>
        <c:lblAlgn val="ctr"/>
        <c:lblOffset val="100"/>
        <c:tickLblSkip val="1"/>
        <c:tickMarkSkip val="1"/>
      </c:catAx>
      <c:valAx>
        <c:axId val="72694016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9209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9060820056772845E-2"/>
          <c:y val="0.87665292522728222"/>
          <c:w val="0.84944808669830607"/>
          <c:h val="0.1167402136609195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066582374321705"/>
          <c:y val="0.11428585923023973"/>
          <c:w val="0.81276060590258614"/>
          <c:h val="0.7168840260805952"/>
        </c:manualLayout>
      </c:layout>
      <c:barChart>
        <c:barDir val="col"/>
        <c:grouping val="percentStacked"/>
        <c:ser>
          <c:idx val="0"/>
          <c:order val="0"/>
          <c:tx>
            <c:strRef>
              <c:f>'P3 rel abun grps'!$B$98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grps'!$AR$99:$AR$104</c:f>
              <c:numCache>
                <c:formatCode>0.00</c:formatCode>
                <c:ptCount val="6"/>
                <c:pt idx="0">
                  <c:v>91.254913979672907</c:v>
                </c:pt>
                <c:pt idx="1">
                  <c:v>81.645260706466416</c:v>
                </c:pt>
                <c:pt idx="2">
                  <c:v>47.30470272625135</c:v>
                </c:pt>
                <c:pt idx="3">
                  <c:v>21.990459446182488</c:v>
                </c:pt>
                <c:pt idx="4">
                  <c:v>30.039738984980467</c:v>
                </c:pt>
                <c:pt idx="5">
                  <c:v>54.117175030642919</c:v>
                </c:pt>
              </c:numCache>
            </c:numRef>
          </c:val>
        </c:ser>
        <c:ser>
          <c:idx val="1"/>
          <c:order val="1"/>
          <c:tx>
            <c:strRef>
              <c:f>'P3 rel abun grps'!$C$98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grps'!$AS$99:$AS$104</c:f>
              <c:numCache>
                <c:formatCode>0.00</c:formatCode>
                <c:ptCount val="6"/>
                <c:pt idx="0">
                  <c:v>2.3403612945054748</c:v>
                </c:pt>
                <c:pt idx="1">
                  <c:v>6.4831471642332206</c:v>
                </c:pt>
                <c:pt idx="2">
                  <c:v>20.225620801137278</c:v>
                </c:pt>
                <c:pt idx="3">
                  <c:v>40.712180365591955</c:v>
                </c:pt>
                <c:pt idx="4">
                  <c:v>35.09613120189907</c:v>
                </c:pt>
                <c:pt idx="5">
                  <c:v>27.546008483020728</c:v>
                </c:pt>
              </c:numCache>
            </c:numRef>
          </c:val>
        </c:ser>
        <c:ser>
          <c:idx val="2"/>
          <c:order val="2"/>
          <c:tx>
            <c:strRef>
              <c:f>'P3 rel abun grps'!$D$98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grps'!$AT$99:$AT$104</c:f>
              <c:numCache>
                <c:formatCode>0.00</c:formatCode>
                <c:ptCount val="6"/>
                <c:pt idx="0">
                  <c:v>0.86135543083216914</c:v>
                </c:pt>
                <c:pt idx="1">
                  <c:v>3.1376814625779188</c:v>
                </c:pt>
                <c:pt idx="2">
                  <c:v>2.4040996950450553</c:v>
                </c:pt>
                <c:pt idx="3">
                  <c:v>9.2936370452723818</c:v>
                </c:pt>
                <c:pt idx="4">
                  <c:v>2.3179953142178902</c:v>
                </c:pt>
                <c:pt idx="5">
                  <c:v>0.70941685846053448</c:v>
                </c:pt>
              </c:numCache>
            </c:numRef>
          </c:val>
        </c:ser>
        <c:ser>
          <c:idx val="3"/>
          <c:order val="3"/>
          <c:tx>
            <c:strRef>
              <c:f>'P3 rel abun grps'!$E$98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grps'!$AU$99:$AU$104</c:f>
              <c:numCache>
                <c:formatCode>0.00</c:formatCode>
                <c:ptCount val="6"/>
                <c:pt idx="0">
                  <c:v>5.1438141642467743</c:v>
                </c:pt>
                <c:pt idx="1">
                  <c:v>8.0673276715614506</c:v>
                </c:pt>
                <c:pt idx="2">
                  <c:v>29.034920780501228</c:v>
                </c:pt>
                <c:pt idx="3">
                  <c:v>27.44395894200688</c:v>
                </c:pt>
                <c:pt idx="4">
                  <c:v>32.347641431357054</c:v>
                </c:pt>
                <c:pt idx="5">
                  <c:v>17.219562092713595</c:v>
                </c:pt>
              </c:numCache>
            </c:numRef>
          </c:val>
        </c:ser>
        <c:ser>
          <c:idx val="4"/>
          <c:order val="4"/>
          <c:tx>
            <c:strRef>
              <c:f>'P3 rel abun grps'!$F$98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grps'!$AV$99:$AV$104</c:f>
              <c:numCache>
                <c:formatCode>0.00</c:formatCode>
                <c:ptCount val="6"/>
                <c:pt idx="0">
                  <c:v>0.29963290688436572</c:v>
                </c:pt>
                <c:pt idx="1">
                  <c:v>0.56478266326402538</c:v>
                </c:pt>
                <c:pt idx="2">
                  <c:v>0.22928943205007679</c:v>
                </c:pt>
                <c:pt idx="3">
                  <c:v>0</c:v>
                </c:pt>
                <c:pt idx="4">
                  <c:v>0</c:v>
                </c:pt>
                <c:pt idx="5">
                  <c:v>1.7636217736744175E-2</c:v>
                </c:pt>
              </c:numCache>
            </c:numRef>
          </c:val>
        </c:ser>
        <c:ser>
          <c:idx val="5"/>
          <c:order val="5"/>
          <c:tx>
            <c:strRef>
              <c:f>'P3 rel abun grps'!$G$98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grps'!$AW$99:$AW$104</c:f>
              <c:numCache>
                <c:formatCode>0.00</c:formatCode>
                <c:ptCount val="6"/>
                <c:pt idx="0">
                  <c:v>3.4957172469842666E-2</c:v>
                </c:pt>
                <c:pt idx="1">
                  <c:v>6.1359104157079306E-2</c:v>
                </c:pt>
                <c:pt idx="2">
                  <c:v>6.7640382454772663E-2</c:v>
                </c:pt>
                <c:pt idx="3">
                  <c:v>0.47056390102644979</c:v>
                </c:pt>
                <c:pt idx="4">
                  <c:v>0.19849306754550874</c:v>
                </c:pt>
                <c:pt idx="5">
                  <c:v>0.12565805137430225</c:v>
                </c:pt>
              </c:numCache>
            </c:numRef>
          </c:val>
        </c:ser>
        <c:ser>
          <c:idx val="6"/>
          <c:order val="6"/>
          <c:tx>
            <c:strRef>
              <c:f>'P3 rel abun grps'!$H$98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grps'!$AX$99:$AX$104</c:f>
              <c:numCache>
                <c:formatCode>0.00</c:formatCode>
                <c:ptCount val="6"/>
                <c:pt idx="0">
                  <c:v>6.4965051388470349E-2</c:v>
                </c:pt>
                <c:pt idx="1">
                  <c:v>4.0441227739893185E-2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grps'!$I$98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grps'!$AY$99:$AY$104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1.6805853608087493E-2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grps'!$J$98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grps'!$AZ$99:$AZ$104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grps'!$K$98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grps'!$BA$99:$BA$104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0.7337261825602458</c:v>
                </c:pt>
                <c:pt idx="3">
                  <c:v>7.2394446311761507E-2</c:v>
                </c:pt>
                <c:pt idx="4">
                  <c:v>0</c:v>
                </c:pt>
                <c:pt idx="5">
                  <c:v>0.26454326605116263</c:v>
                </c:pt>
              </c:numCache>
            </c:numRef>
          </c:val>
        </c:ser>
        <c:ser>
          <c:idx val="10"/>
          <c:order val="10"/>
          <c:tx>
            <c:strRef>
              <c:f>'P3 rel abun grps'!$L$98</c:f>
              <c:strCache>
                <c:ptCount val="1"/>
                <c:pt idx="0">
                  <c:v>Picoplankton 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grps'!$BB$99:$BB$104</c:f>
              <c:numCache>
                <c:formatCode>0</c:formatCode>
                <c:ptCount val="6"/>
                <c:pt idx="0">
                  <c:v>171.60819174965073</c:v>
                </c:pt>
                <c:pt idx="1">
                  <c:v>218.9411499140482</c:v>
                </c:pt>
                <c:pt idx="2">
                  <c:v>664.40930788222897</c:v>
                </c:pt>
                <c:pt idx="3">
                  <c:v>589.07509455558454</c:v>
                </c:pt>
                <c:pt idx="4">
                  <c:v>474.1336126910802</c:v>
                </c:pt>
                <c:pt idx="5">
                  <c:v>467.80623792907431</c:v>
                </c:pt>
              </c:numCache>
            </c:numRef>
          </c:val>
        </c:ser>
        <c:overlap val="100"/>
        <c:axId val="72765824"/>
        <c:axId val="72767360"/>
      </c:barChart>
      <c:catAx>
        <c:axId val="72765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67360"/>
        <c:crosses val="autoZero"/>
        <c:auto val="1"/>
        <c:lblAlgn val="ctr"/>
        <c:lblOffset val="100"/>
        <c:tickLblSkip val="1"/>
        <c:tickMarkSkip val="1"/>
      </c:catAx>
      <c:valAx>
        <c:axId val="72767360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6582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034482758620692"/>
          <c:y val="0.10852740564288003"/>
          <c:w val="0.72965517241379596"/>
          <c:h val="0.71318009422464024"/>
        </c:manualLayout>
      </c:layout>
      <c:barChart>
        <c:barDir val="col"/>
        <c:grouping val="percentStacked"/>
        <c:ser>
          <c:idx val="0"/>
          <c:order val="0"/>
          <c:tx>
            <c:strRef>
              <c:f>'P3 rel abun grps'!$B$98</c:f>
              <c:strCache>
                <c:ptCount val="1"/>
                <c:pt idx="0">
                  <c:v>Diatoms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grps'!$BM$99:$BM$104</c:f>
              <c:numCache>
                <c:formatCode>0.00</c:formatCode>
                <c:ptCount val="6"/>
                <c:pt idx="0">
                  <c:v>14.889233174388087</c:v>
                </c:pt>
                <c:pt idx="1">
                  <c:v>5.0435362656419391</c:v>
                </c:pt>
                <c:pt idx="2">
                  <c:v>2.3161007418512227</c:v>
                </c:pt>
                <c:pt idx="3">
                  <c:v>5.2755188223659797</c:v>
                </c:pt>
                <c:pt idx="4">
                  <c:v>1.1073448934132692</c:v>
                </c:pt>
                <c:pt idx="5">
                  <c:v>0.43010782544795284</c:v>
                </c:pt>
              </c:numCache>
            </c:numRef>
          </c:val>
        </c:ser>
        <c:ser>
          <c:idx val="1"/>
          <c:order val="1"/>
          <c:tx>
            <c:strRef>
              <c:f>'P3 rel abun grps'!$C$98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grps'!$BN$99:$BN$104</c:f>
              <c:numCache>
                <c:formatCode>0.00</c:formatCode>
                <c:ptCount val="6"/>
                <c:pt idx="0">
                  <c:v>1.3185917190153191</c:v>
                </c:pt>
                <c:pt idx="1">
                  <c:v>1.3807672090007055</c:v>
                </c:pt>
                <c:pt idx="2">
                  <c:v>3.6284439231182604</c:v>
                </c:pt>
                <c:pt idx="3">
                  <c:v>1.9253631951524111</c:v>
                </c:pt>
                <c:pt idx="4">
                  <c:v>2.972588137743049</c:v>
                </c:pt>
                <c:pt idx="5">
                  <c:v>0.70550643307941052</c:v>
                </c:pt>
              </c:numCache>
            </c:numRef>
          </c:val>
        </c:ser>
        <c:ser>
          <c:idx val="2"/>
          <c:order val="2"/>
          <c:tx>
            <c:strRef>
              <c:f>'P3 rel abun grps'!$D$98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grps'!$BO$99:$BO$104</c:f>
              <c:numCache>
                <c:formatCode>0.00</c:formatCode>
                <c:ptCount val="6"/>
                <c:pt idx="0">
                  <c:v>0.26257864076654519</c:v>
                </c:pt>
                <c:pt idx="1">
                  <c:v>0.2088039367206404</c:v>
                </c:pt>
                <c:pt idx="2">
                  <c:v>8.6419821552171067E-2</c:v>
                </c:pt>
                <c:pt idx="3">
                  <c:v>0.17750736279831694</c:v>
                </c:pt>
                <c:pt idx="4">
                  <c:v>0.62815226664365875</c:v>
                </c:pt>
                <c:pt idx="5">
                  <c:v>0.32075837830016823</c:v>
                </c:pt>
              </c:numCache>
            </c:numRef>
          </c:val>
        </c:ser>
        <c:ser>
          <c:idx val="3"/>
          <c:order val="3"/>
          <c:tx>
            <c:strRef>
              <c:f>'P3 rel abun grps'!$E$98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grps'!$BP$99:$BP$104</c:f>
              <c:numCache>
                <c:formatCode>0.00</c:formatCode>
                <c:ptCount val="6"/>
                <c:pt idx="0">
                  <c:v>8.3801693861663366E-3</c:v>
                </c:pt>
                <c:pt idx="1">
                  <c:v>0</c:v>
                </c:pt>
                <c:pt idx="2">
                  <c:v>3.2686007005405665E-2</c:v>
                </c:pt>
                <c:pt idx="3">
                  <c:v>3.5501472559663389E-3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'P3 rel abun grps'!$F$98</c:f>
              <c:strCache>
                <c:ptCount val="1"/>
                <c:pt idx="0">
                  <c:v>Chrysophytes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grps'!$BQ$99:$BQ$104</c:f>
              <c:numCache>
                <c:formatCode>0.00</c:formatCode>
                <c:ptCount val="6"/>
                <c:pt idx="0">
                  <c:v>8.3801693861663366E-3</c:v>
                </c:pt>
                <c:pt idx="1">
                  <c:v>0</c:v>
                </c:pt>
                <c:pt idx="2">
                  <c:v>3.2686007005405665E-2</c:v>
                </c:pt>
                <c:pt idx="3">
                  <c:v>3.5501472559663389E-3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'P3 rel abun grps'!$G$98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grps'!$BR$99:$BR$104</c:f>
              <c:numCache>
                <c:formatCode>0.00</c:formatCode>
                <c:ptCount val="6"/>
                <c:pt idx="0">
                  <c:v>1.3035819045147636E-2</c:v>
                </c:pt>
                <c:pt idx="1">
                  <c:v>1.0747261448856493E-2</c:v>
                </c:pt>
                <c:pt idx="2">
                  <c:v>7.1314924375430562E-3</c:v>
                </c:pt>
                <c:pt idx="3">
                  <c:v>2.3667648373108929E-3</c:v>
                </c:pt>
                <c:pt idx="4">
                  <c:v>6.3044479316425612E-3</c:v>
                </c:pt>
                <c:pt idx="5">
                  <c:v>8.099959047984047E-4</c:v>
                </c:pt>
              </c:numCache>
            </c:numRef>
          </c:val>
        </c:ser>
        <c:ser>
          <c:idx val="6"/>
          <c:order val="6"/>
          <c:tx>
            <c:strRef>
              <c:f>'P3 rel abun grps'!$H$98</c:f>
              <c:strCache>
                <c:ptCount val="1"/>
                <c:pt idx="0">
                  <c:v>Dicthoyophytes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grps'!$BS$99:$BS$104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rel abun grps'!$I$98</c:f>
              <c:strCache>
                <c:ptCount val="1"/>
                <c:pt idx="0">
                  <c:v>Raphidophytes 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grps'!$BT$99:$BT$104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rel abun grps'!$J$98</c:f>
              <c:strCache>
                <c:ptCount val="1"/>
                <c:pt idx="0">
                  <c:v>Haptophytes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grps'!$BU$99:$BU$104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'P3 rel abun grps'!$K$98</c:f>
              <c:strCache>
                <c:ptCount val="1"/>
                <c:pt idx="0">
                  <c:v>Blue-green algae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grps'!$BV$99:$BV$104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1.943990171516171E-2</c:v>
                </c:pt>
              </c:numCache>
            </c:numRef>
          </c:val>
        </c:ser>
        <c:ser>
          <c:idx val="10"/>
          <c:order val="10"/>
          <c:tx>
            <c:strRef>
              <c:f>'P3 rel abun grps'!$L$98</c:f>
              <c:strCache>
                <c:ptCount val="1"/>
                <c:pt idx="0">
                  <c:v>Picoplankton 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rel abun grps'!$A$99:$A$104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rel abun grps'!$BW$99:$BW$104</c:f>
              <c:numCache>
                <c:formatCode>0</c:formatCode>
                <c:ptCount val="6"/>
                <c:pt idx="0">
                  <c:v>82.741860543530422</c:v>
                </c:pt>
                <c:pt idx="1">
                  <c:v>84.14789486066671</c:v>
                </c:pt>
                <c:pt idx="2">
                  <c:v>175.45632210463015</c:v>
                </c:pt>
                <c:pt idx="3">
                  <c:v>71.558766405247724</c:v>
                </c:pt>
                <c:pt idx="4">
                  <c:v>76.20985343445021</c:v>
                </c:pt>
                <c:pt idx="5">
                  <c:v>112.4035977437798</c:v>
                </c:pt>
              </c:numCache>
            </c:numRef>
          </c:val>
        </c:ser>
        <c:overlap val="100"/>
        <c:axId val="72849280"/>
        <c:axId val="72850816"/>
      </c:barChart>
      <c:catAx>
        <c:axId val="728492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850816"/>
        <c:crosses val="autoZero"/>
        <c:auto val="1"/>
        <c:lblAlgn val="ctr"/>
        <c:lblOffset val="100"/>
        <c:tickLblSkip val="1"/>
        <c:tickMarkSkip val="1"/>
      </c:catAx>
      <c:valAx>
        <c:axId val="72850816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8492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275862068965512"/>
          <c:y val="8.0103561307840021E-2"/>
          <c:w val="0.13241379310344828"/>
          <c:h val="0.74935589610560027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Diatoms </a:t>
            </a:r>
          </a:p>
        </c:rich>
      </c:tx>
      <c:layout>
        <c:manualLayout>
          <c:xMode val="edge"/>
          <c:yMode val="edge"/>
          <c:x val="0.47106143082596991"/>
          <c:y val="4.4155844155844164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51551232"/>
        <c:axId val="51643520"/>
      </c:lineChart>
      <c:catAx>
        <c:axId val="51551232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643520"/>
        <c:crosses val="autoZero"/>
        <c:auto val="1"/>
        <c:lblAlgn val="ctr"/>
        <c:lblOffset val="100"/>
        <c:tickLblSkip val="2"/>
        <c:tickMarkSkip val="1"/>
      </c:catAx>
      <c:valAx>
        <c:axId val="51643520"/>
        <c:scaling>
          <c:orientation val="minMax"/>
          <c:max val="20000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551232"/>
        <c:crosses val="autoZero"/>
        <c:crossBetween val="between"/>
        <c:majorUnit val="5000"/>
        <c:minorUnit val="50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77" r="0.75000000000000377" t="1" header="0.5" footer="0.5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Dinoflagellates</a:t>
            </a:r>
          </a:p>
        </c:rich>
      </c:tx>
      <c:layout>
        <c:manualLayout>
          <c:xMode val="edge"/>
          <c:yMode val="edge"/>
          <c:x val="0.43973941368078184"/>
          <c:y val="4.1884816753926704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9525504"/>
        <c:axId val="69527424"/>
      </c:lineChart>
      <c:catAx>
        <c:axId val="69525504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527424"/>
        <c:crosses val="autoZero"/>
        <c:auto val="1"/>
        <c:lblAlgn val="ctr"/>
        <c:lblOffset val="100"/>
        <c:tickLblSkip val="2"/>
        <c:tickMarkSkip val="1"/>
      </c:catAx>
      <c:valAx>
        <c:axId val="69527424"/>
        <c:scaling>
          <c:orientation val="minMax"/>
          <c:max val="20000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525504"/>
        <c:crosses val="autoZero"/>
        <c:crossBetween val="between"/>
        <c:majorUnit val="5000"/>
        <c:minorUnit val="50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Chlorophytes </a:t>
            </a:r>
          </a:p>
        </c:rich>
      </c:tx>
      <c:layout>
        <c:manualLayout>
          <c:xMode val="edge"/>
          <c:yMode val="edge"/>
          <c:x val="0.44976143532297697"/>
          <c:y val="4.4692737430167877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9579520"/>
        <c:axId val="69581440"/>
      </c:lineChart>
      <c:catAx>
        <c:axId val="69579520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581440"/>
        <c:crosses val="autoZero"/>
        <c:auto val="1"/>
        <c:lblAlgn val="ctr"/>
        <c:lblOffset val="100"/>
        <c:tickLblSkip val="2"/>
        <c:tickMarkSkip val="1"/>
      </c:catAx>
      <c:valAx>
        <c:axId val="69581440"/>
        <c:scaling>
          <c:orientation val="minMax"/>
          <c:max val="20000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579520"/>
        <c:crosses val="autoZero"/>
        <c:crossBetween val="between"/>
        <c:majorUnit val="5000"/>
        <c:minorUnit val="50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Cryptophytes</a:t>
            </a:r>
          </a:p>
        </c:rich>
      </c:tx>
      <c:layout>
        <c:manualLayout>
          <c:xMode val="edge"/>
          <c:yMode val="edge"/>
          <c:x val="0.44663451551314703"/>
          <c:y val="4.3126684636118864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9678592"/>
        <c:axId val="69680512"/>
      </c:lineChart>
      <c:catAx>
        <c:axId val="69678592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80512"/>
        <c:crosses val="autoZero"/>
        <c:auto val="1"/>
        <c:lblAlgn val="ctr"/>
        <c:lblOffset val="100"/>
        <c:tickLblSkip val="2"/>
        <c:tickMarkSkip val="1"/>
      </c:catAx>
      <c:valAx>
        <c:axId val="69680512"/>
        <c:scaling>
          <c:orientation val="minMax"/>
          <c:max val="20000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78592"/>
        <c:crosses val="autoZero"/>
        <c:crossBetween val="between"/>
        <c:majorUnit val="5000"/>
        <c:minorUnit val="50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Diatoms </a:t>
            </a:r>
          </a:p>
        </c:rich>
      </c:tx>
      <c:layout>
        <c:manualLayout>
          <c:xMode val="edge"/>
          <c:yMode val="edge"/>
          <c:x val="0.47106143082596991"/>
          <c:y val="4.4155844155844164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9728512"/>
        <c:axId val="69738880"/>
      </c:lineChart>
      <c:catAx>
        <c:axId val="69728512"/>
        <c:scaling>
          <c:orientation val="minMax"/>
        </c:scaling>
        <c:delete val="1"/>
        <c:axPos val="b"/>
        <c:tickLblPos val="none"/>
        <c:crossAx val="69738880"/>
        <c:crosses val="autoZero"/>
        <c:auto val="1"/>
        <c:lblAlgn val="ctr"/>
        <c:lblOffset val="100"/>
      </c:catAx>
      <c:valAx>
        <c:axId val="69738880"/>
        <c:scaling>
          <c:orientation val="minMax"/>
          <c:max val="20000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28512"/>
        <c:crosses val="autoZero"/>
        <c:crossBetween val="between"/>
        <c:majorUnit val="5000"/>
        <c:minorUnit val="50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77" r="0.75000000000000377" t="1" header="0.5" footer="0.5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Dinoflagellates</a:t>
            </a:r>
          </a:p>
        </c:rich>
      </c:tx>
      <c:layout>
        <c:manualLayout>
          <c:xMode val="edge"/>
          <c:yMode val="edge"/>
          <c:x val="0.43973941368078184"/>
          <c:y val="4.1884816753926704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9790720"/>
        <c:axId val="69805184"/>
      </c:lineChart>
      <c:catAx>
        <c:axId val="69790720"/>
        <c:scaling>
          <c:orientation val="minMax"/>
        </c:scaling>
        <c:delete val="1"/>
        <c:axPos val="b"/>
        <c:tickLblPos val="none"/>
        <c:crossAx val="69805184"/>
        <c:crosses val="autoZero"/>
        <c:auto val="1"/>
        <c:lblAlgn val="ctr"/>
        <c:lblOffset val="100"/>
      </c:catAx>
      <c:valAx>
        <c:axId val="69805184"/>
        <c:scaling>
          <c:orientation val="minMax"/>
          <c:max val="20000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90720"/>
        <c:crosses val="autoZero"/>
        <c:crossBetween val="between"/>
        <c:majorUnit val="5000"/>
        <c:minorUnit val="50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Chlorophytes </a:t>
            </a:r>
          </a:p>
        </c:rich>
      </c:tx>
      <c:layout>
        <c:manualLayout>
          <c:xMode val="edge"/>
          <c:yMode val="edge"/>
          <c:x val="0.44976143532297697"/>
          <c:y val="4.4692737430167877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69844992"/>
        <c:axId val="69846912"/>
      </c:lineChart>
      <c:catAx>
        <c:axId val="69844992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46912"/>
        <c:crosses val="autoZero"/>
        <c:auto val="1"/>
        <c:lblAlgn val="ctr"/>
        <c:lblOffset val="100"/>
        <c:tickLblSkip val="2"/>
        <c:tickMarkSkip val="1"/>
      </c:catAx>
      <c:valAx>
        <c:axId val="69846912"/>
        <c:scaling>
          <c:orientation val="minMax"/>
          <c:max val="20000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44992"/>
        <c:crosses val="autoZero"/>
        <c:crossBetween val="between"/>
        <c:majorUnit val="5000"/>
        <c:minorUnit val="50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Cryptophytes</a:t>
            </a:r>
          </a:p>
        </c:rich>
      </c:tx>
      <c:layout>
        <c:manualLayout>
          <c:xMode val="edge"/>
          <c:yMode val="edge"/>
          <c:x val="0.44663451551314703"/>
          <c:y val="4.3126684636118864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BLA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1"/>
          <c:tx>
            <c:v>ARM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2"/>
          <c:order val="2"/>
          <c:tx>
            <c:v>NAR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3"/>
          <c:tx>
            <c:v>STJ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4"/>
          <c:order val="4"/>
          <c:tx>
            <c:v>KIN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5"/>
          <c:order val="5"/>
          <c:tx>
            <c:v>SUC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70174592"/>
        <c:axId val="70189056"/>
      </c:lineChart>
      <c:catAx>
        <c:axId val="70174592"/>
        <c:scaling>
          <c:orientation val="minMax"/>
        </c:scaling>
        <c:axPos val="b"/>
        <c:numFmt formatCode="[$-409]d\-mmm\-yy;@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89056"/>
        <c:crosses val="autoZero"/>
        <c:auto val="1"/>
        <c:lblAlgn val="ctr"/>
        <c:lblOffset val="100"/>
        <c:tickLblSkip val="2"/>
        <c:tickMarkSkip val="1"/>
      </c:catAx>
      <c:valAx>
        <c:axId val="70189056"/>
        <c:scaling>
          <c:orientation val="minMax"/>
          <c:max val="20000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74592"/>
        <c:crosses val="autoZero"/>
        <c:crossBetween val="between"/>
        <c:majorUnit val="5000"/>
        <c:minorUnit val="50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172774869109972"/>
          <c:y val="7.4830097678610763E-2"/>
          <c:w val="0.7172774869109948"/>
          <c:h val="0.80952560215951674"/>
        </c:manualLayout>
      </c:layout>
      <c:barChart>
        <c:barDir val="col"/>
        <c:grouping val="percentStacked"/>
        <c:ser>
          <c:idx val="0"/>
          <c:order val="0"/>
          <c:tx>
            <c:strRef>
              <c:f>'P3  rel abun Carbon grps'!$S$1</c:f>
              <c:strCache>
                <c:ptCount val="1"/>
                <c:pt idx="0">
                  <c:v>Picoplankton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grps'!$S$2:$S$7</c:f>
              <c:numCache>
                <c:formatCode>#,##0</c:formatCode>
                <c:ptCount val="6"/>
                <c:pt idx="0">
                  <c:v>139628.725852</c:v>
                </c:pt>
                <c:pt idx="1">
                  <c:v>131013.43421628</c:v>
                </c:pt>
                <c:pt idx="2">
                  <c:v>349618.98757324001</c:v>
                </c:pt>
                <c:pt idx="3">
                  <c:v>427640.94464783993</c:v>
                </c:pt>
                <c:pt idx="4">
                  <c:v>361218.44089100003</c:v>
                </c:pt>
                <c:pt idx="5">
                  <c:v>313583.74088271998</c:v>
                </c:pt>
              </c:numCache>
            </c:numRef>
          </c:val>
        </c:ser>
        <c:ser>
          <c:idx val="1"/>
          <c:order val="1"/>
          <c:tx>
            <c:strRef>
              <c:f>'P3  rel abun Carbon grps'!$T$1</c:f>
              <c:strCache>
                <c:ptCount val="1"/>
                <c:pt idx="0">
                  <c:v>Diatoms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grps'!$T$2:$T$7</c:f>
              <c:numCache>
                <c:formatCode>#,##0</c:formatCode>
                <c:ptCount val="6"/>
                <c:pt idx="0">
                  <c:v>16953.366666666669</c:v>
                </c:pt>
                <c:pt idx="1">
                  <c:v>23318.275833333337</c:v>
                </c:pt>
                <c:pt idx="2">
                  <c:v>75313.859761904765</c:v>
                </c:pt>
                <c:pt idx="3">
                  <c:v>115851.14</c:v>
                </c:pt>
                <c:pt idx="4">
                  <c:v>49573.790833333325</c:v>
                </c:pt>
                <c:pt idx="5">
                  <c:v>62437.693988095227</c:v>
                </c:pt>
              </c:numCache>
            </c:numRef>
          </c:val>
        </c:ser>
        <c:ser>
          <c:idx val="2"/>
          <c:order val="2"/>
          <c:tx>
            <c:strRef>
              <c:f>'P3  rel abun Carbon grps'!$U$1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grps'!$U$2:$U$7</c:f>
              <c:numCache>
                <c:formatCode>#,##0</c:formatCode>
                <c:ptCount val="6"/>
                <c:pt idx="0">
                  <c:v>106037.02483333333</c:v>
                </c:pt>
                <c:pt idx="1">
                  <c:v>147364.43916666665</c:v>
                </c:pt>
                <c:pt idx="2">
                  <c:v>37094.155238095242</c:v>
                </c:pt>
                <c:pt idx="3">
                  <c:v>702422.92500000005</c:v>
                </c:pt>
                <c:pt idx="4">
                  <c:v>549412.48</c:v>
                </c:pt>
                <c:pt idx="5">
                  <c:v>455684.06428571418</c:v>
                </c:pt>
              </c:numCache>
            </c:numRef>
          </c:val>
        </c:ser>
        <c:ser>
          <c:idx val="3"/>
          <c:order val="3"/>
          <c:tx>
            <c:strRef>
              <c:f>'P3  rel abun Carbon grps'!$V$1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grps'!$V$2:$V$7</c:f>
              <c:numCache>
                <c:formatCode>#,##0</c:formatCode>
                <c:ptCount val="6"/>
                <c:pt idx="0">
                  <c:v>2150.2683333333334</c:v>
                </c:pt>
                <c:pt idx="1">
                  <c:v>1209.9283333333335</c:v>
                </c:pt>
                <c:pt idx="2">
                  <c:v>1121.8183333333334</c:v>
                </c:pt>
                <c:pt idx="3">
                  <c:v>20757.72</c:v>
                </c:pt>
                <c:pt idx="4">
                  <c:v>302742.53999999998</c:v>
                </c:pt>
                <c:pt idx="5">
                  <c:v>503259.25</c:v>
                </c:pt>
              </c:numCache>
            </c:numRef>
          </c:val>
        </c:ser>
        <c:ser>
          <c:idx val="4"/>
          <c:order val="4"/>
          <c:tx>
            <c:strRef>
              <c:f>'P3  rel abun Carbon grps'!$W$1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grps'!$W$2:$W$7</c:f>
              <c:numCache>
                <c:formatCode>#,##0</c:formatCode>
                <c:ptCount val="6"/>
                <c:pt idx="0">
                  <c:v>205.19166666666666</c:v>
                </c:pt>
                <c:pt idx="1">
                  <c:v>89.317499999999995</c:v>
                </c:pt>
                <c:pt idx="2">
                  <c:v>79.238333333333344</c:v>
                </c:pt>
                <c:pt idx="3">
                  <c:v>1381.4924999999998</c:v>
                </c:pt>
                <c:pt idx="4">
                  <c:v>27745.796666666669</c:v>
                </c:pt>
                <c:pt idx="5">
                  <c:v>271.81357142857144</c:v>
                </c:pt>
              </c:numCache>
            </c:numRef>
          </c:val>
        </c:ser>
        <c:ser>
          <c:idx val="5"/>
          <c:order val="5"/>
          <c:tx>
            <c:strRef>
              <c:f>'P3  rel abun Carbon grps'!$Y$1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grps'!$Y$2:$Y$7</c:f>
              <c:numCache>
                <c:formatCode>#,##0</c:formatCode>
                <c:ptCount val="6"/>
                <c:pt idx="0">
                  <c:v>5.0819999999999999</c:v>
                </c:pt>
                <c:pt idx="1">
                  <c:v>16.5</c:v>
                </c:pt>
                <c:pt idx="2">
                  <c:v>80.834285714285713</c:v>
                </c:pt>
                <c:pt idx="3">
                  <c:v>1356.3</c:v>
                </c:pt>
                <c:pt idx="4">
                  <c:v>7025.7</c:v>
                </c:pt>
                <c:pt idx="5">
                  <c:v>12899.228571428572</c:v>
                </c:pt>
              </c:numCache>
            </c:numRef>
          </c:val>
        </c:ser>
        <c:ser>
          <c:idx val="6"/>
          <c:order val="6"/>
          <c:tx>
            <c:strRef>
              <c:f>'P3  rel abun Carbon grps'!$Z$1</c:f>
              <c:strCache>
                <c:ptCount val="1"/>
                <c:pt idx="0">
                  <c:v>Dictyophytes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grps'!$Z$2:$Z$7</c:f>
              <c:numCache>
                <c:formatCode>#,##0</c:formatCode>
                <c:ptCount val="6"/>
                <c:pt idx="0">
                  <c:v>52.208333333333336</c:v>
                </c:pt>
                <c:pt idx="1">
                  <c:v>89</c:v>
                </c:pt>
                <c:pt idx="2">
                  <c:v>5.5833333333333339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 rel abun Carbon grps'!$AA$1</c:f>
              <c:strCache>
                <c:ptCount val="1"/>
                <c:pt idx="0">
                  <c:v>Raphidophytes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grps'!$AA$2:$AA$7</c:f>
              <c:numCache>
                <c:formatCode>#,##0</c:formatCode>
                <c:ptCount val="6"/>
                <c:pt idx="0">
                  <c:v>0</c:v>
                </c:pt>
                <c:pt idx="1">
                  <c:v>62.2</c:v>
                </c:pt>
                <c:pt idx="2">
                  <c:v>165.86666666666667</c:v>
                </c:pt>
                <c:pt idx="3">
                  <c:v>777.5</c:v>
                </c:pt>
                <c:pt idx="4">
                  <c:v>62.2</c:v>
                </c:pt>
                <c:pt idx="5">
                  <c:v>62.2</c:v>
                </c:pt>
              </c:numCache>
            </c:numRef>
          </c:val>
        </c:ser>
        <c:ser>
          <c:idx val="8"/>
          <c:order val="8"/>
          <c:tx>
            <c:strRef>
              <c:f>'P3  rel abun Carbon grps'!$AB$1</c:f>
              <c:strCache>
                <c:ptCount val="1"/>
                <c:pt idx="0">
                  <c:v>Cyanobacteria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grps'!$AB$2:$AB$7</c:f>
              <c:numCache>
                <c:formatCode>#,##0</c:formatCode>
                <c:ptCount val="6"/>
                <c:pt idx="0">
                  <c:v>1.75</c:v>
                </c:pt>
                <c:pt idx="1">
                  <c:v>0</c:v>
                </c:pt>
                <c:pt idx="2">
                  <c:v>0</c:v>
                </c:pt>
                <c:pt idx="3">
                  <c:v>62.5</c:v>
                </c:pt>
                <c:pt idx="4">
                  <c:v>16.333333333333336</c:v>
                </c:pt>
                <c:pt idx="5">
                  <c:v>11.75</c:v>
                </c:pt>
              </c:numCache>
            </c:numRef>
          </c:val>
        </c:ser>
        <c:overlap val="100"/>
        <c:axId val="70260224"/>
        <c:axId val="70261760"/>
      </c:barChart>
      <c:catAx>
        <c:axId val="702602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261760"/>
        <c:crosses val="autoZero"/>
        <c:auto val="1"/>
        <c:lblAlgn val="ctr"/>
        <c:lblOffset val="100"/>
        <c:tickLblSkip val="1"/>
        <c:tickMarkSkip val="1"/>
      </c:catAx>
      <c:valAx>
        <c:axId val="70261760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2602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648244954703956"/>
          <c:y val="5.2154310503274036E-2"/>
          <c:w val="0.12152791513843128"/>
          <c:h val="0.7913849724192452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44" r="0.75000000000000144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236849967137355"/>
          <c:y val="7.4830097678610763E-2"/>
          <c:w val="0.7157899335615866"/>
          <c:h val="0.80952560215951674"/>
        </c:manualLayout>
      </c:layout>
      <c:barChart>
        <c:barDir val="col"/>
        <c:grouping val="percentStacked"/>
        <c:ser>
          <c:idx val="0"/>
          <c:order val="0"/>
          <c:tx>
            <c:strRef>
              <c:f>'P3  rel abun Carbon grps'!$AE$1</c:f>
              <c:strCache>
                <c:ptCount val="1"/>
                <c:pt idx="0">
                  <c:v>Picoplankton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grps'!$AE$2:$AE$7</c:f>
              <c:numCache>
                <c:formatCode>#,##0</c:formatCode>
                <c:ptCount val="6"/>
                <c:pt idx="0">
                  <c:v>61769.891563600009</c:v>
                </c:pt>
                <c:pt idx="1">
                  <c:v>122189.91470179998</c:v>
                </c:pt>
                <c:pt idx="2">
                  <c:v>219258.92032880004</c:v>
                </c:pt>
                <c:pt idx="3">
                  <c:v>167374.92647919999</c:v>
                </c:pt>
                <c:pt idx="4">
                  <c:v>261832.87274319999</c:v>
                </c:pt>
                <c:pt idx="5">
                  <c:v>213645.96378620001</c:v>
                </c:pt>
              </c:numCache>
            </c:numRef>
          </c:val>
        </c:ser>
        <c:ser>
          <c:idx val="1"/>
          <c:order val="1"/>
          <c:tx>
            <c:strRef>
              <c:f>'P3  rel abun Carbon grps'!$AF$1</c:f>
              <c:strCache>
                <c:ptCount val="1"/>
                <c:pt idx="0">
                  <c:v>Diatoms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grps'!$AF$2:$AF$7</c:f>
              <c:numCache>
                <c:formatCode>#,##0</c:formatCode>
                <c:ptCount val="6"/>
                <c:pt idx="0">
                  <c:v>83978.471726190488</c:v>
                </c:pt>
                <c:pt idx="1">
                  <c:v>83006.241190476198</c:v>
                </c:pt>
                <c:pt idx="2">
                  <c:v>44628.833460884351</c:v>
                </c:pt>
                <c:pt idx="3">
                  <c:v>145277.76785714287</c:v>
                </c:pt>
                <c:pt idx="4">
                  <c:v>70176.961607142861</c:v>
                </c:pt>
                <c:pt idx="5">
                  <c:v>211743.37602040815</c:v>
                </c:pt>
              </c:numCache>
            </c:numRef>
          </c:val>
        </c:ser>
        <c:ser>
          <c:idx val="2"/>
          <c:order val="2"/>
          <c:tx>
            <c:strRef>
              <c:f>'P3  rel abun Carbon grps'!$AG$1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grps'!$AG$2:$AG$7</c:f>
              <c:numCache>
                <c:formatCode>#,##0</c:formatCode>
                <c:ptCount val="6"/>
                <c:pt idx="0">
                  <c:v>20689.987499999996</c:v>
                </c:pt>
                <c:pt idx="1">
                  <c:v>50029.952499999999</c:v>
                </c:pt>
                <c:pt idx="2">
                  <c:v>157692.82708333334</c:v>
                </c:pt>
                <c:pt idx="3">
                  <c:v>182140.04464285713</c:v>
                </c:pt>
                <c:pt idx="4">
                  <c:v>249308.41904761904</c:v>
                </c:pt>
                <c:pt idx="5">
                  <c:v>519735.29336734692</c:v>
                </c:pt>
              </c:numCache>
            </c:numRef>
          </c:val>
        </c:ser>
        <c:ser>
          <c:idx val="3"/>
          <c:order val="3"/>
          <c:tx>
            <c:strRef>
              <c:f>'P3  rel abun Carbon grps'!$AH$1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grps'!$AH$2:$AH$7</c:f>
              <c:numCache>
                <c:formatCode>#,##0</c:formatCode>
                <c:ptCount val="6"/>
                <c:pt idx="0">
                  <c:v>34198.611607142855</c:v>
                </c:pt>
                <c:pt idx="1">
                  <c:v>4284.8497023809523</c:v>
                </c:pt>
                <c:pt idx="2">
                  <c:v>64.660714285714292</c:v>
                </c:pt>
                <c:pt idx="3">
                  <c:v>803.58630952380952</c:v>
                </c:pt>
                <c:pt idx="4">
                  <c:v>1846.3535714285715</c:v>
                </c:pt>
                <c:pt idx="5">
                  <c:v>971.37755102040808</c:v>
                </c:pt>
              </c:numCache>
            </c:numRef>
          </c:val>
        </c:ser>
        <c:ser>
          <c:idx val="4"/>
          <c:order val="4"/>
          <c:tx>
            <c:strRef>
              <c:f>'P3  rel abun Carbon grps'!$AI$1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grps'!$AI$2:$AI$7</c:f>
              <c:numCache>
                <c:formatCode>#,##0</c:formatCode>
                <c:ptCount val="6"/>
                <c:pt idx="0">
                  <c:v>355.14464285714286</c:v>
                </c:pt>
                <c:pt idx="1">
                  <c:v>296.64583333333337</c:v>
                </c:pt>
                <c:pt idx="2">
                  <c:v>93.320238095238096</c:v>
                </c:pt>
                <c:pt idx="3">
                  <c:v>313.0625</c:v>
                </c:pt>
                <c:pt idx="4">
                  <c:v>6321.5223214285716</c:v>
                </c:pt>
                <c:pt idx="5">
                  <c:v>5890.0275510204083</c:v>
                </c:pt>
              </c:numCache>
            </c:numRef>
          </c:val>
        </c:ser>
        <c:ser>
          <c:idx val="5"/>
          <c:order val="5"/>
          <c:tx>
            <c:strRef>
              <c:f>'P3  rel abun Carbon grps'!$AK$1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grps'!$AK$2:$AK$7</c:f>
              <c:numCache>
                <c:formatCode>#,##0</c:formatCode>
                <c:ptCount val="6"/>
                <c:pt idx="0">
                  <c:v>5.3035714285714288</c:v>
                </c:pt>
                <c:pt idx="1">
                  <c:v>54.607142857142854</c:v>
                </c:pt>
                <c:pt idx="2">
                  <c:v>49.61785714285714</c:v>
                </c:pt>
                <c:pt idx="3">
                  <c:v>189.75</c:v>
                </c:pt>
                <c:pt idx="4">
                  <c:v>607.35714285714289</c:v>
                </c:pt>
                <c:pt idx="5">
                  <c:v>389.60204081632656</c:v>
                </c:pt>
              </c:numCache>
            </c:numRef>
          </c:val>
        </c:ser>
        <c:ser>
          <c:idx val="6"/>
          <c:order val="6"/>
          <c:tx>
            <c:strRef>
              <c:f>'P3  rel abun Carbon grps'!$AL$1</c:f>
              <c:strCache>
                <c:ptCount val="1"/>
                <c:pt idx="0">
                  <c:v>Dictyophytes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grps'!$AL$2:$AL$7</c:f>
              <c:numCache>
                <c:formatCode>#,##0</c:formatCode>
                <c:ptCount val="6"/>
                <c:pt idx="0">
                  <c:v>24.642857142857142</c:v>
                </c:pt>
                <c:pt idx="1">
                  <c:v>40.178571428571431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 rel abun Carbon grps'!$AM$1</c:f>
              <c:strCache>
                <c:ptCount val="1"/>
                <c:pt idx="0">
                  <c:v>Raphidophytes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grps'!$AM$2:$AM$7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74.047619047619051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 rel abun Carbon grps'!$AN$1</c:f>
              <c:strCache>
                <c:ptCount val="1"/>
                <c:pt idx="0">
                  <c:v>Cyanobacteria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grps'!$AN$2:$AN$7</c:f>
              <c:numCache>
                <c:formatCode>#,##0</c:formatCode>
                <c:ptCount val="6"/>
                <c:pt idx="0">
                  <c:v>0</c:v>
                </c:pt>
                <c:pt idx="1">
                  <c:v>5.3571428571428568</c:v>
                </c:pt>
                <c:pt idx="2">
                  <c:v>9.5238095238095237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70328704"/>
        <c:axId val="70330240"/>
      </c:barChart>
      <c:catAx>
        <c:axId val="703287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30240"/>
        <c:crosses val="autoZero"/>
        <c:auto val="1"/>
        <c:lblAlgn val="ctr"/>
        <c:lblOffset val="100"/>
        <c:tickLblSkip val="1"/>
        <c:tickMarkSkip val="1"/>
      </c:catAx>
      <c:valAx>
        <c:axId val="70330240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87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137490591613242"/>
          <c:y val="5.2154310503274036E-2"/>
          <c:w val="0.12440765491223371"/>
          <c:h val="0.7913849724192452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44" r="0.75000000000000144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892583120204604"/>
          <c:y val="7.4830097678610763E-2"/>
          <c:w val="0.72378516624041078"/>
          <c:h val="0.80952560215951674"/>
        </c:manualLayout>
      </c:layout>
      <c:barChart>
        <c:barDir val="col"/>
        <c:grouping val="percentStacked"/>
        <c:ser>
          <c:idx val="0"/>
          <c:order val="0"/>
          <c:tx>
            <c:strRef>
              <c:f>'P3  rel abun Carbon grps'!$AQ$1</c:f>
              <c:strCache>
                <c:ptCount val="1"/>
                <c:pt idx="0">
                  <c:v>Picoplankton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grps'!$AQ$2:$AQ$7</c:f>
              <c:numCache>
                <c:formatCode>#,##0</c:formatCode>
                <c:ptCount val="6"/>
                <c:pt idx="0">
                  <c:v>62105.990190199998</c:v>
                </c:pt>
                <c:pt idx="1">
                  <c:v>98364.134862399995</c:v>
                </c:pt>
                <c:pt idx="2">
                  <c:v>213826.60311320002</c:v>
                </c:pt>
                <c:pt idx="3">
                  <c:v>132075.8124158</c:v>
                </c:pt>
                <c:pt idx="4">
                  <c:v>131376.24556760001</c:v>
                </c:pt>
                <c:pt idx="5">
                  <c:v>157435.13171658461</c:v>
                </c:pt>
              </c:numCache>
            </c:numRef>
          </c:val>
        </c:ser>
        <c:ser>
          <c:idx val="1"/>
          <c:order val="1"/>
          <c:tx>
            <c:strRef>
              <c:f>'P3  rel abun Carbon grps'!$AR$1</c:f>
              <c:strCache>
                <c:ptCount val="1"/>
                <c:pt idx="0">
                  <c:v>Diatoms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grps'!$AR$2:$AR$7</c:f>
              <c:numCache>
                <c:formatCode>#,##0</c:formatCode>
                <c:ptCount val="6"/>
                <c:pt idx="0">
                  <c:v>280417.17198129249</c:v>
                </c:pt>
                <c:pt idx="1">
                  <c:v>176881.2285714286</c:v>
                </c:pt>
                <c:pt idx="2">
                  <c:v>61737.926190476188</c:v>
                </c:pt>
                <c:pt idx="3">
                  <c:v>23900.547619047622</c:v>
                </c:pt>
                <c:pt idx="4">
                  <c:v>39880.065476190481</c:v>
                </c:pt>
                <c:pt idx="5">
                  <c:v>59937.53690476191</c:v>
                </c:pt>
              </c:numCache>
            </c:numRef>
          </c:val>
        </c:ser>
        <c:ser>
          <c:idx val="2"/>
          <c:order val="2"/>
          <c:tx>
            <c:strRef>
              <c:f>'P3  rel abun Carbon grps'!$AS$1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grps'!$AS$2:$AS$7</c:f>
              <c:numCache>
                <c:formatCode>#,##0</c:formatCode>
                <c:ptCount val="6"/>
                <c:pt idx="0">
                  <c:v>16003.343069727891</c:v>
                </c:pt>
                <c:pt idx="1">
                  <c:v>65899.457142857151</c:v>
                </c:pt>
                <c:pt idx="2">
                  <c:v>26547.766666666666</c:v>
                </c:pt>
                <c:pt idx="3">
                  <c:v>50057.107142857145</c:v>
                </c:pt>
                <c:pt idx="4">
                  <c:v>35306.83928571429</c:v>
                </c:pt>
                <c:pt idx="5">
                  <c:v>26837.516666666663</c:v>
                </c:pt>
              </c:numCache>
            </c:numRef>
          </c:val>
        </c:ser>
        <c:ser>
          <c:idx val="3"/>
          <c:order val="3"/>
          <c:tx>
            <c:strRef>
              <c:f>'P3  rel abun Carbon grps'!$AT$1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grps'!$AT$2:$AT$7</c:f>
              <c:numCache>
                <c:formatCode>#,##0</c:formatCode>
                <c:ptCount val="6"/>
                <c:pt idx="0">
                  <c:v>1450.1702806122448</c:v>
                </c:pt>
                <c:pt idx="1">
                  <c:v>4926.6428571428569</c:v>
                </c:pt>
                <c:pt idx="2">
                  <c:v>1650.2571428571428</c:v>
                </c:pt>
                <c:pt idx="3">
                  <c:v>1680.202380952381</c:v>
                </c:pt>
                <c:pt idx="4">
                  <c:v>1459.6309523809523</c:v>
                </c:pt>
                <c:pt idx="5">
                  <c:v>820.99880952380954</c:v>
                </c:pt>
              </c:numCache>
            </c:numRef>
          </c:val>
        </c:ser>
        <c:ser>
          <c:idx val="4"/>
          <c:order val="4"/>
          <c:tx>
            <c:strRef>
              <c:f>'P3  rel abun Carbon grps'!$AU$1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grps'!$AU$2:$AU$7</c:f>
              <c:numCache>
                <c:formatCode>#,##0</c:formatCode>
                <c:ptCount val="6"/>
                <c:pt idx="0">
                  <c:v>1241.9285714285718</c:v>
                </c:pt>
                <c:pt idx="1">
                  <c:v>1688.9142857142856</c:v>
                </c:pt>
                <c:pt idx="2">
                  <c:v>4371.5095238095246</c:v>
                </c:pt>
                <c:pt idx="3">
                  <c:v>2237.7023809523807</c:v>
                </c:pt>
                <c:pt idx="4">
                  <c:v>3055.386904761905</c:v>
                </c:pt>
                <c:pt idx="5">
                  <c:v>1873.5309523809524</c:v>
                </c:pt>
              </c:numCache>
            </c:numRef>
          </c:val>
        </c:ser>
        <c:ser>
          <c:idx val="5"/>
          <c:order val="5"/>
          <c:tx>
            <c:strRef>
              <c:f>'P3  rel abun Carbon grps'!$AW$1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grps'!$AW$2:$AW$7</c:f>
              <c:numCache>
                <c:formatCode>#,##0</c:formatCode>
                <c:ptCount val="6"/>
                <c:pt idx="0">
                  <c:v>18.857142857142858</c:v>
                </c:pt>
                <c:pt idx="1">
                  <c:v>27.657142857142855</c:v>
                </c:pt>
                <c:pt idx="2">
                  <c:v>21.685714285714287</c:v>
                </c:pt>
                <c:pt idx="3">
                  <c:v>88</c:v>
                </c:pt>
                <c:pt idx="4">
                  <c:v>46.357142857142854</c:v>
                </c:pt>
                <c:pt idx="5">
                  <c:v>47.928571428571431</c:v>
                </c:pt>
              </c:numCache>
            </c:numRef>
          </c:val>
        </c:ser>
        <c:ser>
          <c:idx val="6"/>
          <c:order val="6"/>
          <c:tx>
            <c:strRef>
              <c:f>'P3  rel abun Carbon grps'!$AX$1</c:f>
              <c:strCache>
                <c:ptCount val="1"/>
                <c:pt idx="0">
                  <c:v>Dictyophytes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grps'!$AX$2:$AX$7</c:f>
              <c:numCache>
                <c:formatCode>#,##0</c:formatCode>
                <c:ptCount val="6"/>
                <c:pt idx="0">
                  <c:v>15.561224489795917</c:v>
                </c:pt>
                <c:pt idx="1">
                  <c:v>6.9047619047619051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 rel abun Carbon grps'!$AY$1</c:f>
              <c:strCache>
                <c:ptCount val="1"/>
                <c:pt idx="0">
                  <c:v>Raphidophytes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grps'!$AY$2:$AY$7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148.0952380952381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 rel abun Carbon grps'!$AZ$1</c:f>
              <c:strCache>
                <c:ptCount val="1"/>
                <c:pt idx="0">
                  <c:v>Cyanobacteria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grps'!$AZ$2:$AZ$7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76.19047619047619</c:v>
                </c:pt>
                <c:pt idx="3">
                  <c:v>4.7619047619047619</c:v>
                </c:pt>
                <c:pt idx="4">
                  <c:v>0</c:v>
                </c:pt>
                <c:pt idx="5">
                  <c:v>35.714285714285715</c:v>
                </c:pt>
              </c:numCache>
            </c:numRef>
          </c:val>
        </c:ser>
        <c:overlap val="100"/>
        <c:axId val="70380544"/>
        <c:axId val="70464256"/>
      </c:barChart>
      <c:catAx>
        <c:axId val="703805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464256"/>
        <c:crosses val="autoZero"/>
        <c:auto val="1"/>
        <c:lblAlgn val="ctr"/>
        <c:lblOffset val="100"/>
        <c:tickLblSkip val="1"/>
        <c:tickMarkSkip val="1"/>
      </c:catAx>
      <c:valAx>
        <c:axId val="70464256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805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070986859416821"/>
          <c:y val="6.5759782808475956E-2"/>
          <c:w val="0.12013736688881428"/>
          <c:h val="0.775511921396509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44" r="0.75000000000000144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500014532196954"/>
          <c:y val="7.9185607839021788E-2"/>
          <c:w val="0.70952463439898972"/>
          <c:h val="0.80316830808150552"/>
        </c:manualLayout>
      </c:layout>
      <c:barChart>
        <c:barDir val="col"/>
        <c:grouping val="percentStacked"/>
        <c:ser>
          <c:idx val="0"/>
          <c:order val="0"/>
          <c:tx>
            <c:strRef>
              <c:f>'P3  rel abun Carbon grps'!$BC$1</c:f>
              <c:strCache>
                <c:ptCount val="1"/>
                <c:pt idx="0">
                  <c:v>Picoplankton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grps'!$BC$2:$BC$7</c:f>
              <c:numCache>
                <c:formatCode>#,##0</c:formatCode>
                <c:ptCount val="6"/>
                <c:pt idx="0">
                  <c:v>95111.532192600003</c:v>
                </c:pt>
                <c:pt idx="1">
                  <c:v>109926.58448772</c:v>
                </c:pt>
                <c:pt idx="2">
                  <c:v>312184.38822955999</c:v>
                </c:pt>
                <c:pt idx="3">
                  <c:v>185315.36756655999</c:v>
                </c:pt>
                <c:pt idx="4">
                  <c:v>192286.07497791998</c:v>
                </c:pt>
                <c:pt idx="5">
                  <c:v>168022</c:v>
                </c:pt>
              </c:numCache>
            </c:numRef>
          </c:val>
        </c:ser>
        <c:ser>
          <c:idx val="1"/>
          <c:order val="1"/>
          <c:tx>
            <c:strRef>
              <c:f>'P3  rel abun Carbon grps'!$BD$1</c:f>
              <c:strCache>
                <c:ptCount val="1"/>
                <c:pt idx="0">
                  <c:v>Diatoms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grps'!$BD$2:$BD$7</c:f>
              <c:numCache>
                <c:formatCode>#,##0</c:formatCode>
                <c:ptCount val="6"/>
                <c:pt idx="0">
                  <c:v>320883.6166666667</c:v>
                </c:pt>
                <c:pt idx="1">
                  <c:v>95496.25</c:v>
                </c:pt>
                <c:pt idx="2">
                  <c:v>108515.72666666665</c:v>
                </c:pt>
                <c:pt idx="3">
                  <c:v>106231.86666666665</c:v>
                </c:pt>
                <c:pt idx="4">
                  <c:v>50018.647619047624</c:v>
                </c:pt>
                <c:pt idx="5">
                  <c:v>26162.76666666667</c:v>
                </c:pt>
              </c:numCache>
            </c:numRef>
          </c:val>
        </c:ser>
        <c:ser>
          <c:idx val="2"/>
          <c:order val="2"/>
          <c:tx>
            <c:strRef>
              <c:f>'P3  rel abun Carbon grps'!$BE$1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grps'!$BE$2:$BE$7</c:f>
              <c:numCache>
                <c:formatCode>#,##0</c:formatCode>
                <c:ptCount val="6"/>
                <c:pt idx="0">
                  <c:v>58972.057999999997</c:v>
                </c:pt>
                <c:pt idx="1">
                  <c:v>140842.11666666664</c:v>
                </c:pt>
                <c:pt idx="2">
                  <c:v>348507.28</c:v>
                </c:pt>
                <c:pt idx="3">
                  <c:v>79991.833333333328</c:v>
                </c:pt>
                <c:pt idx="4">
                  <c:v>66183.368253968263</c:v>
                </c:pt>
                <c:pt idx="5">
                  <c:v>19606.366666666665</c:v>
                </c:pt>
              </c:numCache>
            </c:numRef>
          </c:val>
        </c:ser>
        <c:ser>
          <c:idx val="3"/>
          <c:order val="3"/>
          <c:tx>
            <c:strRef>
              <c:f>'P3  rel abun Carbon grps'!$BF$1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grps'!$BF$2:$BF$7</c:f>
              <c:numCache>
                <c:formatCode>#,##0</c:formatCode>
                <c:ptCount val="6"/>
                <c:pt idx="0">
                  <c:v>2657.3333333333335</c:v>
                </c:pt>
                <c:pt idx="1">
                  <c:v>1276.8</c:v>
                </c:pt>
                <c:pt idx="2">
                  <c:v>1778.9</c:v>
                </c:pt>
                <c:pt idx="3">
                  <c:v>1181</c:v>
                </c:pt>
                <c:pt idx="4">
                  <c:v>3718.4</c:v>
                </c:pt>
                <c:pt idx="5">
                  <c:v>1758.4</c:v>
                </c:pt>
              </c:numCache>
            </c:numRef>
          </c:val>
        </c:ser>
        <c:ser>
          <c:idx val="4"/>
          <c:order val="4"/>
          <c:tx>
            <c:strRef>
              <c:f>'P3  rel abun Carbon grps'!$BG$1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grps'!$BG$2:$BG$7</c:f>
              <c:numCache>
                <c:formatCode>#,##0</c:formatCode>
                <c:ptCount val="6"/>
                <c:pt idx="0">
                  <c:v>1209.0999999999999</c:v>
                </c:pt>
                <c:pt idx="1">
                  <c:v>1313.9166666666667</c:v>
                </c:pt>
                <c:pt idx="2">
                  <c:v>6229.91</c:v>
                </c:pt>
                <c:pt idx="3">
                  <c:v>9828.2666666666664</c:v>
                </c:pt>
                <c:pt idx="4">
                  <c:v>36557.803174603177</c:v>
                </c:pt>
                <c:pt idx="5">
                  <c:v>44080.666666666672</c:v>
                </c:pt>
              </c:numCache>
            </c:numRef>
          </c:val>
        </c:ser>
        <c:ser>
          <c:idx val="5"/>
          <c:order val="5"/>
          <c:tx>
            <c:strRef>
              <c:f>'P3  rel abun Carbon grps'!$BI$1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grps'!$BI$2:$BI$7</c:f>
              <c:numCache>
                <c:formatCode>#,##0</c:formatCode>
                <c:ptCount val="6"/>
                <c:pt idx="0">
                  <c:v>61.6</c:v>
                </c:pt>
                <c:pt idx="1">
                  <c:v>46.2</c:v>
                </c:pt>
                <c:pt idx="2">
                  <c:v>63.36</c:v>
                </c:pt>
                <c:pt idx="3">
                  <c:v>8.8000000000000007</c:v>
                </c:pt>
                <c:pt idx="4">
                  <c:v>24.2</c:v>
                </c:pt>
                <c:pt idx="5">
                  <c:v>4.4000000000000004</c:v>
                </c:pt>
              </c:numCache>
            </c:numRef>
          </c:val>
        </c:ser>
        <c:ser>
          <c:idx val="6"/>
          <c:order val="6"/>
          <c:tx>
            <c:strRef>
              <c:f>'P3  rel abun Carbon grps'!$BJ$1</c:f>
              <c:strCache>
                <c:ptCount val="1"/>
                <c:pt idx="0">
                  <c:v>Dictyophytes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grps'!$BJ$2:$BJ$7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 rel abun Carbon grps'!$BK$1</c:f>
              <c:strCache>
                <c:ptCount val="1"/>
                <c:pt idx="0">
                  <c:v>Raphidophytes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grps'!$BK$2:$BK$7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 rel abun Carbon grps'!$BL$1</c:f>
              <c:strCache>
                <c:ptCount val="1"/>
                <c:pt idx="0">
                  <c:v>Cyanobacteria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grps'!$BL$2:$BL$7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</c:v>
                </c:pt>
              </c:numCache>
            </c:numRef>
          </c:val>
        </c:ser>
        <c:overlap val="100"/>
        <c:axId val="70535040"/>
        <c:axId val="70536576"/>
      </c:barChart>
      <c:catAx>
        <c:axId val="70535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536576"/>
        <c:crosses val="autoZero"/>
        <c:auto val="1"/>
        <c:lblAlgn val="ctr"/>
        <c:lblOffset val="100"/>
        <c:tickLblSkip val="1"/>
        <c:tickMarkSkip val="1"/>
      </c:catAx>
      <c:valAx>
        <c:axId val="70536576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5350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714385363636258"/>
          <c:y val="4.5248918765155237E-2"/>
          <c:w val="0.12500014532196954"/>
          <c:h val="0.7828062946371856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44" r="0.75000000000000144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221140194958291"/>
          <c:y val="6.5340999729502913E-2"/>
          <c:w val="0.83498484391895489"/>
          <c:h val="0.71306917096109701"/>
        </c:manualLayout>
      </c:layout>
      <c:barChart>
        <c:barDir val="col"/>
        <c:grouping val="percentStacked"/>
        <c:ser>
          <c:idx val="0"/>
          <c:order val="0"/>
          <c:tx>
            <c:strRef>
              <c:f>'P3  rel abun Carbon grps'!$BC$1</c:f>
              <c:strCache>
                <c:ptCount val="1"/>
                <c:pt idx="0">
                  <c:v>Picoplankton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grps'!$BC$2:$BC$7</c:f>
              <c:numCache>
                <c:formatCode>#,##0</c:formatCode>
                <c:ptCount val="6"/>
                <c:pt idx="0">
                  <c:v>95111.532192600003</c:v>
                </c:pt>
                <c:pt idx="1">
                  <c:v>109926.58448772</c:v>
                </c:pt>
                <c:pt idx="2">
                  <c:v>312184.38822955999</c:v>
                </c:pt>
                <c:pt idx="3">
                  <c:v>185315.36756655999</c:v>
                </c:pt>
                <c:pt idx="4">
                  <c:v>192286.07497791998</c:v>
                </c:pt>
                <c:pt idx="5">
                  <c:v>168022</c:v>
                </c:pt>
              </c:numCache>
            </c:numRef>
          </c:val>
        </c:ser>
        <c:ser>
          <c:idx val="1"/>
          <c:order val="1"/>
          <c:tx>
            <c:strRef>
              <c:f>'P3  rel abun Carbon grps'!$BD$1</c:f>
              <c:strCache>
                <c:ptCount val="1"/>
                <c:pt idx="0">
                  <c:v>Diatoms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grps'!$BD$2:$BD$7</c:f>
              <c:numCache>
                <c:formatCode>#,##0</c:formatCode>
                <c:ptCount val="6"/>
                <c:pt idx="0">
                  <c:v>320883.6166666667</c:v>
                </c:pt>
                <c:pt idx="1">
                  <c:v>95496.25</c:v>
                </c:pt>
                <c:pt idx="2">
                  <c:v>108515.72666666665</c:v>
                </c:pt>
                <c:pt idx="3">
                  <c:v>106231.86666666665</c:v>
                </c:pt>
                <c:pt idx="4">
                  <c:v>50018.647619047624</c:v>
                </c:pt>
                <c:pt idx="5">
                  <c:v>26162.76666666667</c:v>
                </c:pt>
              </c:numCache>
            </c:numRef>
          </c:val>
        </c:ser>
        <c:ser>
          <c:idx val="2"/>
          <c:order val="2"/>
          <c:tx>
            <c:strRef>
              <c:f>'P3  rel abun Carbon grps'!$BE$1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grps'!$BE$2:$BE$7</c:f>
              <c:numCache>
                <c:formatCode>#,##0</c:formatCode>
                <c:ptCount val="6"/>
                <c:pt idx="0">
                  <c:v>58972.057999999997</c:v>
                </c:pt>
                <c:pt idx="1">
                  <c:v>140842.11666666664</c:v>
                </c:pt>
                <c:pt idx="2">
                  <c:v>348507.28</c:v>
                </c:pt>
                <c:pt idx="3">
                  <c:v>79991.833333333328</c:v>
                </c:pt>
                <c:pt idx="4">
                  <c:v>66183.368253968263</c:v>
                </c:pt>
                <c:pt idx="5">
                  <c:v>19606.366666666665</c:v>
                </c:pt>
              </c:numCache>
            </c:numRef>
          </c:val>
        </c:ser>
        <c:ser>
          <c:idx val="3"/>
          <c:order val="3"/>
          <c:tx>
            <c:strRef>
              <c:f>'P3  rel abun Carbon grps'!$BF$1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grps'!$BF$2:$BF$7</c:f>
              <c:numCache>
                <c:formatCode>#,##0</c:formatCode>
                <c:ptCount val="6"/>
                <c:pt idx="0">
                  <c:v>2657.3333333333335</c:v>
                </c:pt>
                <c:pt idx="1">
                  <c:v>1276.8</c:v>
                </c:pt>
                <c:pt idx="2">
                  <c:v>1778.9</c:v>
                </c:pt>
                <c:pt idx="3">
                  <c:v>1181</c:v>
                </c:pt>
                <c:pt idx="4">
                  <c:v>3718.4</c:v>
                </c:pt>
                <c:pt idx="5">
                  <c:v>1758.4</c:v>
                </c:pt>
              </c:numCache>
            </c:numRef>
          </c:val>
        </c:ser>
        <c:ser>
          <c:idx val="4"/>
          <c:order val="4"/>
          <c:tx>
            <c:strRef>
              <c:f>'P3  rel abun Carbon grps'!$BG$1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grps'!$BG$2:$BG$7</c:f>
              <c:numCache>
                <c:formatCode>#,##0</c:formatCode>
                <c:ptCount val="6"/>
                <c:pt idx="0">
                  <c:v>1209.0999999999999</c:v>
                </c:pt>
                <c:pt idx="1">
                  <c:v>1313.9166666666667</c:v>
                </c:pt>
                <c:pt idx="2">
                  <c:v>6229.91</c:v>
                </c:pt>
                <c:pt idx="3">
                  <c:v>9828.2666666666664</c:v>
                </c:pt>
                <c:pt idx="4">
                  <c:v>36557.803174603177</c:v>
                </c:pt>
                <c:pt idx="5">
                  <c:v>44080.666666666672</c:v>
                </c:pt>
              </c:numCache>
            </c:numRef>
          </c:val>
        </c:ser>
        <c:ser>
          <c:idx val="5"/>
          <c:order val="5"/>
          <c:tx>
            <c:strRef>
              <c:f>'P3  rel abun Carbon grps'!$BI$1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grps'!$BI$2:$BI$7</c:f>
              <c:numCache>
                <c:formatCode>#,##0</c:formatCode>
                <c:ptCount val="6"/>
                <c:pt idx="0">
                  <c:v>61.6</c:v>
                </c:pt>
                <c:pt idx="1">
                  <c:v>46.2</c:v>
                </c:pt>
                <c:pt idx="2">
                  <c:v>63.36</c:v>
                </c:pt>
                <c:pt idx="3">
                  <c:v>8.8000000000000007</c:v>
                </c:pt>
                <c:pt idx="4">
                  <c:v>24.2</c:v>
                </c:pt>
                <c:pt idx="5">
                  <c:v>4.4000000000000004</c:v>
                </c:pt>
              </c:numCache>
            </c:numRef>
          </c:val>
        </c:ser>
        <c:ser>
          <c:idx val="6"/>
          <c:order val="6"/>
          <c:tx>
            <c:strRef>
              <c:f>'P3  rel abun Carbon grps'!$BJ$1</c:f>
              <c:strCache>
                <c:ptCount val="1"/>
                <c:pt idx="0">
                  <c:v>Dictyophytes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grps'!$BJ$2:$BJ$7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 rel abun Carbon grps'!$BK$1</c:f>
              <c:strCache>
                <c:ptCount val="1"/>
                <c:pt idx="0">
                  <c:v>Raphidophytes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grps'!$BK$2:$BK$7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 rel abun Carbon grps'!$BL$1</c:f>
              <c:strCache>
                <c:ptCount val="1"/>
                <c:pt idx="0">
                  <c:v>Cyanobacteria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grps'!$BB$2:$BB$7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grps'!$BL$2:$BL$7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</c:v>
                </c:pt>
              </c:numCache>
            </c:numRef>
          </c:val>
        </c:ser>
        <c:overlap val="100"/>
        <c:axId val="70861952"/>
        <c:axId val="70863488"/>
      </c:barChart>
      <c:catAx>
        <c:axId val="708619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863488"/>
        <c:crosses val="autoZero"/>
        <c:auto val="1"/>
        <c:lblAlgn val="ctr"/>
        <c:lblOffset val="100"/>
        <c:tickLblSkip val="1"/>
        <c:tickMarkSkip val="1"/>
      </c:catAx>
      <c:valAx>
        <c:axId val="70863488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8619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0957210056353873E-2"/>
          <c:y val="0.88068303983243057"/>
          <c:w val="0.86963836510926718"/>
          <c:h val="0.10795469520526568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44" r="0.75000000000000144" t="1" header="0.5" footer="0.5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423850294787928"/>
          <c:y val="9.3750000000000222E-2"/>
          <c:w val="0.83774902161778209"/>
          <c:h val="0.76250000000000062"/>
        </c:manualLayout>
      </c:layout>
      <c:barChart>
        <c:barDir val="col"/>
        <c:grouping val="percentStacked"/>
        <c:ser>
          <c:idx val="0"/>
          <c:order val="0"/>
          <c:tx>
            <c:strRef>
              <c:f>'P3  rel abun Carbon grps'!$S$1</c:f>
              <c:strCache>
                <c:ptCount val="1"/>
                <c:pt idx="0">
                  <c:v>Picoplankton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grps'!$S$2:$S$7</c:f>
              <c:numCache>
                <c:formatCode>#,##0</c:formatCode>
                <c:ptCount val="6"/>
                <c:pt idx="0">
                  <c:v>139628.725852</c:v>
                </c:pt>
                <c:pt idx="1">
                  <c:v>131013.43421628</c:v>
                </c:pt>
                <c:pt idx="2">
                  <c:v>349618.98757324001</c:v>
                </c:pt>
                <c:pt idx="3">
                  <c:v>427640.94464783993</c:v>
                </c:pt>
                <c:pt idx="4">
                  <c:v>361218.44089100003</c:v>
                </c:pt>
                <c:pt idx="5">
                  <c:v>313583.74088271998</c:v>
                </c:pt>
              </c:numCache>
            </c:numRef>
          </c:val>
        </c:ser>
        <c:ser>
          <c:idx val="1"/>
          <c:order val="1"/>
          <c:tx>
            <c:strRef>
              <c:f>'P3  rel abun Carbon grps'!$T$1</c:f>
              <c:strCache>
                <c:ptCount val="1"/>
                <c:pt idx="0">
                  <c:v>Diatoms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grps'!$T$2:$T$7</c:f>
              <c:numCache>
                <c:formatCode>#,##0</c:formatCode>
                <c:ptCount val="6"/>
                <c:pt idx="0">
                  <c:v>16953.366666666669</c:v>
                </c:pt>
                <c:pt idx="1">
                  <c:v>23318.275833333337</c:v>
                </c:pt>
                <c:pt idx="2">
                  <c:v>75313.859761904765</c:v>
                </c:pt>
                <c:pt idx="3">
                  <c:v>115851.14</c:v>
                </c:pt>
                <c:pt idx="4">
                  <c:v>49573.790833333325</c:v>
                </c:pt>
                <c:pt idx="5">
                  <c:v>62437.693988095227</c:v>
                </c:pt>
              </c:numCache>
            </c:numRef>
          </c:val>
        </c:ser>
        <c:ser>
          <c:idx val="2"/>
          <c:order val="2"/>
          <c:tx>
            <c:strRef>
              <c:f>'P3  rel abun Carbon grps'!$U$1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grps'!$U$2:$U$7</c:f>
              <c:numCache>
                <c:formatCode>#,##0</c:formatCode>
                <c:ptCount val="6"/>
                <c:pt idx="0">
                  <c:v>106037.02483333333</c:v>
                </c:pt>
                <c:pt idx="1">
                  <c:v>147364.43916666665</c:v>
                </c:pt>
                <c:pt idx="2">
                  <c:v>37094.155238095242</c:v>
                </c:pt>
                <c:pt idx="3">
                  <c:v>702422.92500000005</c:v>
                </c:pt>
                <c:pt idx="4">
                  <c:v>549412.48</c:v>
                </c:pt>
                <c:pt idx="5">
                  <c:v>455684.06428571418</c:v>
                </c:pt>
              </c:numCache>
            </c:numRef>
          </c:val>
        </c:ser>
        <c:ser>
          <c:idx val="3"/>
          <c:order val="3"/>
          <c:tx>
            <c:strRef>
              <c:f>'P3  rel abun Carbon grps'!$V$1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grps'!$V$2:$V$7</c:f>
              <c:numCache>
                <c:formatCode>#,##0</c:formatCode>
                <c:ptCount val="6"/>
                <c:pt idx="0">
                  <c:v>2150.2683333333334</c:v>
                </c:pt>
                <c:pt idx="1">
                  <c:v>1209.9283333333335</c:v>
                </c:pt>
                <c:pt idx="2">
                  <c:v>1121.8183333333334</c:v>
                </c:pt>
                <c:pt idx="3">
                  <c:v>20757.72</c:v>
                </c:pt>
                <c:pt idx="4">
                  <c:v>302742.53999999998</c:v>
                </c:pt>
                <c:pt idx="5">
                  <c:v>503259.25</c:v>
                </c:pt>
              </c:numCache>
            </c:numRef>
          </c:val>
        </c:ser>
        <c:ser>
          <c:idx val="4"/>
          <c:order val="4"/>
          <c:tx>
            <c:strRef>
              <c:f>'P3  rel abun Carbon grps'!$W$1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grps'!$W$2:$W$7</c:f>
              <c:numCache>
                <c:formatCode>#,##0</c:formatCode>
                <c:ptCount val="6"/>
                <c:pt idx="0">
                  <c:v>205.19166666666666</c:v>
                </c:pt>
                <c:pt idx="1">
                  <c:v>89.317499999999995</c:v>
                </c:pt>
                <c:pt idx="2">
                  <c:v>79.238333333333344</c:v>
                </c:pt>
                <c:pt idx="3">
                  <c:v>1381.4924999999998</c:v>
                </c:pt>
                <c:pt idx="4">
                  <c:v>27745.796666666669</c:v>
                </c:pt>
                <c:pt idx="5">
                  <c:v>271.81357142857144</c:v>
                </c:pt>
              </c:numCache>
            </c:numRef>
          </c:val>
        </c:ser>
        <c:ser>
          <c:idx val="5"/>
          <c:order val="5"/>
          <c:tx>
            <c:strRef>
              <c:f>'P3  rel abun Carbon grps'!$Y$1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grps'!$Y$2:$Y$7</c:f>
              <c:numCache>
                <c:formatCode>#,##0</c:formatCode>
                <c:ptCount val="6"/>
                <c:pt idx="0">
                  <c:v>5.0819999999999999</c:v>
                </c:pt>
                <c:pt idx="1">
                  <c:v>16.5</c:v>
                </c:pt>
                <c:pt idx="2">
                  <c:v>80.834285714285713</c:v>
                </c:pt>
                <c:pt idx="3">
                  <c:v>1356.3</c:v>
                </c:pt>
                <c:pt idx="4">
                  <c:v>7025.7</c:v>
                </c:pt>
                <c:pt idx="5">
                  <c:v>12899.228571428572</c:v>
                </c:pt>
              </c:numCache>
            </c:numRef>
          </c:val>
        </c:ser>
        <c:ser>
          <c:idx val="6"/>
          <c:order val="6"/>
          <c:tx>
            <c:strRef>
              <c:f>'P3  rel abun Carbon grps'!$Z$1</c:f>
              <c:strCache>
                <c:ptCount val="1"/>
                <c:pt idx="0">
                  <c:v>Dictyophytes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grps'!$Z$2:$Z$7</c:f>
              <c:numCache>
                <c:formatCode>#,##0</c:formatCode>
                <c:ptCount val="6"/>
                <c:pt idx="0">
                  <c:v>52.208333333333336</c:v>
                </c:pt>
                <c:pt idx="1">
                  <c:v>89</c:v>
                </c:pt>
                <c:pt idx="2">
                  <c:v>5.5833333333333339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 rel abun Carbon grps'!$AA$1</c:f>
              <c:strCache>
                <c:ptCount val="1"/>
                <c:pt idx="0">
                  <c:v>Raphidophytes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grps'!$AA$2:$AA$7</c:f>
              <c:numCache>
                <c:formatCode>#,##0</c:formatCode>
                <c:ptCount val="6"/>
                <c:pt idx="0">
                  <c:v>0</c:v>
                </c:pt>
                <c:pt idx="1">
                  <c:v>62.2</c:v>
                </c:pt>
                <c:pt idx="2">
                  <c:v>165.86666666666667</c:v>
                </c:pt>
                <c:pt idx="3">
                  <c:v>777.5</c:v>
                </c:pt>
                <c:pt idx="4">
                  <c:v>62.2</c:v>
                </c:pt>
                <c:pt idx="5">
                  <c:v>62.2</c:v>
                </c:pt>
              </c:numCache>
            </c:numRef>
          </c:val>
        </c:ser>
        <c:ser>
          <c:idx val="8"/>
          <c:order val="8"/>
          <c:tx>
            <c:strRef>
              <c:f>'P3  rel abun Carbon grps'!$AB$1</c:f>
              <c:strCache>
                <c:ptCount val="1"/>
                <c:pt idx="0">
                  <c:v>Cyanobacteria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grps'!$R$2:$R$7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grps'!$AB$2:$AB$7</c:f>
              <c:numCache>
                <c:formatCode>#,##0</c:formatCode>
                <c:ptCount val="6"/>
                <c:pt idx="0">
                  <c:v>1.75</c:v>
                </c:pt>
                <c:pt idx="1">
                  <c:v>0</c:v>
                </c:pt>
                <c:pt idx="2">
                  <c:v>0</c:v>
                </c:pt>
                <c:pt idx="3">
                  <c:v>62.5</c:v>
                </c:pt>
                <c:pt idx="4">
                  <c:v>16.333333333333336</c:v>
                </c:pt>
                <c:pt idx="5">
                  <c:v>11.75</c:v>
                </c:pt>
              </c:numCache>
            </c:numRef>
          </c:val>
        </c:ser>
        <c:overlap val="100"/>
        <c:axId val="70913024"/>
        <c:axId val="70931200"/>
      </c:barChart>
      <c:catAx>
        <c:axId val="709130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931200"/>
        <c:crosses val="autoZero"/>
        <c:auto val="1"/>
        <c:lblAlgn val="ctr"/>
        <c:lblOffset val="100"/>
        <c:tickLblSkip val="1"/>
        <c:tickMarkSkip val="1"/>
      </c:catAx>
      <c:valAx>
        <c:axId val="70931200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91302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056123427385384"/>
          <c:y val="9.0909230060415333E-2"/>
          <c:w val="0.84488584997332983"/>
          <c:h val="0.76489145292211724"/>
        </c:manualLayout>
      </c:layout>
      <c:barChart>
        <c:barDir val="col"/>
        <c:grouping val="percentStacked"/>
        <c:ser>
          <c:idx val="0"/>
          <c:order val="0"/>
          <c:tx>
            <c:strRef>
              <c:f>'P3  rel abun Carbon grps'!$AE$1</c:f>
              <c:strCache>
                <c:ptCount val="1"/>
                <c:pt idx="0">
                  <c:v>Picoplankton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grps'!$AE$2:$AE$7</c:f>
              <c:numCache>
                <c:formatCode>#,##0</c:formatCode>
                <c:ptCount val="6"/>
                <c:pt idx="0">
                  <c:v>61769.891563600009</c:v>
                </c:pt>
                <c:pt idx="1">
                  <c:v>122189.91470179998</c:v>
                </c:pt>
                <c:pt idx="2">
                  <c:v>219258.92032880004</c:v>
                </c:pt>
                <c:pt idx="3">
                  <c:v>167374.92647919999</c:v>
                </c:pt>
                <c:pt idx="4">
                  <c:v>261832.87274319999</c:v>
                </c:pt>
                <c:pt idx="5">
                  <c:v>213645.96378620001</c:v>
                </c:pt>
              </c:numCache>
            </c:numRef>
          </c:val>
        </c:ser>
        <c:ser>
          <c:idx val="1"/>
          <c:order val="1"/>
          <c:tx>
            <c:strRef>
              <c:f>'P3  rel abun Carbon grps'!$AF$1</c:f>
              <c:strCache>
                <c:ptCount val="1"/>
                <c:pt idx="0">
                  <c:v>Diatoms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grps'!$AF$2:$AF$7</c:f>
              <c:numCache>
                <c:formatCode>#,##0</c:formatCode>
                <c:ptCount val="6"/>
                <c:pt idx="0">
                  <c:v>83978.471726190488</c:v>
                </c:pt>
                <c:pt idx="1">
                  <c:v>83006.241190476198</c:v>
                </c:pt>
                <c:pt idx="2">
                  <c:v>44628.833460884351</c:v>
                </c:pt>
                <c:pt idx="3">
                  <c:v>145277.76785714287</c:v>
                </c:pt>
                <c:pt idx="4">
                  <c:v>70176.961607142861</c:v>
                </c:pt>
                <c:pt idx="5">
                  <c:v>211743.37602040815</c:v>
                </c:pt>
              </c:numCache>
            </c:numRef>
          </c:val>
        </c:ser>
        <c:ser>
          <c:idx val="2"/>
          <c:order val="2"/>
          <c:tx>
            <c:strRef>
              <c:f>'P3  rel abun Carbon grps'!$AG$1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grps'!$AG$2:$AG$7</c:f>
              <c:numCache>
                <c:formatCode>#,##0</c:formatCode>
                <c:ptCount val="6"/>
                <c:pt idx="0">
                  <c:v>20689.987499999996</c:v>
                </c:pt>
                <c:pt idx="1">
                  <c:v>50029.952499999999</c:v>
                </c:pt>
                <c:pt idx="2">
                  <c:v>157692.82708333334</c:v>
                </c:pt>
                <c:pt idx="3">
                  <c:v>182140.04464285713</c:v>
                </c:pt>
                <c:pt idx="4">
                  <c:v>249308.41904761904</c:v>
                </c:pt>
                <c:pt idx="5">
                  <c:v>519735.29336734692</c:v>
                </c:pt>
              </c:numCache>
            </c:numRef>
          </c:val>
        </c:ser>
        <c:ser>
          <c:idx val="3"/>
          <c:order val="3"/>
          <c:tx>
            <c:strRef>
              <c:f>'P3  rel abun Carbon grps'!$AH$1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grps'!$AH$2:$AH$7</c:f>
              <c:numCache>
                <c:formatCode>#,##0</c:formatCode>
                <c:ptCount val="6"/>
                <c:pt idx="0">
                  <c:v>34198.611607142855</c:v>
                </c:pt>
                <c:pt idx="1">
                  <c:v>4284.8497023809523</c:v>
                </c:pt>
                <c:pt idx="2">
                  <c:v>64.660714285714292</c:v>
                </c:pt>
                <c:pt idx="3">
                  <c:v>803.58630952380952</c:v>
                </c:pt>
                <c:pt idx="4">
                  <c:v>1846.3535714285715</c:v>
                </c:pt>
                <c:pt idx="5">
                  <c:v>971.37755102040808</c:v>
                </c:pt>
              </c:numCache>
            </c:numRef>
          </c:val>
        </c:ser>
        <c:ser>
          <c:idx val="4"/>
          <c:order val="4"/>
          <c:tx>
            <c:strRef>
              <c:f>'P3  rel abun Carbon grps'!$AI$1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CCFF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grps'!$AI$2:$AI$7</c:f>
              <c:numCache>
                <c:formatCode>#,##0</c:formatCode>
                <c:ptCount val="6"/>
                <c:pt idx="0">
                  <c:v>355.14464285714286</c:v>
                </c:pt>
                <c:pt idx="1">
                  <c:v>296.64583333333337</c:v>
                </c:pt>
                <c:pt idx="2">
                  <c:v>93.320238095238096</c:v>
                </c:pt>
                <c:pt idx="3">
                  <c:v>313.0625</c:v>
                </c:pt>
                <c:pt idx="4">
                  <c:v>6321.5223214285716</c:v>
                </c:pt>
                <c:pt idx="5">
                  <c:v>5890.0275510204083</c:v>
                </c:pt>
              </c:numCache>
            </c:numRef>
          </c:val>
        </c:ser>
        <c:ser>
          <c:idx val="5"/>
          <c:order val="5"/>
          <c:tx>
            <c:strRef>
              <c:f>'P3  rel abun Carbon grps'!$AK$1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grps'!$AK$2:$AK$7</c:f>
              <c:numCache>
                <c:formatCode>#,##0</c:formatCode>
                <c:ptCount val="6"/>
                <c:pt idx="0">
                  <c:v>5.3035714285714288</c:v>
                </c:pt>
                <c:pt idx="1">
                  <c:v>54.607142857142854</c:v>
                </c:pt>
                <c:pt idx="2">
                  <c:v>49.61785714285714</c:v>
                </c:pt>
                <c:pt idx="3">
                  <c:v>189.75</c:v>
                </c:pt>
                <c:pt idx="4">
                  <c:v>607.35714285714289</c:v>
                </c:pt>
                <c:pt idx="5">
                  <c:v>389.60204081632656</c:v>
                </c:pt>
              </c:numCache>
            </c:numRef>
          </c:val>
        </c:ser>
        <c:ser>
          <c:idx val="6"/>
          <c:order val="6"/>
          <c:tx>
            <c:strRef>
              <c:f>'P3  rel abun Carbon grps'!$AL$1</c:f>
              <c:strCache>
                <c:ptCount val="1"/>
                <c:pt idx="0">
                  <c:v>Dictyophytes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grps'!$AL$2:$AL$7</c:f>
              <c:numCache>
                <c:formatCode>#,##0</c:formatCode>
                <c:ptCount val="6"/>
                <c:pt idx="0">
                  <c:v>24.642857142857142</c:v>
                </c:pt>
                <c:pt idx="1">
                  <c:v>40.178571428571431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 rel abun Carbon grps'!$AM$1</c:f>
              <c:strCache>
                <c:ptCount val="1"/>
                <c:pt idx="0">
                  <c:v>Raphidophytes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grps'!$AM$2:$AM$7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74.047619047619051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 rel abun Carbon grps'!$AN$1</c:f>
              <c:strCache>
                <c:ptCount val="1"/>
                <c:pt idx="0">
                  <c:v>Cyanobacteria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grps'!$AD$2:$AD$7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grps'!$AN$2:$AN$7</c:f>
              <c:numCache>
                <c:formatCode>#,##0</c:formatCode>
                <c:ptCount val="6"/>
                <c:pt idx="0">
                  <c:v>0</c:v>
                </c:pt>
                <c:pt idx="1">
                  <c:v>5.3571428571428568</c:v>
                </c:pt>
                <c:pt idx="2">
                  <c:v>9.5238095238095237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overlap val="100"/>
        <c:axId val="70989696"/>
        <c:axId val="70991232"/>
      </c:barChart>
      <c:catAx>
        <c:axId val="7098969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991232"/>
        <c:crosses val="autoZero"/>
        <c:auto val="1"/>
        <c:lblAlgn val="ctr"/>
        <c:lblOffset val="100"/>
        <c:tickLblSkip val="1"/>
        <c:tickMarkSkip val="1"/>
      </c:catAx>
      <c:valAx>
        <c:axId val="70991232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9896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596035056035169"/>
          <c:y val="0.10280405107346149"/>
          <c:w val="0.84933843496031902"/>
          <c:h val="0.75389637453871794"/>
        </c:manualLayout>
      </c:layout>
      <c:barChart>
        <c:barDir val="col"/>
        <c:grouping val="percentStacked"/>
        <c:ser>
          <c:idx val="0"/>
          <c:order val="0"/>
          <c:tx>
            <c:strRef>
              <c:f>'P3  rel abun Carbon grps'!$AQ$1</c:f>
              <c:strCache>
                <c:ptCount val="1"/>
                <c:pt idx="0">
                  <c:v>Picoplankton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grps'!$AQ$2:$AQ$7</c:f>
              <c:numCache>
                <c:formatCode>#,##0</c:formatCode>
                <c:ptCount val="6"/>
                <c:pt idx="0">
                  <c:v>62105.990190199998</c:v>
                </c:pt>
                <c:pt idx="1">
                  <c:v>98364.134862399995</c:v>
                </c:pt>
                <c:pt idx="2">
                  <c:v>213826.60311320002</c:v>
                </c:pt>
                <c:pt idx="3">
                  <c:v>132075.8124158</c:v>
                </c:pt>
                <c:pt idx="4">
                  <c:v>131376.24556760001</c:v>
                </c:pt>
                <c:pt idx="5">
                  <c:v>157435.13171658461</c:v>
                </c:pt>
              </c:numCache>
            </c:numRef>
          </c:val>
        </c:ser>
        <c:ser>
          <c:idx val="1"/>
          <c:order val="1"/>
          <c:tx>
            <c:strRef>
              <c:f>'P3  rel abun Carbon grps'!$AR$1</c:f>
              <c:strCache>
                <c:ptCount val="1"/>
                <c:pt idx="0">
                  <c:v>Diatoms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grps'!$AR$2:$AR$7</c:f>
              <c:numCache>
                <c:formatCode>#,##0</c:formatCode>
                <c:ptCount val="6"/>
                <c:pt idx="0">
                  <c:v>280417.17198129249</c:v>
                </c:pt>
                <c:pt idx="1">
                  <c:v>176881.2285714286</c:v>
                </c:pt>
                <c:pt idx="2">
                  <c:v>61737.926190476188</c:v>
                </c:pt>
                <c:pt idx="3">
                  <c:v>23900.547619047622</c:v>
                </c:pt>
                <c:pt idx="4">
                  <c:v>39880.065476190481</c:v>
                </c:pt>
                <c:pt idx="5">
                  <c:v>59937.53690476191</c:v>
                </c:pt>
              </c:numCache>
            </c:numRef>
          </c:val>
        </c:ser>
        <c:ser>
          <c:idx val="2"/>
          <c:order val="2"/>
          <c:tx>
            <c:strRef>
              <c:f>'P3  rel abun Carbon grps'!$AS$1</c:f>
              <c:strCache>
                <c:ptCount val="1"/>
                <c:pt idx="0">
                  <c:v>Dinoflagellates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grps'!$AS$2:$AS$7</c:f>
              <c:numCache>
                <c:formatCode>#,##0</c:formatCode>
                <c:ptCount val="6"/>
                <c:pt idx="0">
                  <c:v>16003.343069727891</c:v>
                </c:pt>
                <c:pt idx="1">
                  <c:v>65899.457142857151</c:v>
                </c:pt>
                <c:pt idx="2">
                  <c:v>26547.766666666666</c:v>
                </c:pt>
                <c:pt idx="3">
                  <c:v>50057.107142857145</c:v>
                </c:pt>
                <c:pt idx="4">
                  <c:v>35306.83928571429</c:v>
                </c:pt>
                <c:pt idx="5">
                  <c:v>26837.516666666663</c:v>
                </c:pt>
              </c:numCache>
            </c:numRef>
          </c:val>
        </c:ser>
        <c:ser>
          <c:idx val="3"/>
          <c:order val="3"/>
          <c:tx>
            <c:strRef>
              <c:f>'P3  rel abun Carbon grps'!$AT$1</c:f>
              <c:strCache>
                <c:ptCount val="1"/>
                <c:pt idx="0">
                  <c:v>Chlorophytes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grps'!$AT$2:$AT$7</c:f>
              <c:numCache>
                <c:formatCode>#,##0</c:formatCode>
                <c:ptCount val="6"/>
                <c:pt idx="0">
                  <c:v>1450.1702806122448</c:v>
                </c:pt>
                <c:pt idx="1">
                  <c:v>4926.6428571428569</c:v>
                </c:pt>
                <c:pt idx="2">
                  <c:v>1650.2571428571428</c:v>
                </c:pt>
                <c:pt idx="3">
                  <c:v>1680.202380952381</c:v>
                </c:pt>
                <c:pt idx="4">
                  <c:v>1459.6309523809523</c:v>
                </c:pt>
                <c:pt idx="5">
                  <c:v>820.99880952380954</c:v>
                </c:pt>
              </c:numCache>
            </c:numRef>
          </c:val>
        </c:ser>
        <c:ser>
          <c:idx val="4"/>
          <c:order val="4"/>
          <c:tx>
            <c:strRef>
              <c:f>'P3  rel abun Carbon grps'!$AU$1</c:f>
              <c:strCache>
                <c:ptCount val="1"/>
                <c:pt idx="0">
                  <c:v>Cryptophytes</c:v>
                </c:pt>
              </c:strCache>
            </c:strRef>
          </c:tx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grps'!$AU$2:$AU$7</c:f>
              <c:numCache>
                <c:formatCode>#,##0</c:formatCode>
                <c:ptCount val="6"/>
                <c:pt idx="0">
                  <c:v>1241.9285714285718</c:v>
                </c:pt>
                <c:pt idx="1">
                  <c:v>1688.9142857142856</c:v>
                </c:pt>
                <c:pt idx="2">
                  <c:v>4371.5095238095246</c:v>
                </c:pt>
                <c:pt idx="3">
                  <c:v>2237.7023809523807</c:v>
                </c:pt>
                <c:pt idx="4">
                  <c:v>3055.386904761905</c:v>
                </c:pt>
                <c:pt idx="5">
                  <c:v>1873.5309523809524</c:v>
                </c:pt>
              </c:numCache>
            </c:numRef>
          </c:val>
        </c:ser>
        <c:ser>
          <c:idx val="5"/>
          <c:order val="5"/>
          <c:tx>
            <c:strRef>
              <c:f>'P3  rel abun Carbon grps'!$AW$1</c:f>
              <c:strCache>
                <c:ptCount val="1"/>
                <c:pt idx="0">
                  <c:v>Euglenophytes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grps'!$AW$2:$AW$7</c:f>
              <c:numCache>
                <c:formatCode>#,##0</c:formatCode>
                <c:ptCount val="6"/>
                <c:pt idx="0">
                  <c:v>18.857142857142858</c:v>
                </c:pt>
                <c:pt idx="1">
                  <c:v>27.657142857142855</c:v>
                </c:pt>
                <c:pt idx="2">
                  <c:v>21.685714285714287</c:v>
                </c:pt>
                <c:pt idx="3">
                  <c:v>88</c:v>
                </c:pt>
                <c:pt idx="4">
                  <c:v>46.357142857142854</c:v>
                </c:pt>
                <c:pt idx="5">
                  <c:v>47.928571428571431</c:v>
                </c:pt>
              </c:numCache>
            </c:numRef>
          </c:val>
        </c:ser>
        <c:ser>
          <c:idx val="6"/>
          <c:order val="6"/>
          <c:tx>
            <c:strRef>
              <c:f>'P3  rel abun Carbon grps'!$AX$1</c:f>
              <c:strCache>
                <c:ptCount val="1"/>
                <c:pt idx="0">
                  <c:v>Dictyophytes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grps'!$AX$2:$AX$7</c:f>
              <c:numCache>
                <c:formatCode>#,##0</c:formatCode>
                <c:ptCount val="6"/>
                <c:pt idx="0">
                  <c:v>15.561224489795917</c:v>
                </c:pt>
                <c:pt idx="1">
                  <c:v>6.9047619047619051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'P3  rel abun Carbon grps'!$AY$1</c:f>
              <c:strCache>
                <c:ptCount val="1"/>
                <c:pt idx="0">
                  <c:v>Raphidophytes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grps'!$AY$2:$AY$7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148.0952380952381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'P3  rel abun Carbon grps'!$AZ$1</c:f>
              <c:strCache>
                <c:ptCount val="1"/>
                <c:pt idx="0">
                  <c:v>Cyanobacteria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'P3  rel abun Carbon grps'!$AP$2:$AP$7</c:f>
              <c:strCache>
                <c:ptCount val="6"/>
                <c:pt idx="0">
                  <c:v>BLA</c:v>
                </c:pt>
                <c:pt idx="1">
                  <c:v>ARM</c:v>
                </c:pt>
                <c:pt idx="2">
                  <c:v>NAR</c:v>
                </c:pt>
                <c:pt idx="3">
                  <c:v>STJ</c:v>
                </c:pt>
                <c:pt idx="4">
                  <c:v>KIN</c:v>
                </c:pt>
                <c:pt idx="5">
                  <c:v>SUC</c:v>
                </c:pt>
              </c:strCache>
            </c:strRef>
          </c:cat>
          <c:val>
            <c:numRef>
              <c:f>'P3  rel abun Carbon grps'!$AZ$2:$AZ$7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76.19047619047619</c:v>
                </c:pt>
                <c:pt idx="3">
                  <c:v>4.7619047619047619</c:v>
                </c:pt>
                <c:pt idx="4">
                  <c:v>0</c:v>
                </c:pt>
                <c:pt idx="5">
                  <c:v>35.714285714285715</c:v>
                </c:pt>
              </c:numCache>
            </c:numRef>
          </c:val>
        </c:ser>
        <c:overlap val="100"/>
        <c:axId val="71049984"/>
        <c:axId val="71051520"/>
      </c:barChart>
      <c:catAx>
        <c:axId val="710499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051520"/>
        <c:crosses val="autoZero"/>
        <c:auto val="1"/>
        <c:lblAlgn val="ctr"/>
        <c:lblOffset val="100"/>
        <c:tickLblSkip val="1"/>
        <c:tickMarkSkip val="1"/>
      </c:catAx>
      <c:valAx>
        <c:axId val="71051520"/>
        <c:scaling>
          <c:orientation val="minMax"/>
        </c:scaling>
        <c:axPos val="l"/>
        <c:numFmt formatCode="0%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0499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831277326565367"/>
          <c:y val="0.10526315789473686"/>
          <c:w val="0.79668157401016571"/>
          <c:h val="0.71517027863777283"/>
        </c:manualLayout>
      </c:layout>
      <c:scatterChart>
        <c:scatterStyle val="lineMarker"/>
        <c:ser>
          <c:idx val="0"/>
          <c:order val="0"/>
          <c:tx>
            <c:v>FCM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Ref>
              <c:f>'P3 FCM Micro'!$AC$2:$AC$289</c:f>
              <c:numCache>
                <c:formatCode>0</c:formatCode>
                <c:ptCount val="288"/>
                <c:pt idx="0">
                  <c:v>5650.1130000000003</c:v>
                </c:pt>
                <c:pt idx="1">
                  <c:v>1883.3710000000001</c:v>
                </c:pt>
                <c:pt idx="2">
                  <c:v>3800.0760000000005</c:v>
                </c:pt>
                <c:pt idx="3">
                  <c:v>950.01900000000012</c:v>
                </c:pt>
                <c:pt idx="4">
                  <c:v>6650.1330000000007</c:v>
                </c:pt>
                <c:pt idx="5">
                  <c:v>5666.78</c:v>
                </c:pt>
                <c:pt idx="6">
                  <c:v>1900.0380000000002</c:v>
                </c:pt>
                <c:pt idx="7">
                  <c:v>916.68499999999995</c:v>
                </c:pt>
                <c:pt idx="8">
                  <c:v>3800.0760000000005</c:v>
                </c:pt>
                <c:pt idx="9">
                  <c:v>3783.4090000000006</c:v>
                </c:pt>
                <c:pt idx="10">
                  <c:v>3800.0760000000005</c:v>
                </c:pt>
                <c:pt idx="11">
                  <c:v>4750.0950000000003</c:v>
                </c:pt>
                <c:pt idx="12">
                  <c:v>2850.0570000000002</c:v>
                </c:pt>
                <c:pt idx="13">
                  <c:v>2833.39</c:v>
                </c:pt>
                <c:pt idx="14">
                  <c:v>1900.0380000000002</c:v>
                </c:pt>
                <c:pt idx="15">
                  <c:v>1883.3710000000001</c:v>
                </c:pt>
                <c:pt idx="16">
                  <c:v>3766.7420000000002</c:v>
                </c:pt>
                <c:pt idx="17">
                  <c:v>2816.7230000000004</c:v>
                </c:pt>
                <c:pt idx="18">
                  <c:v>1900.0380000000002</c:v>
                </c:pt>
                <c:pt idx="19">
                  <c:v>2833.39</c:v>
                </c:pt>
                <c:pt idx="20">
                  <c:v>950.01900000000012</c:v>
                </c:pt>
                <c:pt idx="21">
                  <c:v>2850.0570000000002</c:v>
                </c:pt>
                <c:pt idx="22">
                  <c:v>6550.1310000000003</c:v>
                </c:pt>
                <c:pt idx="23">
                  <c:v>7400.148000000001</c:v>
                </c:pt>
                <c:pt idx="24">
                  <c:v>7383.4810000000007</c:v>
                </c:pt>
                <c:pt idx="25">
                  <c:v>5633.4460000000008</c:v>
                </c:pt>
                <c:pt idx="26">
                  <c:v>7250.1450000000004</c:v>
                </c:pt>
                <c:pt idx="27">
                  <c:v>9316.853000000001</c:v>
                </c:pt>
                <c:pt idx="28">
                  <c:v>8316.8330000000005</c:v>
                </c:pt>
                <c:pt idx="29">
                  <c:v>6366.7940000000008</c:v>
                </c:pt>
                <c:pt idx="30">
                  <c:v>9483.523000000001</c:v>
                </c:pt>
                <c:pt idx="31">
                  <c:v>1866.7040000000002</c:v>
                </c:pt>
                <c:pt idx="32">
                  <c:v>20950.419000000002</c:v>
                </c:pt>
                <c:pt idx="33">
                  <c:v>1833.37</c:v>
                </c:pt>
                <c:pt idx="34">
                  <c:v>156119.78900000002</c:v>
                </c:pt>
                <c:pt idx="35">
                  <c:v>1783.3690000000001</c:v>
                </c:pt>
                <c:pt idx="36">
                  <c:v>15200.304000000002</c:v>
                </c:pt>
                <c:pt idx="37">
                  <c:v>950.01900000000012</c:v>
                </c:pt>
                <c:pt idx="38">
                  <c:v>12216.911000000002</c:v>
                </c:pt>
                <c:pt idx="39">
                  <c:v>6616.7990000000009</c:v>
                </c:pt>
                <c:pt idx="40">
                  <c:v>12333.58</c:v>
                </c:pt>
                <c:pt idx="41">
                  <c:v>5700.1140000000005</c:v>
                </c:pt>
                <c:pt idx="42">
                  <c:v>46517.597000000002</c:v>
                </c:pt>
                <c:pt idx="43">
                  <c:v>3783.4090000000006</c:v>
                </c:pt>
                <c:pt idx="44">
                  <c:v>17950.359</c:v>
                </c:pt>
                <c:pt idx="45">
                  <c:v>2816.7230000000004</c:v>
                </c:pt>
                <c:pt idx="46">
                  <c:v>11366.894</c:v>
                </c:pt>
                <c:pt idx="47">
                  <c:v>1900.0380000000002</c:v>
                </c:pt>
                <c:pt idx="48">
                  <c:v>14233.618000000002</c:v>
                </c:pt>
                <c:pt idx="49">
                  <c:v>8533.5040000000008</c:v>
                </c:pt>
                <c:pt idx="50">
                  <c:v>4750.0950000000003</c:v>
                </c:pt>
                <c:pt idx="51">
                  <c:v>1900.0380000000002</c:v>
                </c:pt>
                <c:pt idx="52">
                  <c:v>5683.4470000000001</c:v>
                </c:pt>
                <c:pt idx="53">
                  <c:v>6583.4650000000011</c:v>
                </c:pt>
                <c:pt idx="54">
                  <c:v>3783.4090000000006</c:v>
                </c:pt>
                <c:pt idx="55">
                  <c:v>2833.39</c:v>
                </c:pt>
                <c:pt idx="56">
                  <c:v>4750.0950000000003</c:v>
                </c:pt>
                <c:pt idx="57">
                  <c:v>4750.0950000000003</c:v>
                </c:pt>
                <c:pt idx="58">
                  <c:v>1900.0380000000002</c:v>
                </c:pt>
                <c:pt idx="59">
                  <c:v>1900.0380000000002</c:v>
                </c:pt>
                <c:pt idx="60">
                  <c:v>1866.7040000000002</c:v>
                </c:pt>
                <c:pt idx="61">
                  <c:v>5700.1140000000005</c:v>
                </c:pt>
                <c:pt idx="62">
                  <c:v>1883.3710000000001</c:v>
                </c:pt>
                <c:pt idx="63">
                  <c:v>933.35200000000009</c:v>
                </c:pt>
                <c:pt idx="64">
                  <c:v>1900.0380000000002</c:v>
                </c:pt>
                <c:pt idx="65">
                  <c:v>4700.0940000000001</c:v>
                </c:pt>
                <c:pt idx="66">
                  <c:v>2816.7230000000004</c:v>
                </c:pt>
                <c:pt idx="67">
                  <c:v>2783.3890000000001</c:v>
                </c:pt>
                <c:pt idx="68">
                  <c:v>3750.0750000000003</c:v>
                </c:pt>
                <c:pt idx="69">
                  <c:v>1850.0370000000003</c:v>
                </c:pt>
                <c:pt idx="70">
                  <c:v>8366.8340000000007</c:v>
                </c:pt>
                <c:pt idx="71">
                  <c:v>7366.8140000000003</c:v>
                </c:pt>
                <c:pt idx="72">
                  <c:v>10050.201000000001</c:v>
                </c:pt>
                <c:pt idx="73">
                  <c:v>4500.09</c:v>
                </c:pt>
                <c:pt idx="74">
                  <c:v>15016.967000000001</c:v>
                </c:pt>
                <c:pt idx="75">
                  <c:v>15783.649000000001</c:v>
                </c:pt>
                <c:pt idx="76">
                  <c:v>7583.4850000000006</c:v>
                </c:pt>
                <c:pt idx="77">
                  <c:v>4716.7610000000004</c:v>
                </c:pt>
                <c:pt idx="78">
                  <c:v>11383.561000000002</c:v>
                </c:pt>
                <c:pt idx="79">
                  <c:v>2850.0570000000002</c:v>
                </c:pt>
                <c:pt idx="80">
                  <c:v>17433.682000000001</c:v>
                </c:pt>
                <c:pt idx="81">
                  <c:v>0</c:v>
                </c:pt>
                <c:pt idx="82">
                  <c:v>154003.07999999999</c:v>
                </c:pt>
                <c:pt idx="83">
                  <c:v>933.35200000000009</c:v>
                </c:pt>
                <c:pt idx="84">
                  <c:v>26683.867000000002</c:v>
                </c:pt>
                <c:pt idx="85">
                  <c:v>0</c:v>
                </c:pt>
                <c:pt idx="86">
                  <c:v>12250.245000000001</c:v>
                </c:pt>
                <c:pt idx="87">
                  <c:v>0</c:v>
                </c:pt>
                <c:pt idx="88">
                  <c:v>13266.932000000001</c:v>
                </c:pt>
                <c:pt idx="89">
                  <c:v>0</c:v>
                </c:pt>
                <c:pt idx="90">
                  <c:v>42750.855000000003</c:v>
                </c:pt>
                <c:pt idx="91">
                  <c:v>0</c:v>
                </c:pt>
                <c:pt idx="92">
                  <c:v>23617.139000000003</c:v>
                </c:pt>
                <c:pt idx="93">
                  <c:v>1883.3710000000001</c:v>
                </c:pt>
                <c:pt idx="94">
                  <c:v>13266.932000000001</c:v>
                </c:pt>
                <c:pt idx="95">
                  <c:v>0</c:v>
                </c:pt>
                <c:pt idx="96">
                  <c:v>13300.266000000001</c:v>
                </c:pt>
                <c:pt idx="97">
                  <c:v>2850.0570000000002</c:v>
                </c:pt>
                <c:pt idx="98">
                  <c:v>8550.1710000000003</c:v>
                </c:pt>
                <c:pt idx="99">
                  <c:v>8550.1710000000003</c:v>
                </c:pt>
                <c:pt idx="100">
                  <c:v>15200.304000000002</c:v>
                </c:pt>
                <c:pt idx="101">
                  <c:v>16150.323000000002</c:v>
                </c:pt>
                <c:pt idx="102">
                  <c:v>1900.0380000000002</c:v>
                </c:pt>
                <c:pt idx="103">
                  <c:v>2850.0570000000002</c:v>
                </c:pt>
                <c:pt idx="104">
                  <c:v>6650.1330000000007</c:v>
                </c:pt>
                <c:pt idx="105">
                  <c:v>11400.228000000001</c:v>
                </c:pt>
                <c:pt idx="106">
                  <c:v>2833.39</c:v>
                </c:pt>
                <c:pt idx="107">
                  <c:v>2816.7230000000004</c:v>
                </c:pt>
                <c:pt idx="108">
                  <c:v>1900.0380000000002</c:v>
                </c:pt>
                <c:pt idx="109">
                  <c:v>17067.008000000002</c:v>
                </c:pt>
                <c:pt idx="110">
                  <c:v>3783.4090000000006</c:v>
                </c:pt>
                <c:pt idx="111">
                  <c:v>933.35200000000009</c:v>
                </c:pt>
                <c:pt idx="112">
                  <c:v>1900.0380000000002</c:v>
                </c:pt>
                <c:pt idx="113">
                  <c:v>1900.0380000000002</c:v>
                </c:pt>
                <c:pt idx="114">
                  <c:v>5666.78</c:v>
                </c:pt>
                <c:pt idx="115">
                  <c:v>2850.0570000000002</c:v>
                </c:pt>
                <c:pt idx="116">
                  <c:v>1900.0380000000002</c:v>
                </c:pt>
                <c:pt idx="117">
                  <c:v>950.01900000000012</c:v>
                </c:pt>
                <c:pt idx="118">
                  <c:v>11166.89</c:v>
                </c:pt>
                <c:pt idx="119">
                  <c:v>10183.537</c:v>
                </c:pt>
                <c:pt idx="120">
                  <c:v>9383.5210000000006</c:v>
                </c:pt>
                <c:pt idx="121">
                  <c:v>10183.537</c:v>
                </c:pt>
                <c:pt idx="122">
                  <c:v>12316.913</c:v>
                </c:pt>
                <c:pt idx="123">
                  <c:v>7483.4830000000011</c:v>
                </c:pt>
                <c:pt idx="124">
                  <c:v>3800.0760000000005</c:v>
                </c:pt>
                <c:pt idx="125">
                  <c:v>3800.0760000000005</c:v>
                </c:pt>
                <c:pt idx="126">
                  <c:v>10350.207</c:v>
                </c:pt>
                <c:pt idx="127">
                  <c:v>6483.4630000000006</c:v>
                </c:pt>
                <c:pt idx="128">
                  <c:v>6616.7990000000009</c:v>
                </c:pt>
                <c:pt idx="129">
                  <c:v>1800.0360000000001</c:v>
                </c:pt>
                <c:pt idx="130">
                  <c:v>39067.448000000004</c:v>
                </c:pt>
                <c:pt idx="131">
                  <c:v>1900.0380000000002</c:v>
                </c:pt>
                <c:pt idx="132">
                  <c:v>2700.0540000000001</c:v>
                </c:pt>
                <c:pt idx="133">
                  <c:v>4733.4280000000008</c:v>
                </c:pt>
                <c:pt idx="134">
                  <c:v>6266.7920000000004</c:v>
                </c:pt>
                <c:pt idx="135">
                  <c:v>950.01900000000012</c:v>
                </c:pt>
                <c:pt idx="136">
                  <c:v>9416.8550000000014</c:v>
                </c:pt>
                <c:pt idx="137">
                  <c:v>5683.4470000000001</c:v>
                </c:pt>
                <c:pt idx="138">
                  <c:v>33167.33</c:v>
                </c:pt>
                <c:pt idx="139">
                  <c:v>2850.0570000000002</c:v>
                </c:pt>
                <c:pt idx="140">
                  <c:v>16083.655000000001</c:v>
                </c:pt>
                <c:pt idx="141">
                  <c:v>18967.046000000002</c:v>
                </c:pt>
                <c:pt idx="142">
                  <c:v>23733.808000000001</c:v>
                </c:pt>
                <c:pt idx="143">
                  <c:v>11366.894</c:v>
                </c:pt>
                <c:pt idx="144">
                  <c:v>17983.693000000003</c:v>
                </c:pt>
                <c:pt idx="145">
                  <c:v>8550.1710000000003</c:v>
                </c:pt>
                <c:pt idx="146">
                  <c:v>14233.618000000002</c:v>
                </c:pt>
                <c:pt idx="147">
                  <c:v>9500.19</c:v>
                </c:pt>
                <c:pt idx="148">
                  <c:v>13300.266000000001</c:v>
                </c:pt>
                <c:pt idx="149">
                  <c:v>6650.1330000000007</c:v>
                </c:pt>
                <c:pt idx="150">
                  <c:v>19933.732000000004</c:v>
                </c:pt>
                <c:pt idx="151">
                  <c:v>44617.559000000001</c:v>
                </c:pt>
                <c:pt idx="152">
                  <c:v>14250.285000000002</c:v>
                </c:pt>
                <c:pt idx="153">
                  <c:v>9483.523000000001</c:v>
                </c:pt>
                <c:pt idx="154">
                  <c:v>3800.0760000000005</c:v>
                </c:pt>
                <c:pt idx="155">
                  <c:v>4750.0950000000003</c:v>
                </c:pt>
                <c:pt idx="156">
                  <c:v>5683.4470000000001</c:v>
                </c:pt>
                <c:pt idx="157">
                  <c:v>30350.607000000004</c:v>
                </c:pt>
                <c:pt idx="158">
                  <c:v>11400.228000000001</c:v>
                </c:pt>
                <c:pt idx="159">
                  <c:v>3800.0760000000005</c:v>
                </c:pt>
                <c:pt idx="160">
                  <c:v>3800.0760000000005</c:v>
                </c:pt>
                <c:pt idx="161">
                  <c:v>2800.0560000000005</c:v>
                </c:pt>
                <c:pt idx="162">
                  <c:v>3800.0760000000005</c:v>
                </c:pt>
                <c:pt idx="163">
                  <c:v>2750.0550000000003</c:v>
                </c:pt>
                <c:pt idx="164">
                  <c:v>5666.78</c:v>
                </c:pt>
                <c:pt idx="165">
                  <c:v>1900.0380000000002</c:v>
                </c:pt>
                <c:pt idx="166">
                  <c:v>19483.723000000002</c:v>
                </c:pt>
                <c:pt idx="167">
                  <c:v>11833.57</c:v>
                </c:pt>
                <c:pt idx="168">
                  <c:v>17817.023000000001</c:v>
                </c:pt>
                <c:pt idx="169">
                  <c:v>10033.534000000001</c:v>
                </c:pt>
                <c:pt idx="170">
                  <c:v>12316.913</c:v>
                </c:pt>
                <c:pt idx="171">
                  <c:v>9483.523000000001</c:v>
                </c:pt>
                <c:pt idx="172">
                  <c:v>3766.7420000000002</c:v>
                </c:pt>
                <c:pt idx="173">
                  <c:v>1883.3710000000001</c:v>
                </c:pt>
                <c:pt idx="174">
                  <c:v>3783.4090000000006</c:v>
                </c:pt>
                <c:pt idx="175">
                  <c:v>1900.0380000000002</c:v>
                </c:pt>
                <c:pt idx="176">
                  <c:v>4750.0950000000003</c:v>
                </c:pt>
                <c:pt idx="177">
                  <c:v>4733.4280000000008</c:v>
                </c:pt>
                <c:pt idx="178">
                  <c:v>1733.3680000000002</c:v>
                </c:pt>
                <c:pt idx="179">
                  <c:v>4683.4270000000006</c:v>
                </c:pt>
                <c:pt idx="180">
                  <c:v>900.01800000000003</c:v>
                </c:pt>
                <c:pt idx="181">
                  <c:v>1800.0360000000001</c:v>
                </c:pt>
                <c:pt idx="182">
                  <c:v>916.68499999999995</c:v>
                </c:pt>
                <c:pt idx="183">
                  <c:v>0</c:v>
                </c:pt>
                <c:pt idx="184">
                  <c:v>933.35200000000009</c:v>
                </c:pt>
                <c:pt idx="185">
                  <c:v>933.35200000000009</c:v>
                </c:pt>
                <c:pt idx="186">
                  <c:v>2766.7220000000002</c:v>
                </c:pt>
                <c:pt idx="187">
                  <c:v>950.01900000000012</c:v>
                </c:pt>
                <c:pt idx="188">
                  <c:v>11466.896000000001</c:v>
                </c:pt>
                <c:pt idx="189">
                  <c:v>4733.4280000000008</c:v>
                </c:pt>
                <c:pt idx="190">
                  <c:v>8483.5030000000006</c:v>
                </c:pt>
                <c:pt idx="191">
                  <c:v>12333.58</c:v>
                </c:pt>
                <c:pt idx="192">
                  <c:v>9416.8550000000014</c:v>
                </c:pt>
                <c:pt idx="193">
                  <c:v>7550.1510000000007</c:v>
                </c:pt>
                <c:pt idx="194">
                  <c:v>11116.889000000001</c:v>
                </c:pt>
                <c:pt idx="195">
                  <c:v>6650.1330000000007</c:v>
                </c:pt>
                <c:pt idx="196">
                  <c:v>5700.1140000000005</c:v>
                </c:pt>
                <c:pt idx="197">
                  <c:v>3800.0760000000005</c:v>
                </c:pt>
                <c:pt idx="198">
                  <c:v>52251.045000000006</c:v>
                </c:pt>
                <c:pt idx="199">
                  <c:v>52251.045000000006</c:v>
                </c:pt>
                <c:pt idx="200">
                  <c:v>76884.871000000014</c:v>
                </c:pt>
                <c:pt idx="201">
                  <c:v>36100.722000000002</c:v>
                </c:pt>
                <c:pt idx="202">
                  <c:v>30383.941000000003</c:v>
                </c:pt>
                <c:pt idx="203">
                  <c:v>11400.228000000001</c:v>
                </c:pt>
                <c:pt idx="204">
                  <c:v>12350.247000000001</c:v>
                </c:pt>
                <c:pt idx="205">
                  <c:v>18983.713000000003</c:v>
                </c:pt>
                <c:pt idx="206">
                  <c:v>19950.399000000001</c:v>
                </c:pt>
                <c:pt idx="207">
                  <c:v>16133.656000000001</c:v>
                </c:pt>
                <c:pt idx="208">
                  <c:v>72201.444000000003</c:v>
                </c:pt>
                <c:pt idx="209">
                  <c:v>26600.532000000003</c:v>
                </c:pt>
                <c:pt idx="210">
                  <c:v>3800.0760000000005</c:v>
                </c:pt>
                <c:pt idx="211">
                  <c:v>5583.4450000000006</c:v>
                </c:pt>
                <c:pt idx="212">
                  <c:v>24633.826000000001</c:v>
                </c:pt>
                <c:pt idx="213">
                  <c:v>13216.931</c:v>
                </c:pt>
                <c:pt idx="214">
                  <c:v>26233.858000000004</c:v>
                </c:pt>
                <c:pt idx="215">
                  <c:v>14733.628000000001</c:v>
                </c:pt>
                <c:pt idx="216">
                  <c:v>21667.1</c:v>
                </c:pt>
                <c:pt idx="217">
                  <c:v>12483.583000000001</c:v>
                </c:pt>
                <c:pt idx="218">
                  <c:v>43634.206000000006</c:v>
                </c:pt>
                <c:pt idx="219">
                  <c:v>7433.4820000000009</c:v>
                </c:pt>
                <c:pt idx="220">
                  <c:v>1900.0380000000002</c:v>
                </c:pt>
                <c:pt idx="221">
                  <c:v>950.01900000000012</c:v>
                </c:pt>
                <c:pt idx="222">
                  <c:v>5666.78</c:v>
                </c:pt>
                <c:pt idx="223">
                  <c:v>6616.7990000000009</c:v>
                </c:pt>
                <c:pt idx="224">
                  <c:v>3783.4090000000006</c:v>
                </c:pt>
                <c:pt idx="225">
                  <c:v>5666.78</c:v>
                </c:pt>
                <c:pt idx="226">
                  <c:v>1883.3710000000001</c:v>
                </c:pt>
                <c:pt idx="227">
                  <c:v>950.01900000000012</c:v>
                </c:pt>
                <c:pt idx="228">
                  <c:v>1766.7020000000002</c:v>
                </c:pt>
                <c:pt idx="229">
                  <c:v>1816.7030000000002</c:v>
                </c:pt>
                <c:pt idx="230">
                  <c:v>916.68499999999995</c:v>
                </c:pt>
                <c:pt idx="231">
                  <c:v>933.35200000000009</c:v>
                </c:pt>
                <c:pt idx="232">
                  <c:v>916.68499999999995</c:v>
                </c:pt>
                <c:pt idx="233">
                  <c:v>916.68499999999995</c:v>
                </c:pt>
                <c:pt idx="234">
                  <c:v>950.01900000000012</c:v>
                </c:pt>
                <c:pt idx="235">
                  <c:v>950.01900000000012</c:v>
                </c:pt>
                <c:pt idx="236">
                  <c:v>13650.273000000001</c:v>
                </c:pt>
                <c:pt idx="237">
                  <c:v>5616.7790000000005</c:v>
                </c:pt>
                <c:pt idx="238">
                  <c:v>13916.945000000002</c:v>
                </c:pt>
                <c:pt idx="239">
                  <c:v>933.35200000000009</c:v>
                </c:pt>
                <c:pt idx="240">
                  <c:v>4750.0950000000003</c:v>
                </c:pt>
                <c:pt idx="241">
                  <c:v>3800.0760000000005</c:v>
                </c:pt>
                <c:pt idx="242">
                  <c:v>18000.36</c:v>
                </c:pt>
                <c:pt idx="243">
                  <c:v>14216.951000000001</c:v>
                </c:pt>
                <c:pt idx="244">
                  <c:v>6633.4660000000003</c:v>
                </c:pt>
                <c:pt idx="245">
                  <c:v>1900.0380000000002</c:v>
                </c:pt>
                <c:pt idx="246">
                  <c:v>29450.589000000004</c:v>
                </c:pt>
                <c:pt idx="247">
                  <c:v>1900.0380000000002</c:v>
                </c:pt>
                <c:pt idx="248">
                  <c:v>67451.349000000002</c:v>
                </c:pt>
                <c:pt idx="249">
                  <c:v>20850.417000000001</c:v>
                </c:pt>
                <c:pt idx="250">
                  <c:v>24667.16</c:v>
                </c:pt>
                <c:pt idx="251">
                  <c:v>16150.323000000002</c:v>
                </c:pt>
                <c:pt idx="252">
                  <c:v>11400.228000000001</c:v>
                </c:pt>
                <c:pt idx="253">
                  <c:v>5700.1140000000005</c:v>
                </c:pt>
                <c:pt idx="254">
                  <c:v>13300.266000000001</c:v>
                </c:pt>
                <c:pt idx="255">
                  <c:v>15183.637000000001</c:v>
                </c:pt>
                <c:pt idx="256">
                  <c:v>49367.654000000002</c:v>
                </c:pt>
                <c:pt idx="257">
                  <c:v>1900.0380000000002</c:v>
                </c:pt>
                <c:pt idx="258">
                  <c:v>12333.58</c:v>
                </c:pt>
                <c:pt idx="259">
                  <c:v>6616.7990000000009</c:v>
                </c:pt>
                <c:pt idx="260">
                  <c:v>34167.35</c:v>
                </c:pt>
                <c:pt idx="261">
                  <c:v>15866.984000000002</c:v>
                </c:pt>
                <c:pt idx="262">
                  <c:v>24417.155000000002</c:v>
                </c:pt>
                <c:pt idx="263">
                  <c:v>14883.631000000001</c:v>
                </c:pt>
                <c:pt idx="264">
                  <c:v>18967.046000000002</c:v>
                </c:pt>
                <c:pt idx="265">
                  <c:v>0</c:v>
                </c:pt>
                <c:pt idx="266">
                  <c:v>104502.09</c:v>
                </c:pt>
                <c:pt idx="267">
                  <c:v>0</c:v>
                </c:pt>
                <c:pt idx="268">
                  <c:v>12216.911000000002</c:v>
                </c:pt>
                <c:pt idx="269">
                  <c:v>11383.561000000002</c:v>
                </c:pt>
                <c:pt idx="270">
                  <c:v>6566.7980000000007</c:v>
                </c:pt>
                <c:pt idx="271">
                  <c:v>6633.4660000000003</c:v>
                </c:pt>
                <c:pt idx="272">
                  <c:v>4683.4270000000006</c:v>
                </c:pt>
                <c:pt idx="273">
                  <c:v>5650.1130000000003</c:v>
                </c:pt>
                <c:pt idx="274">
                  <c:v>900.01800000000003</c:v>
                </c:pt>
                <c:pt idx="275">
                  <c:v>950.01900000000012</c:v>
                </c:pt>
                <c:pt idx="276">
                  <c:v>1766.7020000000002</c:v>
                </c:pt>
                <c:pt idx="277">
                  <c:v>1800.0360000000001</c:v>
                </c:pt>
                <c:pt idx="278">
                  <c:v>950.01900000000012</c:v>
                </c:pt>
                <c:pt idx="279">
                  <c:v>950.01900000000012</c:v>
                </c:pt>
                <c:pt idx="280">
                  <c:v>916.68499999999995</c:v>
                </c:pt>
                <c:pt idx="281">
                  <c:v>950.01900000000012</c:v>
                </c:pt>
                <c:pt idx="282">
                  <c:v>933.35200000000009</c:v>
                </c:pt>
                <c:pt idx="283">
                  <c:v>0</c:v>
                </c:pt>
                <c:pt idx="284">
                  <c:v>9933.5320000000011</c:v>
                </c:pt>
                <c:pt idx="285">
                  <c:v>5616.7790000000005</c:v>
                </c:pt>
                <c:pt idx="286">
                  <c:v>19383.721000000001</c:v>
                </c:pt>
                <c:pt idx="287">
                  <c:v>11016.887000000001</c:v>
                </c:pt>
              </c:numCache>
            </c:numRef>
          </c:yVal>
        </c:ser>
        <c:ser>
          <c:idx val="1"/>
          <c:order val="1"/>
          <c:tx>
            <c:v>Microscopy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Ref>
              <c:f>'P3 FCM Micro'!$AE$2:$AE$289</c:f>
              <c:numCache>
                <c:formatCode>0</c:formatCode>
                <c:ptCount val="288"/>
                <c:pt idx="0">
                  <c:v>88</c:v>
                </c:pt>
                <c:pt idx="1">
                  <c:v>81</c:v>
                </c:pt>
                <c:pt idx="2">
                  <c:v>340</c:v>
                </c:pt>
                <c:pt idx="3">
                  <c:v>135</c:v>
                </c:pt>
                <c:pt idx="4">
                  <c:v>409.99999999999994</c:v>
                </c:pt>
                <c:pt idx="5">
                  <c:v>371.66666666666663</c:v>
                </c:pt>
                <c:pt idx="6">
                  <c:v>503.33333333333331</c:v>
                </c:pt>
                <c:pt idx="7">
                  <c:v>201</c:v>
                </c:pt>
                <c:pt idx="8">
                  <c:v>1631.3</c:v>
                </c:pt>
                <c:pt idx="9">
                  <c:v>363.33333333333331</c:v>
                </c:pt>
                <c:pt idx="10">
                  <c:v>1925</c:v>
                </c:pt>
                <c:pt idx="11">
                  <c:v>1705</c:v>
                </c:pt>
                <c:pt idx="12">
                  <c:v>2470</c:v>
                </c:pt>
                <c:pt idx="13">
                  <c:v>1925</c:v>
                </c:pt>
                <c:pt idx="14">
                  <c:v>3948.3333333333335</c:v>
                </c:pt>
                <c:pt idx="15">
                  <c:v>3600</c:v>
                </c:pt>
                <c:pt idx="16">
                  <c:v>1010</c:v>
                </c:pt>
                <c:pt idx="17">
                  <c:v>553.33333333333314</c:v>
                </c:pt>
                <c:pt idx="18">
                  <c:v>32</c:v>
                </c:pt>
                <c:pt idx="19">
                  <c:v>105</c:v>
                </c:pt>
                <c:pt idx="20">
                  <c:v>331.66666666666663</c:v>
                </c:pt>
                <c:pt idx="21">
                  <c:v>310</c:v>
                </c:pt>
                <c:pt idx="22">
                  <c:v>1109.375</c:v>
                </c:pt>
                <c:pt idx="23">
                  <c:v>3533.3333333333335</c:v>
                </c:pt>
                <c:pt idx="24">
                  <c:v>332.14285714285705</c:v>
                </c:pt>
                <c:pt idx="25">
                  <c:v>875</c:v>
                </c:pt>
                <c:pt idx="26">
                  <c:v>205</c:v>
                </c:pt>
                <c:pt idx="27">
                  <c:v>40</c:v>
                </c:pt>
                <c:pt idx="28">
                  <c:v>314</c:v>
                </c:pt>
                <c:pt idx="29">
                  <c:v>153.33333333333334</c:v>
                </c:pt>
                <c:pt idx="30">
                  <c:v>2070</c:v>
                </c:pt>
                <c:pt idx="31">
                  <c:v>1500</c:v>
                </c:pt>
                <c:pt idx="32">
                  <c:v>4210</c:v>
                </c:pt>
                <c:pt idx="33">
                  <c:v>150</c:v>
                </c:pt>
                <c:pt idx="34">
                  <c:v>8090</c:v>
                </c:pt>
                <c:pt idx="35">
                  <c:v>106.66666666666667</c:v>
                </c:pt>
                <c:pt idx="36">
                  <c:v>47912.2</c:v>
                </c:pt>
                <c:pt idx="37">
                  <c:v>789.99999999999989</c:v>
                </c:pt>
                <c:pt idx="38">
                  <c:v>36900.400000000001</c:v>
                </c:pt>
                <c:pt idx="39">
                  <c:v>259.99999999999994</c:v>
                </c:pt>
                <c:pt idx="40">
                  <c:v>2626.6666666666665</c:v>
                </c:pt>
                <c:pt idx="41">
                  <c:v>216.66666666666669</c:v>
                </c:pt>
                <c:pt idx="42">
                  <c:v>13360</c:v>
                </c:pt>
                <c:pt idx="43">
                  <c:v>171.66666666666666</c:v>
                </c:pt>
                <c:pt idx="44">
                  <c:v>4420</c:v>
                </c:pt>
                <c:pt idx="45">
                  <c:v>2730</c:v>
                </c:pt>
                <c:pt idx="46">
                  <c:v>973.33333333333326</c:v>
                </c:pt>
                <c:pt idx="47">
                  <c:v>123.33333333333334</c:v>
                </c:pt>
                <c:pt idx="48">
                  <c:v>165</c:v>
                </c:pt>
                <c:pt idx="49">
                  <c:v>30</c:v>
                </c:pt>
                <c:pt idx="50">
                  <c:v>600</c:v>
                </c:pt>
                <c:pt idx="51">
                  <c:v>1430</c:v>
                </c:pt>
                <c:pt idx="52">
                  <c:v>567.5</c:v>
                </c:pt>
                <c:pt idx="53">
                  <c:v>245</c:v>
                </c:pt>
                <c:pt idx="54">
                  <c:v>106</c:v>
                </c:pt>
                <c:pt idx="55">
                  <c:v>50</c:v>
                </c:pt>
                <c:pt idx="56">
                  <c:v>651.66666666666663</c:v>
                </c:pt>
                <c:pt idx="57">
                  <c:v>446.6666666666668</c:v>
                </c:pt>
                <c:pt idx="58">
                  <c:v>1320</c:v>
                </c:pt>
                <c:pt idx="59">
                  <c:v>1003.6999999999999</c:v>
                </c:pt>
                <c:pt idx="60">
                  <c:v>2385</c:v>
                </c:pt>
                <c:pt idx="61">
                  <c:v>1750</c:v>
                </c:pt>
                <c:pt idx="62">
                  <c:v>2675</c:v>
                </c:pt>
                <c:pt idx="63">
                  <c:v>2795</c:v>
                </c:pt>
                <c:pt idx="64">
                  <c:v>1165</c:v>
                </c:pt>
                <c:pt idx="65">
                  <c:v>732.5</c:v>
                </c:pt>
                <c:pt idx="66">
                  <c:v>693.33333333333326</c:v>
                </c:pt>
                <c:pt idx="67">
                  <c:v>276.25</c:v>
                </c:pt>
                <c:pt idx="68">
                  <c:v>932.5</c:v>
                </c:pt>
                <c:pt idx="69">
                  <c:v>95</c:v>
                </c:pt>
                <c:pt idx="70">
                  <c:v>2775</c:v>
                </c:pt>
                <c:pt idx="71">
                  <c:v>1137.5</c:v>
                </c:pt>
                <c:pt idx="72">
                  <c:v>362</c:v>
                </c:pt>
                <c:pt idx="73">
                  <c:v>286</c:v>
                </c:pt>
                <c:pt idx="74">
                  <c:v>570.00000000000011</c:v>
                </c:pt>
                <c:pt idx="75">
                  <c:v>86.666666666666671</c:v>
                </c:pt>
                <c:pt idx="76">
                  <c:v>238</c:v>
                </c:pt>
                <c:pt idx="77">
                  <c:v>163.33333333333331</c:v>
                </c:pt>
                <c:pt idx="78">
                  <c:v>2950</c:v>
                </c:pt>
                <c:pt idx="79">
                  <c:v>1300</c:v>
                </c:pt>
                <c:pt idx="80">
                  <c:v>6020</c:v>
                </c:pt>
                <c:pt idx="81">
                  <c:v>143.33333333333331</c:v>
                </c:pt>
                <c:pt idx="82">
                  <c:v>9280</c:v>
                </c:pt>
                <c:pt idx="83">
                  <c:v>103.33333333333331</c:v>
                </c:pt>
                <c:pt idx="84">
                  <c:v>26100</c:v>
                </c:pt>
                <c:pt idx="85">
                  <c:v>203.33333333333334</c:v>
                </c:pt>
                <c:pt idx="86">
                  <c:v>346.66666666666669</c:v>
                </c:pt>
                <c:pt idx="87">
                  <c:v>346.66666666666669</c:v>
                </c:pt>
                <c:pt idx="88">
                  <c:v>5260</c:v>
                </c:pt>
                <c:pt idx="89">
                  <c:v>136.66666666666666</c:v>
                </c:pt>
                <c:pt idx="90">
                  <c:v>10590</c:v>
                </c:pt>
                <c:pt idx="91">
                  <c:v>50</c:v>
                </c:pt>
                <c:pt idx="92">
                  <c:v>4730</c:v>
                </c:pt>
                <c:pt idx="93">
                  <c:v>246.66666666666666</c:v>
                </c:pt>
                <c:pt idx="94">
                  <c:v>2575</c:v>
                </c:pt>
                <c:pt idx="95">
                  <c:v>143.33333333333334</c:v>
                </c:pt>
                <c:pt idx="96">
                  <c:v>186.5</c:v>
                </c:pt>
                <c:pt idx="97">
                  <c:v>95.5</c:v>
                </c:pt>
                <c:pt idx="98">
                  <c:v>666.66666666666674</c:v>
                </c:pt>
                <c:pt idx="99">
                  <c:v>857.14285714285711</c:v>
                </c:pt>
                <c:pt idx="100">
                  <c:v>7885.7142857142853</c:v>
                </c:pt>
                <c:pt idx="101">
                  <c:v>1465</c:v>
                </c:pt>
                <c:pt idx="102">
                  <c:v>325</c:v>
                </c:pt>
                <c:pt idx="103">
                  <c:v>192</c:v>
                </c:pt>
                <c:pt idx="104">
                  <c:v>588.33333333333337</c:v>
                </c:pt>
                <c:pt idx="105">
                  <c:v>551.66666666666652</c:v>
                </c:pt>
                <c:pt idx="106">
                  <c:v>5440</c:v>
                </c:pt>
                <c:pt idx="107">
                  <c:v>2717.1428571428573</c:v>
                </c:pt>
                <c:pt idx="108">
                  <c:v>573.33333333333337</c:v>
                </c:pt>
                <c:pt idx="109">
                  <c:v>389</c:v>
                </c:pt>
                <c:pt idx="110">
                  <c:v>353.33333333333337</c:v>
                </c:pt>
                <c:pt idx="111">
                  <c:v>697.5</c:v>
                </c:pt>
                <c:pt idx="112">
                  <c:v>168</c:v>
                </c:pt>
                <c:pt idx="113">
                  <c:v>77.5</c:v>
                </c:pt>
                <c:pt idx="114">
                  <c:v>715</c:v>
                </c:pt>
                <c:pt idx="115">
                  <c:v>112.5</c:v>
                </c:pt>
                <c:pt idx="116">
                  <c:v>1750</c:v>
                </c:pt>
                <c:pt idx="117">
                  <c:v>870</c:v>
                </c:pt>
                <c:pt idx="118">
                  <c:v>655</c:v>
                </c:pt>
                <c:pt idx="119">
                  <c:v>178.125</c:v>
                </c:pt>
                <c:pt idx="120">
                  <c:v>1630</c:v>
                </c:pt>
                <c:pt idx="121">
                  <c:v>256.66666666666669</c:v>
                </c:pt>
                <c:pt idx="122">
                  <c:v>1670</c:v>
                </c:pt>
                <c:pt idx="123">
                  <c:v>173.33333333333334</c:v>
                </c:pt>
                <c:pt idx="124">
                  <c:v>696.66666666666663</c:v>
                </c:pt>
                <c:pt idx="125">
                  <c:v>2610</c:v>
                </c:pt>
                <c:pt idx="126">
                  <c:v>1036.6666666666667</c:v>
                </c:pt>
                <c:pt idx="127">
                  <c:v>193.33333333333331</c:v>
                </c:pt>
                <c:pt idx="128">
                  <c:v>2552</c:v>
                </c:pt>
                <c:pt idx="129">
                  <c:v>790</c:v>
                </c:pt>
                <c:pt idx="130">
                  <c:v>5470</c:v>
                </c:pt>
                <c:pt idx="131">
                  <c:v>766.66666666666674</c:v>
                </c:pt>
                <c:pt idx="132">
                  <c:v>2930</c:v>
                </c:pt>
                <c:pt idx="133">
                  <c:v>8300</c:v>
                </c:pt>
                <c:pt idx="134">
                  <c:v>3310</c:v>
                </c:pt>
                <c:pt idx="135">
                  <c:v>890</c:v>
                </c:pt>
                <c:pt idx="136">
                  <c:v>2160</c:v>
                </c:pt>
                <c:pt idx="137">
                  <c:v>1675</c:v>
                </c:pt>
                <c:pt idx="138">
                  <c:v>7740</c:v>
                </c:pt>
                <c:pt idx="139">
                  <c:v>153.33333333333331</c:v>
                </c:pt>
                <c:pt idx="140">
                  <c:v>3690</c:v>
                </c:pt>
                <c:pt idx="141">
                  <c:v>2440</c:v>
                </c:pt>
                <c:pt idx="142">
                  <c:v>17100</c:v>
                </c:pt>
                <c:pt idx="143">
                  <c:v>5800</c:v>
                </c:pt>
                <c:pt idx="146">
                  <c:v>8150</c:v>
                </c:pt>
                <c:pt idx="147">
                  <c:v>6050</c:v>
                </c:pt>
                <c:pt idx="148">
                  <c:v>3770</c:v>
                </c:pt>
                <c:pt idx="149">
                  <c:v>10740</c:v>
                </c:pt>
                <c:pt idx="150">
                  <c:v>1205</c:v>
                </c:pt>
                <c:pt idx="151">
                  <c:v>397.5</c:v>
                </c:pt>
                <c:pt idx="152">
                  <c:v>3930</c:v>
                </c:pt>
                <c:pt idx="153">
                  <c:v>1630</c:v>
                </c:pt>
                <c:pt idx="154">
                  <c:v>8145</c:v>
                </c:pt>
                <c:pt idx="155">
                  <c:v>8775</c:v>
                </c:pt>
                <c:pt idx="156">
                  <c:v>6405</c:v>
                </c:pt>
                <c:pt idx="157">
                  <c:v>635</c:v>
                </c:pt>
                <c:pt idx="158">
                  <c:v>4335</c:v>
                </c:pt>
                <c:pt idx="159">
                  <c:v>1525</c:v>
                </c:pt>
                <c:pt idx="160">
                  <c:v>455.00000000000006</c:v>
                </c:pt>
                <c:pt idx="161">
                  <c:v>295</c:v>
                </c:pt>
                <c:pt idx="162">
                  <c:v>1855</c:v>
                </c:pt>
                <c:pt idx="163">
                  <c:v>173.33333333333334</c:v>
                </c:pt>
                <c:pt idx="164">
                  <c:v>4020</c:v>
                </c:pt>
                <c:pt idx="165">
                  <c:v>42.5</c:v>
                </c:pt>
                <c:pt idx="166">
                  <c:v>512.5</c:v>
                </c:pt>
                <c:pt idx="167">
                  <c:v>206.25</c:v>
                </c:pt>
                <c:pt idx="168">
                  <c:v>1473.3333333333333</c:v>
                </c:pt>
                <c:pt idx="169">
                  <c:v>263.33333333333331</c:v>
                </c:pt>
                <c:pt idx="170">
                  <c:v>4070</c:v>
                </c:pt>
                <c:pt idx="171">
                  <c:v>1150</c:v>
                </c:pt>
                <c:pt idx="172">
                  <c:v>2253.333333333333</c:v>
                </c:pt>
                <c:pt idx="173">
                  <c:v>270</c:v>
                </c:pt>
                <c:pt idx="174">
                  <c:v>553.33333333333337</c:v>
                </c:pt>
                <c:pt idx="175">
                  <c:v>143.33333333333331</c:v>
                </c:pt>
                <c:pt idx="176">
                  <c:v>1330</c:v>
                </c:pt>
                <c:pt idx="177">
                  <c:v>1040</c:v>
                </c:pt>
                <c:pt idx="178">
                  <c:v>1013.3333333333334</c:v>
                </c:pt>
                <c:pt idx="179">
                  <c:v>253.33333333333337</c:v>
                </c:pt>
                <c:pt idx="180">
                  <c:v>4160</c:v>
                </c:pt>
                <c:pt idx="181">
                  <c:v>1860</c:v>
                </c:pt>
                <c:pt idx="182">
                  <c:v>986.66666666666663</c:v>
                </c:pt>
                <c:pt idx="183">
                  <c:v>793.33333333333337</c:v>
                </c:pt>
                <c:pt idx="184">
                  <c:v>673.33333333333337</c:v>
                </c:pt>
                <c:pt idx="185">
                  <c:v>550</c:v>
                </c:pt>
                <c:pt idx="186">
                  <c:v>820</c:v>
                </c:pt>
                <c:pt idx="187">
                  <c:v>489.99999999999994</c:v>
                </c:pt>
                <c:pt idx="188">
                  <c:v>816.66666666666663</c:v>
                </c:pt>
                <c:pt idx="189">
                  <c:v>696.66666666666663</c:v>
                </c:pt>
                <c:pt idx="190">
                  <c:v>7240</c:v>
                </c:pt>
                <c:pt idx="191">
                  <c:v>12440</c:v>
                </c:pt>
                <c:pt idx="194">
                  <c:v>18000</c:v>
                </c:pt>
                <c:pt idx="195">
                  <c:v>1741.6666666666667</c:v>
                </c:pt>
                <c:pt idx="196">
                  <c:v>2590</c:v>
                </c:pt>
                <c:pt idx="197">
                  <c:v>221.25</c:v>
                </c:pt>
                <c:pt idx="198">
                  <c:v>602.5</c:v>
                </c:pt>
                <c:pt idx="199">
                  <c:v>224</c:v>
                </c:pt>
                <c:pt idx="200">
                  <c:v>53370</c:v>
                </c:pt>
                <c:pt idx="201">
                  <c:v>2885</c:v>
                </c:pt>
                <c:pt idx="202">
                  <c:v>2630</c:v>
                </c:pt>
                <c:pt idx="203">
                  <c:v>2830</c:v>
                </c:pt>
                <c:pt idx="204">
                  <c:v>10600</c:v>
                </c:pt>
                <c:pt idx="205">
                  <c:v>6920</c:v>
                </c:pt>
                <c:pt idx="206">
                  <c:v>3170</c:v>
                </c:pt>
                <c:pt idx="207">
                  <c:v>2780</c:v>
                </c:pt>
                <c:pt idx="208">
                  <c:v>815</c:v>
                </c:pt>
                <c:pt idx="209">
                  <c:v>350</c:v>
                </c:pt>
                <c:pt idx="210">
                  <c:v>248</c:v>
                </c:pt>
                <c:pt idx="211">
                  <c:v>427.5</c:v>
                </c:pt>
                <c:pt idx="212">
                  <c:v>650</c:v>
                </c:pt>
                <c:pt idx="213">
                  <c:v>115</c:v>
                </c:pt>
                <c:pt idx="214">
                  <c:v>1640</c:v>
                </c:pt>
                <c:pt idx="215">
                  <c:v>53.125</c:v>
                </c:pt>
                <c:pt idx="216">
                  <c:v>1465.8</c:v>
                </c:pt>
                <c:pt idx="217">
                  <c:v>22.5</c:v>
                </c:pt>
                <c:pt idx="218">
                  <c:v>1170</c:v>
                </c:pt>
                <c:pt idx="219">
                  <c:v>73.333333333333329</c:v>
                </c:pt>
                <c:pt idx="220">
                  <c:v>1953.3333333333333</c:v>
                </c:pt>
                <c:pt idx="221">
                  <c:v>166.66666666666666</c:v>
                </c:pt>
                <c:pt idx="222">
                  <c:v>1190</c:v>
                </c:pt>
                <c:pt idx="223">
                  <c:v>1160.0000000000002</c:v>
                </c:pt>
                <c:pt idx="224">
                  <c:v>8040</c:v>
                </c:pt>
                <c:pt idx="225">
                  <c:v>2440</c:v>
                </c:pt>
                <c:pt idx="226">
                  <c:v>505</c:v>
                </c:pt>
                <c:pt idx="227">
                  <c:v>413.33333333333337</c:v>
                </c:pt>
                <c:pt idx="228">
                  <c:v>3330</c:v>
                </c:pt>
                <c:pt idx="229">
                  <c:v>2840</c:v>
                </c:pt>
                <c:pt idx="230">
                  <c:v>373.33333333333337</c:v>
                </c:pt>
                <c:pt idx="231">
                  <c:v>474.28571428571433</c:v>
                </c:pt>
                <c:pt idx="232">
                  <c:v>336.66666666666669</c:v>
                </c:pt>
                <c:pt idx="233">
                  <c:v>1140</c:v>
                </c:pt>
                <c:pt idx="234">
                  <c:v>486.66666666666669</c:v>
                </c:pt>
                <c:pt idx="235">
                  <c:v>928.57142857142867</c:v>
                </c:pt>
                <c:pt idx="236">
                  <c:v>2840</c:v>
                </c:pt>
                <c:pt idx="237">
                  <c:v>845</c:v>
                </c:pt>
                <c:pt idx="238">
                  <c:v>6980</c:v>
                </c:pt>
                <c:pt idx="239">
                  <c:v>3573.3333333333335</c:v>
                </c:pt>
                <c:pt idx="242">
                  <c:v>10100</c:v>
                </c:pt>
                <c:pt idx="243">
                  <c:v>3437.5</c:v>
                </c:pt>
                <c:pt idx="244">
                  <c:v>5857.1428571428569</c:v>
                </c:pt>
                <c:pt idx="245">
                  <c:v>2075</c:v>
                </c:pt>
                <c:pt idx="246">
                  <c:v>782.5</c:v>
                </c:pt>
                <c:pt idx="247">
                  <c:v>229</c:v>
                </c:pt>
                <c:pt idx="248">
                  <c:v>79730</c:v>
                </c:pt>
                <c:pt idx="249">
                  <c:v>11975</c:v>
                </c:pt>
                <c:pt idx="250">
                  <c:v>1375</c:v>
                </c:pt>
                <c:pt idx="251">
                  <c:v>13800</c:v>
                </c:pt>
                <c:pt idx="252">
                  <c:v>3480</c:v>
                </c:pt>
                <c:pt idx="253">
                  <c:v>856</c:v>
                </c:pt>
                <c:pt idx="254">
                  <c:v>3595</c:v>
                </c:pt>
                <c:pt idx="255">
                  <c:v>34050</c:v>
                </c:pt>
                <c:pt idx="256">
                  <c:v>1045</c:v>
                </c:pt>
                <c:pt idx="257">
                  <c:v>3325</c:v>
                </c:pt>
                <c:pt idx="258">
                  <c:v>1127.5</c:v>
                </c:pt>
                <c:pt idx="259">
                  <c:v>2475</c:v>
                </c:pt>
                <c:pt idx="260">
                  <c:v>735</c:v>
                </c:pt>
                <c:pt idx="261">
                  <c:v>1650</c:v>
                </c:pt>
                <c:pt idx="262">
                  <c:v>957.14285714285722</c:v>
                </c:pt>
                <c:pt idx="263">
                  <c:v>235</c:v>
                </c:pt>
                <c:pt idx="264">
                  <c:v>917.5</c:v>
                </c:pt>
                <c:pt idx="265">
                  <c:v>97.5</c:v>
                </c:pt>
                <c:pt idx="266">
                  <c:v>550</c:v>
                </c:pt>
                <c:pt idx="267">
                  <c:v>73.333333333333329</c:v>
                </c:pt>
                <c:pt idx="268">
                  <c:v>1584</c:v>
                </c:pt>
                <c:pt idx="269">
                  <c:v>12800</c:v>
                </c:pt>
                <c:pt idx="270">
                  <c:v>1360</c:v>
                </c:pt>
                <c:pt idx="271">
                  <c:v>1026.6666666666667</c:v>
                </c:pt>
                <c:pt idx="272">
                  <c:v>2780</c:v>
                </c:pt>
                <c:pt idx="273">
                  <c:v>3500</c:v>
                </c:pt>
                <c:pt idx="274">
                  <c:v>466.66666666666669</c:v>
                </c:pt>
                <c:pt idx="275">
                  <c:v>433.33333333333331</c:v>
                </c:pt>
                <c:pt idx="276">
                  <c:v>5632</c:v>
                </c:pt>
                <c:pt idx="277">
                  <c:v>6580</c:v>
                </c:pt>
                <c:pt idx="278">
                  <c:v>206.66666666666666</c:v>
                </c:pt>
                <c:pt idx="279">
                  <c:v>213.33333333333334</c:v>
                </c:pt>
                <c:pt idx="280">
                  <c:v>256.66666666666669</c:v>
                </c:pt>
                <c:pt idx="281">
                  <c:v>426.66666666666674</c:v>
                </c:pt>
                <c:pt idx="282">
                  <c:v>213.33333333333331</c:v>
                </c:pt>
                <c:pt idx="283">
                  <c:v>260</c:v>
                </c:pt>
                <c:pt idx="284">
                  <c:v>1300</c:v>
                </c:pt>
                <c:pt idx="285">
                  <c:v>500</c:v>
                </c:pt>
                <c:pt idx="286">
                  <c:v>656.66666666666674</c:v>
                </c:pt>
                <c:pt idx="287">
                  <c:v>5100</c:v>
                </c:pt>
              </c:numCache>
            </c:numRef>
          </c:yVal>
        </c:ser>
        <c:axId val="54967296"/>
        <c:axId val="55068160"/>
      </c:scatterChart>
      <c:valAx>
        <c:axId val="54967296"/>
        <c:scaling>
          <c:orientation val="minMax"/>
          <c:max val="300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Microscopy (cells/mL)</a:t>
                </a:r>
              </a:p>
            </c:rich>
          </c:tx>
          <c:layout>
            <c:manualLayout>
              <c:xMode val="edge"/>
              <c:yMode val="edge"/>
              <c:x val="0.43286002112806443"/>
              <c:y val="0.8978328173374613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68160"/>
        <c:crosses val="autoZero"/>
        <c:crossBetween val="midCat"/>
      </c:valAx>
      <c:valAx>
        <c:axId val="55068160"/>
        <c:scaling>
          <c:orientation val="minMax"/>
          <c:max val="600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Flow Cytometry (cells/mL)</a:t>
                </a:r>
              </a:p>
            </c:rich>
          </c:tx>
          <c:layout>
            <c:manualLayout>
              <c:xMode val="edge"/>
              <c:yMode val="edge"/>
              <c:x val="3.6334897971778427E-2"/>
              <c:y val="0.2043343653250774"/>
            </c:manualLayout>
          </c:layout>
          <c:spPr>
            <a:noFill/>
            <a:ln w="25400">
              <a:noFill/>
            </a:ln>
          </c:spPr>
        </c:title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967296"/>
        <c:crosses val="autoZero"/>
        <c:crossBetween val="midCat"/>
        <c:majorUnit val="10000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285029668360007"/>
          <c:y val="0.12074303405572756"/>
          <c:w val="0.14384528419627987"/>
          <c:h val="0.10526315789473684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776035076180445"/>
          <c:y val="0.11490700654328199"/>
          <c:w val="0.79968515847203281"/>
          <c:h val="0.68012525494537324"/>
        </c:manualLayout>
      </c:layout>
      <c:scatterChart>
        <c:scatterStyle val="lineMarker"/>
        <c:ser>
          <c:idx val="0"/>
          <c:order val="0"/>
          <c:tx>
            <c:v>FCM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Ref>
              <c:f>'P3 FCM Micro'!$AD$2:$AD$289</c:f>
              <c:numCache>
                <c:formatCode>0.0</c:formatCode>
                <c:ptCount val="288"/>
                <c:pt idx="2">
                  <c:v>3.5797922824195907</c:v>
                </c:pt>
                <c:pt idx="3">
                  <c:v>2.9777322910916282</c:v>
                </c:pt>
                <c:pt idx="4">
                  <c:v>3.8228303311058851</c:v>
                </c:pt>
                <c:pt idx="5">
                  <c:v>3.7533363524613916</c:v>
                </c:pt>
                <c:pt idx="6">
                  <c:v>3.2787622867556094</c:v>
                </c:pt>
                <c:pt idx="7">
                  <c:v>2.9622201249133804</c:v>
                </c:pt>
                <c:pt idx="8">
                  <c:v>3.5797922824195907</c:v>
                </c:pt>
                <c:pt idx="10">
                  <c:v>3.5797922824195907</c:v>
                </c:pt>
                <c:pt idx="11">
                  <c:v>3.6767022954276469</c:v>
                </c:pt>
                <c:pt idx="12">
                  <c:v>3.4548535458112908</c:v>
                </c:pt>
                <c:pt idx="13">
                  <c:v>3.4523063567974108</c:v>
                </c:pt>
                <c:pt idx="14">
                  <c:v>3.2787622867556094</c:v>
                </c:pt>
                <c:pt idx="15">
                  <c:v>3.2749358789025562</c:v>
                </c:pt>
                <c:pt idx="16">
                  <c:v>3.5759658745665375</c:v>
                </c:pt>
                <c:pt idx="17">
                  <c:v>3.4497441400328102</c:v>
                </c:pt>
                <c:pt idx="20">
                  <c:v>2.9777322910916282</c:v>
                </c:pt>
                <c:pt idx="22">
                  <c:v>3.8162499857945633</c:v>
                </c:pt>
                <c:pt idx="23">
                  <c:v>3.8692404055337564</c:v>
                </c:pt>
                <c:pt idx="25">
                  <c:v>3.7507741356967914</c:v>
                </c:pt>
                <c:pt idx="30">
                  <c:v>3.9769697018142081</c:v>
                </c:pt>
                <c:pt idx="31">
                  <c:v>3.2710754580893182</c:v>
                </c:pt>
                <c:pt idx="32">
                  <c:v>4.3211927131050949</c:v>
                </c:pt>
                <c:pt idx="36">
                  <c:v>4.1818522737475528</c:v>
                </c:pt>
                <c:pt idx="37">
                  <c:v>2.9777322910916282</c:v>
                </c:pt>
                <c:pt idx="38">
                  <c:v>4.0869614100602645</c:v>
                </c:pt>
                <c:pt idx="40">
                  <c:v>4.0910891551501125</c:v>
                </c:pt>
                <c:pt idx="42">
                  <c:v>4.6676172719077673</c:v>
                </c:pt>
                <c:pt idx="44">
                  <c:v>4.2540731387171187</c:v>
                </c:pt>
                <c:pt idx="45">
                  <c:v>3.4497441400328102</c:v>
                </c:pt>
                <c:pt idx="46">
                  <c:v>4.055641810075616</c:v>
                </c:pt>
                <c:pt idx="48">
                  <c:v>4.1533153061081416</c:v>
                </c:pt>
                <c:pt idx="51">
                  <c:v>3.2787622867556094</c:v>
                </c:pt>
                <c:pt idx="58">
                  <c:v>3.2787622867556094</c:v>
                </c:pt>
                <c:pt idx="59">
                  <c:v>3.2787622867556094</c:v>
                </c:pt>
                <c:pt idx="60">
                  <c:v>3.2710754580893182</c:v>
                </c:pt>
                <c:pt idx="61">
                  <c:v>3.7558835414752716</c:v>
                </c:pt>
                <c:pt idx="62">
                  <c:v>3.2749358789025562</c:v>
                </c:pt>
                <c:pt idx="63">
                  <c:v>2.970045462425337</c:v>
                </c:pt>
                <c:pt idx="64">
                  <c:v>3.2787622867556094</c:v>
                </c:pt>
                <c:pt idx="65">
                  <c:v>3.6721065437384977</c:v>
                </c:pt>
                <c:pt idx="66">
                  <c:v>3.4497441400328102</c:v>
                </c:pt>
                <c:pt idx="68">
                  <c:v>3.5740399535304994</c:v>
                </c:pt>
                <c:pt idx="70">
                  <c:v>3.9225611525641559</c:v>
                </c:pt>
                <c:pt idx="71">
                  <c:v>3.8672797047682286</c:v>
                </c:pt>
                <c:pt idx="76">
                  <c:v>3.8798688320762493</c:v>
                </c:pt>
                <c:pt idx="78">
                  <c:v>4.0562781391006695</c:v>
                </c:pt>
                <c:pt idx="79">
                  <c:v>3.4548535458112908</c:v>
                </c:pt>
                <c:pt idx="80">
                  <c:v>4.2413891199503926</c:v>
                </c:pt>
                <c:pt idx="82">
                  <c:v>5.1875294066392437</c:v>
                </c:pt>
                <c:pt idx="83">
                  <c:v>2.970045462425337</c:v>
                </c:pt>
                <c:pt idx="84">
                  <c:v>4.4262487673384365</c:v>
                </c:pt>
                <c:pt idx="88">
                  <c:v>4.122770503156806</c:v>
                </c:pt>
                <c:pt idx="90">
                  <c:v>4.6309448048669717</c:v>
                </c:pt>
                <c:pt idx="92">
                  <c:v>4.373227285666597</c:v>
                </c:pt>
                <c:pt idx="93">
                  <c:v>3.2749358789025562</c:v>
                </c:pt>
                <c:pt idx="94">
                  <c:v>4.122770503156806</c:v>
                </c:pt>
                <c:pt idx="98">
                  <c:v>3.9319748005309529</c:v>
                </c:pt>
                <c:pt idx="99">
                  <c:v>3.9319748005309529</c:v>
                </c:pt>
                <c:pt idx="100">
                  <c:v>4.1818522737475528</c:v>
                </c:pt>
                <c:pt idx="101">
                  <c:v>4.2081812124699018</c:v>
                </c:pt>
                <c:pt idx="102">
                  <c:v>3.2787622867556094</c:v>
                </c:pt>
                <c:pt idx="103">
                  <c:v>3.4548535458112908</c:v>
                </c:pt>
                <c:pt idx="104">
                  <c:v>3.8228303311058851</c:v>
                </c:pt>
                <c:pt idx="105">
                  <c:v>4.0569135371392528</c:v>
                </c:pt>
                <c:pt idx="106">
                  <c:v>3.4523063567974108</c:v>
                </c:pt>
                <c:pt idx="107">
                  <c:v>3.4497441400328102</c:v>
                </c:pt>
                <c:pt idx="108">
                  <c:v>3.2787622867556094</c:v>
                </c:pt>
                <c:pt idx="109">
                  <c:v>4.2321573920589488</c:v>
                </c:pt>
                <c:pt idx="110">
                  <c:v>3.5778832926122597</c:v>
                </c:pt>
                <c:pt idx="111">
                  <c:v>2.970045462425337</c:v>
                </c:pt>
                <c:pt idx="112">
                  <c:v>3.2787622867556094</c:v>
                </c:pt>
                <c:pt idx="114">
                  <c:v>3.7533363524613916</c:v>
                </c:pt>
                <c:pt idx="116">
                  <c:v>3.2787622867556094</c:v>
                </c:pt>
                <c:pt idx="117">
                  <c:v>2.9777322910916282</c:v>
                </c:pt>
                <c:pt idx="118">
                  <c:v>4.0479322381199632</c:v>
                </c:pt>
                <c:pt idx="119">
                  <c:v>4.0078986456616912</c:v>
                </c:pt>
                <c:pt idx="120">
                  <c:v>3.972365830270483</c:v>
                </c:pt>
                <c:pt idx="121">
                  <c:v>4.0078986456616912</c:v>
                </c:pt>
                <c:pt idx="122">
                  <c:v>4.0905018738139622</c:v>
                </c:pt>
                <c:pt idx="124">
                  <c:v>3.5797922824195907</c:v>
                </c:pt>
                <c:pt idx="125">
                  <c:v>3.5797922824195907</c:v>
                </c:pt>
                <c:pt idx="126">
                  <c:v>4.0149490355957171</c:v>
                </c:pt>
                <c:pt idx="128">
                  <c:v>3.8206479421822519</c:v>
                </c:pt>
                <c:pt idx="129">
                  <c:v>3.2552811909060866</c:v>
                </c:pt>
                <c:pt idx="130">
                  <c:v>4.59181504276519</c:v>
                </c:pt>
                <c:pt idx="131">
                  <c:v>3.2787622867556094</c:v>
                </c:pt>
                <c:pt idx="132">
                  <c:v>3.4313724499617675</c:v>
                </c:pt>
                <c:pt idx="133">
                  <c:v>3.6751757754661742</c:v>
                </c:pt>
                <c:pt idx="134">
                  <c:v>3.7970452803467976</c:v>
                </c:pt>
                <c:pt idx="135">
                  <c:v>2.9777322910916282</c:v>
                </c:pt>
                <c:pt idx="136">
                  <c:v>3.9739058832385754</c:v>
                </c:pt>
                <c:pt idx="137">
                  <c:v>3.7546118144116343</c:v>
                </c:pt>
                <c:pt idx="138">
                  <c:v>4.5207105118288435</c:v>
                </c:pt>
                <c:pt idx="140">
                  <c:v>4.2063847487629289</c:v>
                </c:pt>
                <c:pt idx="141">
                  <c:v>4.2779996974781893</c:v>
                </c:pt>
                <c:pt idx="142">
                  <c:v>4.3753674247199745</c:v>
                </c:pt>
                <c:pt idx="143">
                  <c:v>4.055641810075616</c:v>
                </c:pt>
                <c:pt idx="144">
                  <c:v>4.2548788801020478</c:v>
                </c:pt>
                <c:pt idx="145">
                  <c:v>3.9319748005309529</c:v>
                </c:pt>
                <c:pt idx="146">
                  <c:v>4.1533153061081416</c:v>
                </c:pt>
                <c:pt idx="147">
                  <c:v>3.9777322910916282</c:v>
                </c:pt>
                <c:pt idx="148">
                  <c:v>4.1238603267698659</c:v>
                </c:pt>
                <c:pt idx="149">
                  <c:v>3.8228303311058851</c:v>
                </c:pt>
                <c:pt idx="150">
                  <c:v>4.2995886150715288</c:v>
                </c:pt>
                <c:pt idx="152">
                  <c:v>4.1538235501473091</c:v>
                </c:pt>
                <c:pt idx="153">
                  <c:v>3.9769697018142081</c:v>
                </c:pt>
                <c:pt idx="154">
                  <c:v>3.5797922824195907</c:v>
                </c:pt>
                <c:pt idx="155">
                  <c:v>3.6767022954276469</c:v>
                </c:pt>
                <c:pt idx="156">
                  <c:v>3.7546118144116343</c:v>
                </c:pt>
                <c:pt idx="157">
                  <c:v>4.4821673812140563</c:v>
                </c:pt>
                <c:pt idx="158">
                  <c:v>4.0569135371392528</c:v>
                </c:pt>
                <c:pt idx="159">
                  <c:v>3.5797922824195907</c:v>
                </c:pt>
                <c:pt idx="160">
                  <c:v>3.5797922824195907</c:v>
                </c:pt>
                <c:pt idx="161">
                  <c:v>3.4471667171449996</c:v>
                </c:pt>
                <c:pt idx="162">
                  <c:v>3.5797922824195907</c:v>
                </c:pt>
                <c:pt idx="164">
                  <c:v>3.7533363524613916</c:v>
                </c:pt>
                <c:pt idx="166">
                  <c:v>4.2896719465809765</c:v>
                </c:pt>
                <c:pt idx="167">
                  <c:v>4.0731157841382117</c:v>
                </c:pt>
                <c:pt idx="168">
                  <c:v>4.250835140627915</c:v>
                </c:pt>
                <c:pt idx="170">
                  <c:v>4.0905018738139622</c:v>
                </c:pt>
                <c:pt idx="171">
                  <c:v>3.9769697018142081</c:v>
                </c:pt>
                <c:pt idx="172">
                  <c:v>3.5759658745665375</c:v>
                </c:pt>
                <c:pt idx="173">
                  <c:v>3.2749358789025562</c:v>
                </c:pt>
                <c:pt idx="174">
                  <c:v>3.5778832926122597</c:v>
                </c:pt>
                <c:pt idx="175">
                  <c:v>3.2787622867556094</c:v>
                </c:pt>
                <c:pt idx="176">
                  <c:v>3.6767022954276469</c:v>
                </c:pt>
                <c:pt idx="177">
                  <c:v>3.6751757754661742</c:v>
                </c:pt>
                <c:pt idx="178">
                  <c:v>3.238890774717917</c:v>
                </c:pt>
                <c:pt idx="180">
                  <c:v>2.9542511952421053</c:v>
                </c:pt>
                <c:pt idx="181">
                  <c:v>3.2552811909060866</c:v>
                </c:pt>
                <c:pt idx="182">
                  <c:v>2.9622201249133804</c:v>
                </c:pt>
                <c:pt idx="184">
                  <c:v>2.970045462425337</c:v>
                </c:pt>
                <c:pt idx="185">
                  <c:v>2.970045462425337</c:v>
                </c:pt>
                <c:pt idx="186">
                  <c:v>3.4419655234591917</c:v>
                </c:pt>
                <c:pt idx="187">
                  <c:v>2.9777322910916282</c:v>
                </c:pt>
                <c:pt idx="189">
                  <c:v>3.6751757754661742</c:v>
                </c:pt>
                <c:pt idx="190">
                  <c:v>3.9285752177558955</c:v>
                </c:pt>
                <c:pt idx="191">
                  <c:v>4.0910891551501125</c:v>
                </c:pt>
                <c:pt idx="192">
                  <c:v>3.9739058832385754</c:v>
                </c:pt>
                <c:pt idx="193">
                  <c:v>3.8779556374319686</c:v>
                </c:pt>
                <c:pt idx="194">
                  <c:v>4.0459832693356859</c:v>
                </c:pt>
                <c:pt idx="195">
                  <c:v>3.8228303311058851</c:v>
                </c:pt>
                <c:pt idx="196">
                  <c:v>3.7558835414752716</c:v>
                </c:pt>
                <c:pt idx="200">
                  <c:v>4.8858408900274037</c:v>
                </c:pt>
                <c:pt idx="201">
                  <c:v>4.5575158877084379</c:v>
                </c:pt>
                <c:pt idx="202">
                  <c:v>4.4826441040741134</c:v>
                </c:pt>
                <c:pt idx="203">
                  <c:v>4.0569135371392528</c:v>
                </c:pt>
                <c:pt idx="204">
                  <c:v>4.0916756433984647</c:v>
                </c:pt>
                <c:pt idx="205">
                  <c:v>4.2783811594982373</c:v>
                </c:pt>
                <c:pt idx="206">
                  <c:v>4.2999515858255473</c:v>
                </c:pt>
                <c:pt idx="207">
                  <c:v>4.2077327927275308</c:v>
                </c:pt>
                <c:pt idx="210">
                  <c:v>3.5797922824195907</c:v>
                </c:pt>
                <c:pt idx="211">
                  <c:v>3.7469022424559819</c:v>
                </c:pt>
                <c:pt idx="214">
                  <c:v>4.4188621634421823</c:v>
                </c:pt>
                <c:pt idx="216">
                  <c:v>4.3358007877259732</c:v>
                </c:pt>
                <c:pt idx="218">
                  <c:v>4.6398270776338739</c:v>
                </c:pt>
                <c:pt idx="220">
                  <c:v>3.2787622867556094</c:v>
                </c:pt>
                <c:pt idx="222">
                  <c:v>3.7533363524613916</c:v>
                </c:pt>
                <c:pt idx="223">
                  <c:v>3.8206479421822519</c:v>
                </c:pt>
                <c:pt idx="224">
                  <c:v>3.5778832926122597</c:v>
                </c:pt>
                <c:pt idx="225">
                  <c:v>3.7533363524613916</c:v>
                </c:pt>
                <c:pt idx="226">
                  <c:v>3.2749358789025562</c:v>
                </c:pt>
                <c:pt idx="227">
                  <c:v>2.9777322910916282</c:v>
                </c:pt>
                <c:pt idx="228">
                  <c:v>3.2471633006839071</c:v>
                </c:pt>
                <c:pt idx="229">
                  <c:v>3.2592839333597605</c:v>
                </c:pt>
                <c:pt idx="230">
                  <c:v>2.9622201249133804</c:v>
                </c:pt>
                <c:pt idx="231">
                  <c:v>2.970045462425337</c:v>
                </c:pt>
                <c:pt idx="232">
                  <c:v>2.9622201249133804</c:v>
                </c:pt>
                <c:pt idx="233">
                  <c:v>2.9622201249133804</c:v>
                </c:pt>
                <c:pt idx="234">
                  <c:v>2.9777322910916282</c:v>
                </c:pt>
                <c:pt idx="235">
                  <c:v>2.9777322910916282</c:v>
                </c:pt>
                <c:pt idx="236">
                  <c:v>4.1351413371795553</c:v>
                </c:pt>
                <c:pt idx="238">
                  <c:v>4.1435439109027392</c:v>
                </c:pt>
                <c:pt idx="239">
                  <c:v>2.970045462425337</c:v>
                </c:pt>
                <c:pt idx="240">
                  <c:v>3.6767022954276469</c:v>
                </c:pt>
                <c:pt idx="241">
                  <c:v>3.5797922824195907</c:v>
                </c:pt>
                <c:pt idx="242">
                  <c:v>4.2552811909060866</c:v>
                </c:pt>
                <c:pt idx="243">
                  <c:v>4.15280646658666</c:v>
                </c:pt>
                <c:pt idx="244">
                  <c:v>3.8217405074928243</c:v>
                </c:pt>
                <c:pt idx="245">
                  <c:v>3.2787622867556094</c:v>
                </c:pt>
                <c:pt idx="248">
                  <c:v>4.8289906398107032</c:v>
                </c:pt>
                <c:pt idx="249">
                  <c:v>4.3191147451125564</c:v>
                </c:pt>
                <c:pt idx="250">
                  <c:v>4.3921191508140938</c:v>
                </c:pt>
                <c:pt idx="251">
                  <c:v>4.2081812124699018</c:v>
                </c:pt>
                <c:pt idx="252">
                  <c:v>4.0569135371392528</c:v>
                </c:pt>
                <c:pt idx="253">
                  <c:v>3.7558835414752716</c:v>
                </c:pt>
                <c:pt idx="254">
                  <c:v>4.1238603267698659</c:v>
                </c:pt>
                <c:pt idx="255">
                  <c:v>4.181375812392135</c:v>
                </c:pt>
                <c:pt idx="256">
                  <c:v>4.6934424896043261</c:v>
                </c:pt>
                <c:pt idx="257">
                  <c:v>3.2787622867556094</c:v>
                </c:pt>
                <c:pt idx="259">
                  <c:v>3.8206479421822519</c:v>
                </c:pt>
                <c:pt idx="261">
                  <c:v>4.2004943838036111</c:v>
                </c:pt>
                <c:pt idx="264">
                  <c:v>4.2779996974781893</c:v>
                </c:pt>
                <c:pt idx="268">
                  <c:v>4.0869614100602645</c:v>
                </c:pt>
                <c:pt idx="269">
                  <c:v>4.0562781391006695</c:v>
                </c:pt>
                <c:pt idx="270">
                  <c:v>3.8173536572447109</c:v>
                </c:pt>
                <c:pt idx="271">
                  <c:v>3.8217405074928243</c:v>
                </c:pt>
                <c:pt idx="272">
                  <c:v>3.6705637553242165</c:v>
                </c:pt>
                <c:pt idx="273">
                  <c:v>3.7520571336222188</c:v>
                </c:pt>
                <c:pt idx="274">
                  <c:v>2.9542511952421053</c:v>
                </c:pt>
                <c:pt idx="275">
                  <c:v>2.9777322910916282</c:v>
                </c:pt>
                <c:pt idx="276">
                  <c:v>3.2471633006839071</c:v>
                </c:pt>
                <c:pt idx="277">
                  <c:v>3.2552811909060866</c:v>
                </c:pt>
                <c:pt idx="278">
                  <c:v>2.9777322910916282</c:v>
                </c:pt>
                <c:pt idx="279">
                  <c:v>2.9777322910916282</c:v>
                </c:pt>
                <c:pt idx="280">
                  <c:v>2.9622201249133804</c:v>
                </c:pt>
                <c:pt idx="281">
                  <c:v>2.9777322910916282</c:v>
                </c:pt>
                <c:pt idx="282">
                  <c:v>2.970045462425337</c:v>
                </c:pt>
                <c:pt idx="284">
                  <c:v>3.9971036951593732</c:v>
                </c:pt>
                <c:pt idx="285">
                  <c:v>3.7494873362904753</c:v>
                </c:pt>
                <c:pt idx="287">
                  <c:v>4.0420588949047769</c:v>
                </c:pt>
              </c:numCache>
            </c:numRef>
          </c:yVal>
        </c:ser>
        <c:ser>
          <c:idx val="1"/>
          <c:order val="1"/>
          <c:tx>
            <c:v>Microscopy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Ref>
              <c:f>'P3 FCM Micro'!$AF$2:$AF$289</c:f>
              <c:numCache>
                <c:formatCode>0.0</c:formatCode>
                <c:ptCount val="288"/>
                <c:pt idx="2">
                  <c:v>2.5314789170422549</c:v>
                </c:pt>
                <c:pt idx="3">
                  <c:v>2.1303337684950061</c:v>
                </c:pt>
                <c:pt idx="4">
                  <c:v>2.6127838567197355</c:v>
                </c:pt>
                <c:pt idx="5">
                  <c:v>2.5701536126645168</c:v>
                </c:pt>
                <c:pt idx="6">
                  <c:v>2.7018556925735071</c:v>
                </c:pt>
                <c:pt idx="7">
                  <c:v>2.3031960574204891</c:v>
                </c:pt>
                <c:pt idx="8">
                  <c:v>3.2125338361866072</c:v>
                </c:pt>
                <c:pt idx="10">
                  <c:v>3.2844307338445193</c:v>
                </c:pt>
                <c:pt idx="11">
                  <c:v>3.2317243833285163</c:v>
                </c:pt>
                <c:pt idx="12">
                  <c:v>3.3926969532596658</c:v>
                </c:pt>
                <c:pt idx="13">
                  <c:v>3.2844307338445193</c:v>
                </c:pt>
                <c:pt idx="14">
                  <c:v>3.5964138103391217</c:v>
                </c:pt>
                <c:pt idx="15">
                  <c:v>3.5563025007672873</c:v>
                </c:pt>
                <c:pt idx="16">
                  <c:v>3.0043213737826426</c:v>
                </c:pt>
                <c:pt idx="17">
                  <c:v>2.7429868333203924</c:v>
                </c:pt>
                <c:pt idx="20">
                  <c:v>2.520701826026063</c:v>
                </c:pt>
                <c:pt idx="22">
                  <c:v>3.0450783747351879</c:v>
                </c:pt>
                <c:pt idx="23">
                  <c:v>3.5481846105451078</c:v>
                </c:pt>
                <c:pt idx="25">
                  <c:v>2.9420080530223132</c:v>
                </c:pt>
                <c:pt idx="30">
                  <c:v>3.3159703454569178</c:v>
                </c:pt>
                <c:pt idx="31">
                  <c:v>3.1760912590556813</c:v>
                </c:pt>
                <c:pt idx="32">
                  <c:v>3.6242820958356683</c:v>
                </c:pt>
                <c:pt idx="36">
                  <c:v>4.6804461129563304</c:v>
                </c:pt>
                <c:pt idx="37">
                  <c:v>2.8976270912904414</c:v>
                </c:pt>
                <c:pt idx="38">
                  <c:v>4.5670310739328057</c:v>
                </c:pt>
                <c:pt idx="40">
                  <c:v>3.4194049627698928</c:v>
                </c:pt>
                <c:pt idx="42">
                  <c:v>4.1258064581395271</c:v>
                </c:pt>
                <c:pt idx="44">
                  <c:v>3.6454222693490919</c:v>
                </c:pt>
                <c:pt idx="45">
                  <c:v>3.436162647040756</c:v>
                </c:pt>
                <c:pt idx="46">
                  <c:v>2.9882615967287558</c:v>
                </c:pt>
                <c:pt idx="51">
                  <c:v>3.1553360374650619</c:v>
                </c:pt>
                <c:pt idx="58">
                  <c:v>3.12057393120585</c:v>
                </c:pt>
                <c:pt idx="59">
                  <c:v>3.0016039241497978</c:v>
                </c:pt>
                <c:pt idx="60">
                  <c:v>3.3774883833761327</c:v>
                </c:pt>
                <c:pt idx="61">
                  <c:v>3.2430380486862944</c:v>
                </c:pt>
                <c:pt idx="62">
                  <c:v>3.4273237863572472</c:v>
                </c:pt>
                <c:pt idx="63">
                  <c:v>3.4463818122224419</c:v>
                </c:pt>
                <c:pt idx="64">
                  <c:v>3.0663259253620376</c:v>
                </c:pt>
                <c:pt idx="65">
                  <c:v>2.8648076290261471</c:v>
                </c:pt>
                <c:pt idx="66">
                  <c:v>2.8409420802430989</c:v>
                </c:pt>
                <c:pt idx="68">
                  <c:v>2.9696488404807253</c:v>
                </c:pt>
                <c:pt idx="70">
                  <c:v>3.4432629874586951</c:v>
                </c:pt>
                <c:pt idx="71">
                  <c:v>3.0559514053291501</c:v>
                </c:pt>
                <c:pt idx="76">
                  <c:v>2.3765769570565118</c:v>
                </c:pt>
                <c:pt idx="78">
                  <c:v>3.469822015978163</c:v>
                </c:pt>
                <c:pt idx="79">
                  <c:v>3.1139433523068369</c:v>
                </c:pt>
                <c:pt idx="80">
                  <c:v>3.7795964912578244</c:v>
                </c:pt>
                <c:pt idx="82">
                  <c:v>3.9675479762188619</c:v>
                </c:pt>
                <c:pt idx="83">
                  <c:v>2.01424043911461</c:v>
                </c:pt>
                <c:pt idx="84">
                  <c:v>4.4166405073382808</c:v>
                </c:pt>
                <c:pt idx="88">
                  <c:v>3.7209857441537393</c:v>
                </c:pt>
                <c:pt idx="90">
                  <c:v>4.024895960107485</c:v>
                </c:pt>
                <c:pt idx="92">
                  <c:v>3.6748611407378116</c:v>
                </c:pt>
                <c:pt idx="93">
                  <c:v>2.3921104650113136</c:v>
                </c:pt>
                <c:pt idx="94">
                  <c:v>3.4107772333772099</c:v>
                </c:pt>
                <c:pt idx="98">
                  <c:v>2.8239087409443187</c:v>
                </c:pt>
                <c:pt idx="99">
                  <c:v>2.9330532103693869</c:v>
                </c:pt>
                <c:pt idx="100">
                  <c:v>3.8968410377149421</c:v>
                </c:pt>
                <c:pt idx="101">
                  <c:v>3.1658376246901283</c:v>
                </c:pt>
                <c:pt idx="102">
                  <c:v>2.5118833609788744</c:v>
                </c:pt>
                <c:pt idx="103">
                  <c:v>2.2833012287035497</c:v>
                </c:pt>
                <c:pt idx="104">
                  <c:v>2.7696234550041789</c:v>
                </c:pt>
                <c:pt idx="105">
                  <c:v>2.741676743392075</c:v>
                </c:pt>
                <c:pt idx="106">
                  <c:v>3.7355988996981799</c:v>
                </c:pt>
                <c:pt idx="107">
                  <c:v>3.4341124725871381</c:v>
                </c:pt>
                <c:pt idx="108">
                  <c:v>2.7584071921878865</c:v>
                </c:pt>
                <c:pt idx="109">
                  <c:v>2.5899496013257077</c:v>
                </c:pt>
                <c:pt idx="110">
                  <c:v>2.5481846105451078</c:v>
                </c:pt>
                <c:pt idx="111">
                  <c:v>2.8435442119456353</c:v>
                </c:pt>
                <c:pt idx="112">
                  <c:v>2.2253092817258628</c:v>
                </c:pt>
                <c:pt idx="114">
                  <c:v>2.8543060418010806</c:v>
                </c:pt>
                <c:pt idx="116">
                  <c:v>3.2430380486862944</c:v>
                </c:pt>
                <c:pt idx="117">
                  <c:v>2.9395192526186187</c:v>
                </c:pt>
                <c:pt idx="118">
                  <c:v>2.8162412999917832</c:v>
                </c:pt>
                <c:pt idx="119">
                  <c:v>2.2507248773525856</c:v>
                </c:pt>
                <c:pt idx="120">
                  <c:v>3.2121876044039577</c:v>
                </c:pt>
                <c:pt idx="121">
                  <c:v>2.4093694704528197</c:v>
                </c:pt>
                <c:pt idx="122">
                  <c:v>3.2227164711475833</c:v>
                </c:pt>
                <c:pt idx="124">
                  <c:v>2.8430250313913916</c:v>
                </c:pt>
                <c:pt idx="125">
                  <c:v>3.4166405073382808</c:v>
                </c:pt>
                <c:pt idx="126">
                  <c:v>3.0156391343071749</c:v>
                </c:pt>
                <c:pt idx="128">
                  <c:v>3.4068806700491248</c:v>
                </c:pt>
                <c:pt idx="129">
                  <c:v>2.8976270912904414</c:v>
                </c:pt>
                <c:pt idx="130">
                  <c:v>3.7379873263334309</c:v>
                </c:pt>
                <c:pt idx="131">
                  <c:v>2.8846065812979305</c:v>
                </c:pt>
                <c:pt idx="132">
                  <c:v>3.4668676203541096</c:v>
                </c:pt>
                <c:pt idx="133">
                  <c:v>3.9190780923760737</c:v>
                </c:pt>
                <c:pt idx="134">
                  <c:v>3.5198279937757189</c:v>
                </c:pt>
                <c:pt idx="135">
                  <c:v>2.9493900066449128</c:v>
                </c:pt>
                <c:pt idx="136">
                  <c:v>3.3344537511509307</c:v>
                </c:pt>
                <c:pt idx="137">
                  <c:v>3.2240148113728639</c:v>
                </c:pt>
                <c:pt idx="138">
                  <c:v>3.8887409606828927</c:v>
                </c:pt>
                <c:pt idx="140">
                  <c:v>3.5670263661590602</c:v>
                </c:pt>
                <c:pt idx="141">
                  <c:v>3.3873898263387292</c:v>
                </c:pt>
                <c:pt idx="142">
                  <c:v>4.2329961103921541</c:v>
                </c:pt>
                <c:pt idx="143">
                  <c:v>3.7634279935629373</c:v>
                </c:pt>
                <c:pt idx="144" formatCode="0">
                  <c:v>3.8</c:v>
                </c:pt>
                <c:pt idx="145" formatCode="0">
                  <c:v>3.8</c:v>
                </c:pt>
                <c:pt idx="146">
                  <c:v>3.9111576087399764</c:v>
                </c:pt>
                <c:pt idx="147">
                  <c:v>3.781755374652469</c:v>
                </c:pt>
                <c:pt idx="148">
                  <c:v>3.576341350205793</c:v>
                </c:pt>
                <c:pt idx="149">
                  <c:v>4.0310042813635372</c:v>
                </c:pt>
                <c:pt idx="150">
                  <c:v>3.0809870469108871</c:v>
                </c:pt>
                <c:pt idx="152">
                  <c:v>3.5943925503754266</c:v>
                </c:pt>
                <c:pt idx="153">
                  <c:v>3.2121876044039577</c:v>
                </c:pt>
                <c:pt idx="154">
                  <c:v>3.9108910886445281</c:v>
                </c:pt>
                <c:pt idx="155">
                  <c:v>3.9432471251378618</c:v>
                </c:pt>
                <c:pt idx="156">
                  <c:v>3.806519134080705</c:v>
                </c:pt>
                <c:pt idx="157">
                  <c:v>2.8027737252919755</c:v>
                </c:pt>
                <c:pt idx="158">
                  <c:v>3.6369891018122291</c:v>
                </c:pt>
                <c:pt idx="159">
                  <c:v>3.1832698436828046</c:v>
                </c:pt>
                <c:pt idx="160">
                  <c:v>2.6580113966571126</c:v>
                </c:pt>
                <c:pt idx="161">
                  <c:v>2.469822015978163</c:v>
                </c:pt>
                <c:pt idx="162">
                  <c:v>3.2683439139510648</c:v>
                </c:pt>
                <c:pt idx="164">
                  <c:v>3.6042260530844699</c:v>
                </c:pt>
                <c:pt idx="166">
                  <c:v>2.7096938697277917</c:v>
                </c:pt>
                <c:pt idx="167">
                  <c:v>2.3143939572219625</c:v>
                </c:pt>
                <c:pt idx="168">
                  <c:v>3.1683010146294293</c:v>
                </c:pt>
                <c:pt idx="170">
                  <c:v>3.6095944092252199</c:v>
                </c:pt>
                <c:pt idx="171">
                  <c:v>3.0606978403536118</c:v>
                </c:pt>
                <c:pt idx="172">
                  <c:v>3.3528254412219733</c:v>
                </c:pt>
                <c:pt idx="173">
                  <c:v>2.4313637641589874</c:v>
                </c:pt>
                <c:pt idx="174">
                  <c:v>2.7429868333203928</c:v>
                </c:pt>
                <c:pt idx="175">
                  <c:v>2.156347200859924</c:v>
                </c:pt>
                <c:pt idx="176">
                  <c:v>3.1238516409670858</c:v>
                </c:pt>
                <c:pt idx="177">
                  <c:v>3.0170333392987803</c:v>
                </c:pt>
                <c:pt idx="178">
                  <c:v>3.0057523288890913</c:v>
                </c:pt>
                <c:pt idx="180">
                  <c:v>3.6190933306267428</c:v>
                </c:pt>
                <c:pt idx="181">
                  <c:v>3.2695129442179165</c:v>
                </c:pt>
                <c:pt idx="182">
                  <c:v>2.9941704563392761</c:v>
                </c:pt>
                <c:pt idx="184">
                  <c:v>2.8282301147269613</c:v>
                </c:pt>
                <c:pt idx="185">
                  <c:v>2.7403626894942437</c:v>
                </c:pt>
                <c:pt idx="186">
                  <c:v>2.9138138523837167</c:v>
                </c:pt>
                <c:pt idx="187">
                  <c:v>2.6901960800285134</c:v>
                </c:pt>
                <c:pt idx="189">
                  <c:v>2.8430250313913916</c:v>
                </c:pt>
                <c:pt idx="190">
                  <c:v>3.8597385661971471</c:v>
                </c:pt>
                <c:pt idx="191">
                  <c:v>4.0948203803547996</c:v>
                </c:pt>
                <c:pt idx="192">
                  <c:v>4</c:v>
                </c:pt>
                <c:pt idx="193">
                  <c:v>4</c:v>
                </c:pt>
                <c:pt idx="194">
                  <c:v>4.2552725051033065</c:v>
                </c:pt>
                <c:pt idx="195">
                  <c:v>3.2409650400634291</c:v>
                </c:pt>
                <c:pt idx="196">
                  <c:v>3.4132997640812519</c:v>
                </c:pt>
                <c:pt idx="200">
                  <c:v>4.7272972028035873</c:v>
                </c:pt>
                <c:pt idx="201">
                  <c:v>3.4601458174917501</c:v>
                </c:pt>
                <c:pt idx="202">
                  <c:v>3.419955748489758</c:v>
                </c:pt>
                <c:pt idx="203">
                  <c:v>3.4517864355242902</c:v>
                </c:pt>
                <c:pt idx="204">
                  <c:v>4.0253058652647704</c:v>
                </c:pt>
                <c:pt idx="205">
                  <c:v>3.840106094456758</c:v>
                </c:pt>
                <c:pt idx="206">
                  <c:v>3.5010592622177517</c:v>
                </c:pt>
                <c:pt idx="207">
                  <c:v>3.4440447959180762</c:v>
                </c:pt>
                <c:pt idx="210">
                  <c:v>2.3944516808262164</c:v>
                </c:pt>
                <c:pt idx="211">
                  <c:v>2.6309361190641916</c:v>
                </c:pt>
                <c:pt idx="214">
                  <c:v>3.214843848047698</c:v>
                </c:pt>
                <c:pt idx="216">
                  <c:v>3.1660747173570805</c:v>
                </c:pt>
                <c:pt idx="218">
                  <c:v>3.0681858617461617</c:v>
                </c:pt>
                <c:pt idx="220">
                  <c:v>3.2907763612984282</c:v>
                </c:pt>
                <c:pt idx="222">
                  <c:v>3.0755469613925306</c:v>
                </c:pt>
                <c:pt idx="223">
                  <c:v>3.0644579892269186</c:v>
                </c:pt>
                <c:pt idx="224">
                  <c:v>3.9052560487484511</c:v>
                </c:pt>
                <c:pt idx="225">
                  <c:v>3.3873898263387292</c:v>
                </c:pt>
                <c:pt idx="226">
                  <c:v>2.7032913781186614</c:v>
                </c:pt>
                <c:pt idx="227">
                  <c:v>2.6163004304425725</c:v>
                </c:pt>
                <c:pt idx="228">
                  <c:v>3.5224442335063197</c:v>
                </c:pt>
                <c:pt idx="229">
                  <c:v>3.4533183400470375</c:v>
                </c:pt>
                <c:pt idx="230">
                  <c:v>2.5720967679505193</c:v>
                </c:pt>
                <c:pt idx="231">
                  <c:v>2.6760400436897793</c:v>
                </c:pt>
                <c:pt idx="232">
                  <c:v>2.52720011906298</c:v>
                </c:pt>
                <c:pt idx="233">
                  <c:v>3.0569048513364727</c:v>
                </c:pt>
                <c:pt idx="234">
                  <c:v>2.6872316010647745</c:v>
                </c:pt>
                <c:pt idx="235">
                  <c:v>2.9678153166285988</c:v>
                </c:pt>
                <c:pt idx="236">
                  <c:v>3.4533183400470375</c:v>
                </c:pt>
                <c:pt idx="238">
                  <c:v>3.8438554226231609</c:v>
                </c:pt>
                <c:pt idx="239">
                  <c:v>3.5530735306370889</c:v>
                </c:pt>
                <c:pt idx="240">
                  <c:v>3.4</c:v>
                </c:pt>
                <c:pt idx="241">
                  <c:v>3.4</c:v>
                </c:pt>
                <c:pt idx="242">
                  <c:v>4.0043213737826422</c:v>
                </c:pt>
                <c:pt idx="243">
                  <c:v>3.5362427068383191</c:v>
                </c:pt>
                <c:pt idx="244">
                  <c:v>3.7676858167054785</c:v>
                </c:pt>
                <c:pt idx="245">
                  <c:v>3.3170181010481117</c:v>
                </c:pt>
                <c:pt idx="248">
                  <c:v>4.901621764093357</c:v>
                </c:pt>
                <c:pt idx="249">
                  <c:v>4.0782755220866012</c:v>
                </c:pt>
                <c:pt idx="250">
                  <c:v>3.1383026981662816</c:v>
                </c:pt>
                <c:pt idx="251">
                  <c:v>4.1398790864012369</c:v>
                </c:pt>
                <c:pt idx="252">
                  <c:v>3.5415792439465807</c:v>
                </c:pt>
                <c:pt idx="253">
                  <c:v>2.932473764677153</c:v>
                </c:pt>
                <c:pt idx="254">
                  <c:v>3.5556988947189012</c:v>
                </c:pt>
                <c:pt idx="255">
                  <c:v>4.5321171162488039</c:v>
                </c:pt>
                <c:pt idx="256">
                  <c:v>3.019116290447073</c:v>
                </c:pt>
                <c:pt idx="257">
                  <c:v>3.5217916496391233</c:v>
                </c:pt>
                <c:pt idx="259">
                  <c:v>3.3935752032695876</c:v>
                </c:pt>
                <c:pt idx="261">
                  <c:v>3.2174839442139063</c:v>
                </c:pt>
                <c:pt idx="264">
                  <c:v>2.9626060729241268</c:v>
                </c:pt>
                <c:pt idx="268">
                  <c:v>3.1997551772534747</c:v>
                </c:pt>
                <c:pt idx="269">
                  <c:v>4.1072099696478688</c:v>
                </c:pt>
                <c:pt idx="270">
                  <c:v>3.1335389083702174</c:v>
                </c:pt>
                <c:pt idx="271">
                  <c:v>3.0114294617807817</c:v>
                </c:pt>
                <c:pt idx="272">
                  <c:v>3.4440447959180762</c:v>
                </c:pt>
                <c:pt idx="273">
                  <c:v>3.5440680443502757</c:v>
                </c:pt>
                <c:pt idx="274">
                  <c:v>2.6690067809585756</c:v>
                </c:pt>
                <c:pt idx="275">
                  <c:v>2.6368220975871743</c:v>
                </c:pt>
                <c:pt idx="276">
                  <c:v>3.7506626461340558</c:v>
                </c:pt>
                <c:pt idx="277">
                  <c:v>3.8182258936139557</c:v>
                </c:pt>
                <c:pt idx="278">
                  <c:v>2.3152704347785913</c:v>
                </c:pt>
                <c:pt idx="279">
                  <c:v>2.3290587192642249</c:v>
                </c:pt>
                <c:pt idx="280">
                  <c:v>2.4093694704528197</c:v>
                </c:pt>
                <c:pt idx="281">
                  <c:v>2.6300887149282062</c:v>
                </c:pt>
                <c:pt idx="282">
                  <c:v>2.3290587192642245</c:v>
                </c:pt>
                <c:pt idx="284">
                  <c:v>3.1139433523068369</c:v>
                </c:pt>
                <c:pt idx="285">
                  <c:v>2.6989700043360187</c:v>
                </c:pt>
                <c:pt idx="287">
                  <c:v>3.7075701760979363</c:v>
                </c:pt>
              </c:numCache>
            </c:numRef>
          </c:yVal>
        </c:ser>
        <c:axId val="55084544"/>
        <c:axId val="55095296"/>
      </c:scatterChart>
      <c:valAx>
        <c:axId val="55084544"/>
        <c:scaling>
          <c:orientation val="minMax"/>
          <c:max val="300"/>
        </c:scaling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Microscopy (log cells/mL)</a:t>
                </a:r>
              </a:p>
            </c:rich>
          </c:tx>
          <c:layout>
            <c:manualLayout>
              <c:xMode val="edge"/>
              <c:yMode val="edge"/>
              <c:x val="0.4328600644162382"/>
              <c:y val="0.89783277090363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95296"/>
        <c:crosses val="autoZero"/>
        <c:crossBetween val="midCat"/>
      </c:valAx>
      <c:valAx>
        <c:axId val="55095296"/>
        <c:scaling>
          <c:orientation val="minMax"/>
          <c:max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Flow Cytometry (log cells/mL)</a:t>
                </a:r>
              </a:p>
            </c:rich>
          </c:tx>
          <c:layout>
            <c:manualLayout>
              <c:xMode val="edge"/>
              <c:yMode val="edge"/>
              <c:x val="3.6334898200816382E-2"/>
              <c:y val="0.2043344581927259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84544"/>
        <c:crosses val="autoZero"/>
        <c:crossBetween val="midCat"/>
        <c:majorUnit val="2"/>
        <c:minorUnit val="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8617623886059"/>
          <c:y val="0.12111819608616206"/>
          <c:w val="0.16403798122503235"/>
          <c:h val="0.10559022222896179"/>
        </c:manualLayout>
      </c:layout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paperSize="9"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542651621020517"/>
          <c:y val="0.10539240912322199"/>
          <c:w val="0.82480745035042879"/>
          <c:h val="0.7083350287583986"/>
        </c:manualLayout>
      </c:layout>
      <c:scatterChart>
        <c:scatterStyle val="lineMarker"/>
        <c:ser>
          <c:idx val="1"/>
          <c:order val="0"/>
          <c:tx>
            <c:v>BLA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'P3 FCM Micro'!$AF$2:$AF$49</c:f>
              <c:numCache>
                <c:formatCode>0.0</c:formatCode>
                <c:ptCount val="48"/>
                <c:pt idx="2">
                  <c:v>2.5314789170422549</c:v>
                </c:pt>
                <c:pt idx="3">
                  <c:v>2.1303337684950061</c:v>
                </c:pt>
                <c:pt idx="4">
                  <c:v>2.6127838567197355</c:v>
                </c:pt>
                <c:pt idx="5">
                  <c:v>2.5701536126645168</c:v>
                </c:pt>
                <c:pt idx="6">
                  <c:v>2.7018556925735071</c:v>
                </c:pt>
                <c:pt idx="7">
                  <c:v>2.3031960574204891</c:v>
                </c:pt>
                <c:pt idx="8">
                  <c:v>3.2125338361866072</c:v>
                </c:pt>
                <c:pt idx="10">
                  <c:v>3.2844307338445193</c:v>
                </c:pt>
                <c:pt idx="11">
                  <c:v>3.2317243833285163</c:v>
                </c:pt>
                <c:pt idx="12">
                  <c:v>3.3926969532596658</c:v>
                </c:pt>
                <c:pt idx="13">
                  <c:v>3.2844307338445193</c:v>
                </c:pt>
                <c:pt idx="14">
                  <c:v>3.5964138103391217</c:v>
                </c:pt>
                <c:pt idx="15">
                  <c:v>3.5563025007672873</c:v>
                </c:pt>
                <c:pt idx="16">
                  <c:v>3.0043213737826426</c:v>
                </c:pt>
                <c:pt idx="17">
                  <c:v>2.7429868333203924</c:v>
                </c:pt>
                <c:pt idx="20">
                  <c:v>2.520701826026063</c:v>
                </c:pt>
                <c:pt idx="22">
                  <c:v>3.0450783747351879</c:v>
                </c:pt>
                <c:pt idx="23">
                  <c:v>3.5481846105451078</c:v>
                </c:pt>
                <c:pt idx="25">
                  <c:v>2.9420080530223132</c:v>
                </c:pt>
                <c:pt idx="30">
                  <c:v>3.3159703454569178</c:v>
                </c:pt>
                <c:pt idx="31">
                  <c:v>3.1760912590556813</c:v>
                </c:pt>
                <c:pt idx="32">
                  <c:v>3.6242820958356683</c:v>
                </c:pt>
                <c:pt idx="36">
                  <c:v>4.6804461129563304</c:v>
                </c:pt>
                <c:pt idx="37">
                  <c:v>2.8976270912904414</c:v>
                </c:pt>
                <c:pt idx="38">
                  <c:v>4.5670310739328057</c:v>
                </c:pt>
                <c:pt idx="40">
                  <c:v>3.4194049627698928</c:v>
                </c:pt>
                <c:pt idx="42">
                  <c:v>4.1258064581395271</c:v>
                </c:pt>
                <c:pt idx="44">
                  <c:v>3.6454222693490919</c:v>
                </c:pt>
                <c:pt idx="45">
                  <c:v>3.436162647040756</c:v>
                </c:pt>
                <c:pt idx="46">
                  <c:v>2.9882615967287558</c:v>
                </c:pt>
              </c:numCache>
            </c:numRef>
          </c:xVal>
          <c:yVal>
            <c:numRef>
              <c:f>'P3 FCM Micro'!$AD$2:$AD$49</c:f>
              <c:numCache>
                <c:formatCode>0.0</c:formatCode>
                <c:ptCount val="48"/>
                <c:pt idx="2">
                  <c:v>3.5797922824195907</c:v>
                </c:pt>
                <c:pt idx="3">
                  <c:v>2.9777322910916282</c:v>
                </c:pt>
                <c:pt idx="4">
                  <c:v>3.8228303311058851</c:v>
                </c:pt>
                <c:pt idx="5">
                  <c:v>3.7533363524613916</c:v>
                </c:pt>
                <c:pt idx="6">
                  <c:v>3.2787622867556094</c:v>
                </c:pt>
                <c:pt idx="7">
                  <c:v>2.9622201249133804</c:v>
                </c:pt>
                <c:pt idx="8">
                  <c:v>3.5797922824195907</c:v>
                </c:pt>
                <c:pt idx="10">
                  <c:v>3.5797922824195907</c:v>
                </c:pt>
                <c:pt idx="11">
                  <c:v>3.6767022954276469</c:v>
                </c:pt>
                <c:pt idx="12">
                  <c:v>3.4548535458112908</c:v>
                </c:pt>
                <c:pt idx="13">
                  <c:v>3.4523063567974108</c:v>
                </c:pt>
                <c:pt idx="14">
                  <c:v>3.2787622867556094</c:v>
                </c:pt>
                <c:pt idx="15">
                  <c:v>3.2749358789025562</c:v>
                </c:pt>
                <c:pt idx="16">
                  <c:v>3.5759658745665375</c:v>
                </c:pt>
                <c:pt idx="17">
                  <c:v>3.4497441400328102</c:v>
                </c:pt>
                <c:pt idx="20">
                  <c:v>2.9777322910916282</c:v>
                </c:pt>
                <c:pt idx="22">
                  <c:v>3.8162499857945633</c:v>
                </c:pt>
                <c:pt idx="23">
                  <c:v>3.8692404055337564</c:v>
                </c:pt>
                <c:pt idx="25">
                  <c:v>3.7507741356967914</c:v>
                </c:pt>
                <c:pt idx="30">
                  <c:v>3.9769697018142081</c:v>
                </c:pt>
                <c:pt idx="31">
                  <c:v>3.2710754580893182</c:v>
                </c:pt>
                <c:pt idx="32">
                  <c:v>4.3211927131050949</c:v>
                </c:pt>
                <c:pt idx="36">
                  <c:v>4.1818522737475528</c:v>
                </c:pt>
                <c:pt idx="37">
                  <c:v>2.9777322910916282</c:v>
                </c:pt>
                <c:pt idx="38">
                  <c:v>4.0869614100602645</c:v>
                </c:pt>
                <c:pt idx="40">
                  <c:v>4.0910891551501125</c:v>
                </c:pt>
                <c:pt idx="42">
                  <c:v>4.6676172719077673</c:v>
                </c:pt>
                <c:pt idx="44">
                  <c:v>4.2540731387171187</c:v>
                </c:pt>
                <c:pt idx="45">
                  <c:v>3.4497441400328102</c:v>
                </c:pt>
                <c:pt idx="46">
                  <c:v>4.055641810075616</c:v>
                </c:pt>
              </c:numCache>
            </c:numRef>
          </c:yVal>
        </c:ser>
        <c:ser>
          <c:idx val="2"/>
          <c:order val="1"/>
          <c:tx>
            <c:v>ARM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'P3 FCM Micro'!$AF$50:$AF$97</c:f>
              <c:numCache>
                <c:formatCode>0.0</c:formatCode>
                <c:ptCount val="48"/>
                <c:pt idx="3">
                  <c:v>3.1553360374650619</c:v>
                </c:pt>
                <c:pt idx="10">
                  <c:v>3.12057393120585</c:v>
                </c:pt>
                <c:pt idx="11">
                  <c:v>3.0016039241497978</c:v>
                </c:pt>
                <c:pt idx="12">
                  <c:v>3.3774883833761327</c:v>
                </c:pt>
                <c:pt idx="13">
                  <c:v>3.2430380486862944</c:v>
                </c:pt>
                <c:pt idx="14">
                  <c:v>3.4273237863572472</c:v>
                </c:pt>
                <c:pt idx="15">
                  <c:v>3.4463818122224419</c:v>
                </c:pt>
                <c:pt idx="16">
                  <c:v>3.0663259253620376</c:v>
                </c:pt>
                <c:pt idx="17">
                  <c:v>2.8648076290261471</c:v>
                </c:pt>
                <c:pt idx="18">
                  <c:v>2.8409420802430989</c:v>
                </c:pt>
                <c:pt idx="20">
                  <c:v>2.9696488404807253</c:v>
                </c:pt>
                <c:pt idx="22">
                  <c:v>3.4432629874586951</c:v>
                </c:pt>
                <c:pt idx="23">
                  <c:v>3.0559514053291501</c:v>
                </c:pt>
                <c:pt idx="28">
                  <c:v>2.3765769570565118</c:v>
                </c:pt>
                <c:pt idx="30">
                  <c:v>3.469822015978163</c:v>
                </c:pt>
                <c:pt idx="31">
                  <c:v>3.1139433523068369</c:v>
                </c:pt>
                <c:pt idx="32">
                  <c:v>3.7795964912578244</c:v>
                </c:pt>
                <c:pt idx="34">
                  <c:v>3.9675479762188619</c:v>
                </c:pt>
                <c:pt idx="35">
                  <c:v>2.01424043911461</c:v>
                </c:pt>
                <c:pt idx="36">
                  <c:v>4.4166405073382808</c:v>
                </c:pt>
                <c:pt idx="40">
                  <c:v>3.7209857441537393</c:v>
                </c:pt>
                <c:pt idx="42">
                  <c:v>4.024895960107485</c:v>
                </c:pt>
                <c:pt idx="44">
                  <c:v>3.6748611407378116</c:v>
                </c:pt>
                <c:pt idx="45">
                  <c:v>2.3921104650113136</c:v>
                </c:pt>
                <c:pt idx="46">
                  <c:v>3.4107772333772099</c:v>
                </c:pt>
              </c:numCache>
            </c:numRef>
          </c:xVal>
          <c:yVal>
            <c:numRef>
              <c:f>'P3 FCM Micro'!$AD$50:$AD$97</c:f>
              <c:numCache>
                <c:formatCode>0.0</c:formatCode>
                <c:ptCount val="48"/>
                <c:pt idx="0">
                  <c:v>4.1533153061081416</c:v>
                </c:pt>
                <c:pt idx="3">
                  <c:v>3.2787622867556094</c:v>
                </c:pt>
                <c:pt idx="10">
                  <c:v>3.2787622867556094</c:v>
                </c:pt>
                <c:pt idx="11">
                  <c:v>3.2787622867556094</c:v>
                </c:pt>
                <c:pt idx="12">
                  <c:v>3.2710754580893182</c:v>
                </c:pt>
                <c:pt idx="13">
                  <c:v>3.7558835414752716</c:v>
                </c:pt>
                <c:pt idx="14">
                  <c:v>3.2749358789025562</c:v>
                </c:pt>
                <c:pt idx="15">
                  <c:v>2.970045462425337</c:v>
                </c:pt>
                <c:pt idx="16">
                  <c:v>3.2787622867556094</c:v>
                </c:pt>
                <c:pt idx="17">
                  <c:v>3.6721065437384977</c:v>
                </c:pt>
                <c:pt idx="18">
                  <c:v>3.4497441400328102</c:v>
                </c:pt>
                <c:pt idx="20">
                  <c:v>3.5740399535304994</c:v>
                </c:pt>
                <c:pt idx="22">
                  <c:v>3.9225611525641559</c:v>
                </c:pt>
                <c:pt idx="23">
                  <c:v>3.8672797047682286</c:v>
                </c:pt>
                <c:pt idx="28">
                  <c:v>3.8798688320762493</c:v>
                </c:pt>
                <c:pt idx="30">
                  <c:v>4.0562781391006695</c:v>
                </c:pt>
                <c:pt idx="31">
                  <c:v>3.4548535458112908</c:v>
                </c:pt>
                <c:pt idx="32">
                  <c:v>4.2413891199503926</c:v>
                </c:pt>
                <c:pt idx="34">
                  <c:v>5.1875294066392437</c:v>
                </c:pt>
                <c:pt idx="35">
                  <c:v>2.970045462425337</c:v>
                </c:pt>
                <c:pt idx="36">
                  <c:v>4.4262487673384365</c:v>
                </c:pt>
                <c:pt idx="40">
                  <c:v>4.122770503156806</c:v>
                </c:pt>
                <c:pt idx="42">
                  <c:v>4.6309448048669717</c:v>
                </c:pt>
                <c:pt idx="44">
                  <c:v>4.373227285666597</c:v>
                </c:pt>
                <c:pt idx="45">
                  <c:v>3.2749358789025562</c:v>
                </c:pt>
                <c:pt idx="46">
                  <c:v>4.122770503156806</c:v>
                </c:pt>
              </c:numCache>
            </c:numRef>
          </c:yVal>
        </c:ser>
        <c:ser>
          <c:idx val="3"/>
          <c:order val="2"/>
          <c:tx>
            <c:v>NAR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'P3 FCM Micro'!$AF$98:$AF$193</c:f>
              <c:numCache>
                <c:formatCode>0.0</c:formatCode>
                <c:ptCount val="96"/>
                <c:pt idx="2">
                  <c:v>2.8239087409443187</c:v>
                </c:pt>
                <c:pt idx="3">
                  <c:v>2.9330532103693869</c:v>
                </c:pt>
                <c:pt idx="4">
                  <c:v>3.8968410377149421</c:v>
                </c:pt>
                <c:pt idx="5">
                  <c:v>3.1658376246901283</c:v>
                </c:pt>
                <c:pt idx="6">
                  <c:v>2.5118833609788744</c:v>
                </c:pt>
                <c:pt idx="7">
                  <c:v>2.2833012287035497</c:v>
                </c:pt>
                <c:pt idx="8">
                  <c:v>2.7696234550041789</c:v>
                </c:pt>
                <c:pt idx="9">
                  <c:v>2.741676743392075</c:v>
                </c:pt>
                <c:pt idx="10">
                  <c:v>3.7355988996981799</c:v>
                </c:pt>
                <c:pt idx="11">
                  <c:v>3.4341124725871381</c:v>
                </c:pt>
                <c:pt idx="12">
                  <c:v>2.7584071921878865</c:v>
                </c:pt>
                <c:pt idx="13">
                  <c:v>2.5899496013257077</c:v>
                </c:pt>
                <c:pt idx="14">
                  <c:v>2.5481846105451078</c:v>
                </c:pt>
                <c:pt idx="15">
                  <c:v>2.8435442119456353</c:v>
                </c:pt>
                <c:pt idx="16">
                  <c:v>2.2253092817258628</c:v>
                </c:pt>
                <c:pt idx="18">
                  <c:v>2.8543060418010806</c:v>
                </c:pt>
                <c:pt idx="20">
                  <c:v>3.2430380486862944</c:v>
                </c:pt>
                <c:pt idx="21">
                  <c:v>2.9395192526186187</c:v>
                </c:pt>
                <c:pt idx="22">
                  <c:v>2.8162412999917832</c:v>
                </c:pt>
                <c:pt idx="23">
                  <c:v>2.2507248773525856</c:v>
                </c:pt>
                <c:pt idx="24">
                  <c:v>3.2121876044039577</c:v>
                </c:pt>
                <c:pt idx="25">
                  <c:v>2.4093694704528197</c:v>
                </c:pt>
                <c:pt idx="26">
                  <c:v>3.2227164711475833</c:v>
                </c:pt>
                <c:pt idx="28">
                  <c:v>2.8430250313913916</c:v>
                </c:pt>
                <c:pt idx="29">
                  <c:v>3.4166405073382808</c:v>
                </c:pt>
                <c:pt idx="30">
                  <c:v>3.0156391343071749</c:v>
                </c:pt>
                <c:pt idx="32">
                  <c:v>3.4068806700491248</c:v>
                </c:pt>
                <c:pt idx="33">
                  <c:v>2.8976270912904414</c:v>
                </c:pt>
                <c:pt idx="34">
                  <c:v>3.7379873263334309</c:v>
                </c:pt>
                <c:pt idx="35">
                  <c:v>2.8846065812979305</c:v>
                </c:pt>
                <c:pt idx="36">
                  <c:v>3.4668676203541096</c:v>
                </c:pt>
                <c:pt idx="37">
                  <c:v>3.9190780923760737</c:v>
                </c:pt>
                <c:pt idx="38">
                  <c:v>3.5198279937757189</c:v>
                </c:pt>
                <c:pt idx="39">
                  <c:v>2.9493900066449128</c:v>
                </c:pt>
                <c:pt idx="40">
                  <c:v>3.3344537511509307</c:v>
                </c:pt>
                <c:pt idx="41">
                  <c:v>3.2240148113728639</c:v>
                </c:pt>
                <c:pt idx="42">
                  <c:v>3.8887409606828927</c:v>
                </c:pt>
                <c:pt idx="44">
                  <c:v>3.5670263661590602</c:v>
                </c:pt>
                <c:pt idx="45">
                  <c:v>3.3873898263387292</c:v>
                </c:pt>
                <c:pt idx="46">
                  <c:v>4.2329961103921541</c:v>
                </c:pt>
                <c:pt idx="47">
                  <c:v>3.7634279935629373</c:v>
                </c:pt>
                <c:pt idx="48" formatCode="0">
                  <c:v>3.8</c:v>
                </c:pt>
                <c:pt idx="49" formatCode="0">
                  <c:v>3.8</c:v>
                </c:pt>
                <c:pt idx="50">
                  <c:v>3.9111576087399764</c:v>
                </c:pt>
                <c:pt idx="51">
                  <c:v>3.781755374652469</c:v>
                </c:pt>
                <c:pt idx="52">
                  <c:v>3.576341350205793</c:v>
                </c:pt>
                <c:pt idx="53">
                  <c:v>4.0310042813635372</c:v>
                </c:pt>
                <c:pt idx="54">
                  <c:v>3.0809870469108871</c:v>
                </c:pt>
                <c:pt idx="56">
                  <c:v>3.5943925503754266</c:v>
                </c:pt>
                <c:pt idx="57">
                  <c:v>3.2121876044039577</c:v>
                </c:pt>
                <c:pt idx="58">
                  <c:v>3.9108910886445281</c:v>
                </c:pt>
                <c:pt idx="59">
                  <c:v>3.9432471251378618</c:v>
                </c:pt>
                <c:pt idx="60">
                  <c:v>3.806519134080705</c:v>
                </c:pt>
                <c:pt idx="61">
                  <c:v>2.8027737252919755</c:v>
                </c:pt>
                <c:pt idx="62">
                  <c:v>3.6369891018122291</c:v>
                </c:pt>
                <c:pt idx="63">
                  <c:v>3.1832698436828046</c:v>
                </c:pt>
                <c:pt idx="64">
                  <c:v>2.6580113966571126</c:v>
                </c:pt>
                <c:pt idx="65">
                  <c:v>2.469822015978163</c:v>
                </c:pt>
                <c:pt idx="66">
                  <c:v>3.2683439139510648</c:v>
                </c:pt>
                <c:pt idx="68">
                  <c:v>3.6042260530844699</c:v>
                </c:pt>
                <c:pt idx="70">
                  <c:v>2.7096938697277917</c:v>
                </c:pt>
                <c:pt idx="71">
                  <c:v>2.3143939572219625</c:v>
                </c:pt>
                <c:pt idx="72">
                  <c:v>3.1683010146294293</c:v>
                </c:pt>
                <c:pt idx="74">
                  <c:v>3.6095944092252199</c:v>
                </c:pt>
                <c:pt idx="75">
                  <c:v>3.0606978403536118</c:v>
                </c:pt>
                <c:pt idx="76">
                  <c:v>3.3528254412219733</c:v>
                </c:pt>
                <c:pt idx="77">
                  <c:v>2.4313637641589874</c:v>
                </c:pt>
                <c:pt idx="78">
                  <c:v>2.7429868333203928</c:v>
                </c:pt>
                <c:pt idx="79">
                  <c:v>2.156347200859924</c:v>
                </c:pt>
                <c:pt idx="80">
                  <c:v>3.1238516409670858</c:v>
                </c:pt>
                <c:pt idx="81">
                  <c:v>3.0170333392987803</c:v>
                </c:pt>
                <c:pt idx="82">
                  <c:v>3.0057523288890913</c:v>
                </c:pt>
                <c:pt idx="84">
                  <c:v>3.6190933306267428</c:v>
                </c:pt>
                <c:pt idx="85">
                  <c:v>3.2695129442179165</c:v>
                </c:pt>
                <c:pt idx="86">
                  <c:v>2.9941704563392761</c:v>
                </c:pt>
                <c:pt idx="88">
                  <c:v>2.8282301147269613</c:v>
                </c:pt>
                <c:pt idx="89">
                  <c:v>2.7403626894942437</c:v>
                </c:pt>
                <c:pt idx="90">
                  <c:v>2.9138138523837167</c:v>
                </c:pt>
                <c:pt idx="91">
                  <c:v>2.6901960800285134</c:v>
                </c:pt>
                <c:pt idx="93">
                  <c:v>2.8430250313913916</c:v>
                </c:pt>
                <c:pt idx="94">
                  <c:v>3.8597385661971471</c:v>
                </c:pt>
                <c:pt idx="95">
                  <c:v>4.0948203803547996</c:v>
                </c:pt>
              </c:numCache>
            </c:numRef>
          </c:xVal>
          <c:yVal>
            <c:numRef>
              <c:f>'P3 FCM Micro'!$AD$98:$AD$145</c:f>
              <c:numCache>
                <c:formatCode>0.0</c:formatCode>
                <c:ptCount val="48"/>
                <c:pt idx="2">
                  <c:v>3.9319748005309529</c:v>
                </c:pt>
                <c:pt idx="3">
                  <c:v>3.9319748005309529</c:v>
                </c:pt>
                <c:pt idx="4">
                  <c:v>4.1818522737475528</c:v>
                </c:pt>
                <c:pt idx="5">
                  <c:v>4.2081812124699018</c:v>
                </c:pt>
                <c:pt idx="6">
                  <c:v>3.2787622867556094</c:v>
                </c:pt>
                <c:pt idx="7">
                  <c:v>3.4548535458112908</c:v>
                </c:pt>
                <c:pt idx="8">
                  <c:v>3.8228303311058851</c:v>
                </c:pt>
                <c:pt idx="9">
                  <c:v>4.0569135371392528</c:v>
                </c:pt>
                <c:pt idx="10">
                  <c:v>3.4523063567974108</c:v>
                </c:pt>
                <c:pt idx="11">
                  <c:v>3.4497441400328102</c:v>
                </c:pt>
                <c:pt idx="12">
                  <c:v>3.2787622867556094</c:v>
                </c:pt>
                <c:pt idx="13">
                  <c:v>4.2321573920589488</c:v>
                </c:pt>
                <c:pt idx="14">
                  <c:v>3.5778832926122597</c:v>
                </c:pt>
                <c:pt idx="15">
                  <c:v>2.970045462425337</c:v>
                </c:pt>
                <c:pt idx="16">
                  <c:v>3.2787622867556094</c:v>
                </c:pt>
                <c:pt idx="18">
                  <c:v>3.7533363524613916</c:v>
                </c:pt>
                <c:pt idx="20">
                  <c:v>3.2787622867556094</c:v>
                </c:pt>
                <c:pt idx="21">
                  <c:v>2.9777322910916282</c:v>
                </c:pt>
                <c:pt idx="22">
                  <c:v>4.0479322381199632</c:v>
                </c:pt>
                <c:pt idx="23">
                  <c:v>4.0078986456616912</c:v>
                </c:pt>
                <c:pt idx="24">
                  <c:v>3.972365830270483</c:v>
                </c:pt>
                <c:pt idx="25">
                  <c:v>4.0078986456616912</c:v>
                </c:pt>
                <c:pt idx="26">
                  <c:v>4.0905018738139622</c:v>
                </c:pt>
                <c:pt idx="28">
                  <c:v>3.5797922824195907</c:v>
                </c:pt>
                <c:pt idx="29">
                  <c:v>3.5797922824195907</c:v>
                </c:pt>
                <c:pt idx="30">
                  <c:v>4.0149490355957171</c:v>
                </c:pt>
                <c:pt idx="32">
                  <c:v>3.8206479421822519</c:v>
                </c:pt>
                <c:pt idx="33">
                  <c:v>3.2552811909060866</c:v>
                </c:pt>
                <c:pt idx="34">
                  <c:v>4.59181504276519</c:v>
                </c:pt>
                <c:pt idx="35">
                  <c:v>3.2787622867556094</c:v>
                </c:pt>
                <c:pt idx="36">
                  <c:v>3.4313724499617675</c:v>
                </c:pt>
                <c:pt idx="37">
                  <c:v>3.6751757754661742</c:v>
                </c:pt>
                <c:pt idx="38">
                  <c:v>3.7970452803467976</c:v>
                </c:pt>
                <c:pt idx="39">
                  <c:v>2.9777322910916282</c:v>
                </c:pt>
                <c:pt idx="40">
                  <c:v>3.9739058832385754</c:v>
                </c:pt>
                <c:pt idx="41">
                  <c:v>3.7546118144116343</c:v>
                </c:pt>
                <c:pt idx="42">
                  <c:v>4.5207105118288435</c:v>
                </c:pt>
                <c:pt idx="44">
                  <c:v>4.2063847487629289</c:v>
                </c:pt>
                <c:pt idx="45">
                  <c:v>4.2779996974781893</c:v>
                </c:pt>
                <c:pt idx="46">
                  <c:v>4.3753674247199745</c:v>
                </c:pt>
                <c:pt idx="47">
                  <c:v>4.055641810075616</c:v>
                </c:pt>
              </c:numCache>
            </c:numRef>
          </c:yVal>
        </c:ser>
        <c:ser>
          <c:idx val="4"/>
          <c:order val="3"/>
          <c:tx>
            <c:v>STJ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'P3 FCM Micro'!$AF$146:$AF$193</c:f>
              <c:numCache>
                <c:formatCode>0</c:formatCode>
                <c:ptCount val="48"/>
                <c:pt idx="0">
                  <c:v>3.8</c:v>
                </c:pt>
                <c:pt idx="1">
                  <c:v>3.8</c:v>
                </c:pt>
                <c:pt idx="2" formatCode="0.0">
                  <c:v>3.9111576087399764</c:v>
                </c:pt>
                <c:pt idx="3" formatCode="0.0">
                  <c:v>3.781755374652469</c:v>
                </c:pt>
                <c:pt idx="4" formatCode="0.0">
                  <c:v>3.576341350205793</c:v>
                </c:pt>
                <c:pt idx="5" formatCode="0.0">
                  <c:v>4.0310042813635372</c:v>
                </c:pt>
                <c:pt idx="6" formatCode="0.0">
                  <c:v>3.0809870469108871</c:v>
                </c:pt>
                <c:pt idx="8" formatCode="0.0">
                  <c:v>3.5943925503754266</c:v>
                </c:pt>
                <c:pt idx="9" formatCode="0.0">
                  <c:v>3.2121876044039577</c:v>
                </c:pt>
                <c:pt idx="10" formatCode="0.0">
                  <c:v>3.9108910886445281</c:v>
                </c:pt>
                <c:pt idx="11" formatCode="0.0">
                  <c:v>3.9432471251378618</c:v>
                </c:pt>
                <c:pt idx="12" formatCode="0.0">
                  <c:v>3.806519134080705</c:v>
                </c:pt>
                <c:pt idx="13" formatCode="0.0">
                  <c:v>2.8027737252919755</c:v>
                </c:pt>
                <c:pt idx="14" formatCode="0.0">
                  <c:v>3.6369891018122291</c:v>
                </c:pt>
                <c:pt idx="15" formatCode="0.0">
                  <c:v>3.1832698436828046</c:v>
                </c:pt>
                <c:pt idx="16" formatCode="0.0">
                  <c:v>2.6580113966571126</c:v>
                </c:pt>
                <c:pt idx="17" formatCode="0.0">
                  <c:v>2.469822015978163</c:v>
                </c:pt>
                <c:pt idx="18" formatCode="0.0">
                  <c:v>3.2683439139510648</c:v>
                </c:pt>
                <c:pt idx="20" formatCode="0.0">
                  <c:v>3.6042260530844699</c:v>
                </c:pt>
                <c:pt idx="22" formatCode="0.0">
                  <c:v>2.7096938697277917</c:v>
                </c:pt>
                <c:pt idx="23" formatCode="0.0">
                  <c:v>2.3143939572219625</c:v>
                </c:pt>
                <c:pt idx="24" formatCode="0.0">
                  <c:v>3.1683010146294293</c:v>
                </c:pt>
                <c:pt idx="26" formatCode="0.0">
                  <c:v>3.6095944092252199</c:v>
                </c:pt>
                <c:pt idx="27" formatCode="0.0">
                  <c:v>3.0606978403536118</c:v>
                </c:pt>
                <c:pt idx="28" formatCode="0.0">
                  <c:v>3.3528254412219733</c:v>
                </c:pt>
                <c:pt idx="29" formatCode="0.0">
                  <c:v>2.4313637641589874</c:v>
                </c:pt>
                <c:pt idx="30" formatCode="0.0">
                  <c:v>2.7429868333203928</c:v>
                </c:pt>
                <c:pt idx="31" formatCode="0.0">
                  <c:v>2.156347200859924</c:v>
                </c:pt>
                <c:pt idx="32" formatCode="0.0">
                  <c:v>3.1238516409670858</c:v>
                </c:pt>
                <c:pt idx="33" formatCode="0.0">
                  <c:v>3.0170333392987803</c:v>
                </c:pt>
                <c:pt idx="34" formatCode="0.0">
                  <c:v>3.0057523288890913</c:v>
                </c:pt>
                <c:pt idx="36" formatCode="0.0">
                  <c:v>3.6190933306267428</c:v>
                </c:pt>
                <c:pt idx="37" formatCode="0.0">
                  <c:v>3.2695129442179165</c:v>
                </c:pt>
                <c:pt idx="38" formatCode="0.0">
                  <c:v>2.9941704563392761</c:v>
                </c:pt>
                <c:pt idx="40" formatCode="0.0">
                  <c:v>2.8282301147269613</c:v>
                </c:pt>
                <c:pt idx="41" formatCode="0.0">
                  <c:v>2.7403626894942437</c:v>
                </c:pt>
                <c:pt idx="42" formatCode="0.0">
                  <c:v>2.9138138523837167</c:v>
                </c:pt>
                <c:pt idx="43" formatCode="0.0">
                  <c:v>2.6901960800285134</c:v>
                </c:pt>
                <c:pt idx="45" formatCode="0.0">
                  <c:v>2.8430250313913916</c:v>
                </c:pt>
                <c:pt idx="46" formatCode="0.0">
                  <c:v>3.8597385661971471</c:v>
                </c:pt>
                <c:pt idx="47" formatCode="0.0">
                  <c:v>4.0948203803547996</c:v>
                </c:pt>
              </c:numCache>
            </c:numRef>
          </c:xVal>
          <c:yVal>
            <c:numRef>
              <c:f>'P3 FCM Micro'!$AD$146:$AD$193</c:f>
              <c:numCache>
                <c:formatCode>0.0</c:formatCode>
                <c:ptCount val="48"/>
                <c:pt idx="0">
                  <c:v>4.2548788801020478</c:v>
                </c:pt>
                <c:pt idx="1">
                  <c:v>3.9319748005309529</c:v>
                </c:pt>
                <c:pt idx="2">
                  <c:v>4.1533153061081416</c:v>
                </c:pt>
                <c:pt idx="3">
                  <c:v>3.9777322910916282</c:v>
                </c:pt>
                <c:pt idx="4">
                  <c:v>4.1238603267698659</c:v>
                </c:pt>
                <c:pt idx="5">
                  <c:v>3.8228303311058851</c:v>
                </c:pt>
                <c:pt idx="6">
                  <c:v>4.2995886150715288</c:v>
                </c:pt>
                <c:pt idx="8">
                  <c:v>4.1538235501473091</c:v>
                </c:pt>
                <c:pt idx="9">
                  <c:v>3.9769697018142081</c:v>
                </c:pt>
                <c:pt idx="10">
                  <c:v>3.5797922824195907</c:v>
                </c:pt>
                <c:pt idx="11">
                  <c:v>3.6767022954276469</c:v>
                </c:pt>
                <c:pt idx="12">
                  <c:v>3.7546118144116343</c:v>
                </c:pt>
                <c:pt idx="13">
                  <c:v>4.4821673812140563</c:v>
                </c:pt>
                <c:pt idx="14">
                  <c:v>4.0569135371392528</c:v>
                </c:pt>
                <c:pt idx="15">
                  <c:v>3.5797922824195907</c:v>
                </c:pt>
                <c:pt idx="16">
                  <c:v>3.5797922824195907</c:v>
                </c:pt>
                <c:pt idx="17">
                  <c:v>3.4471667171449996</c:v>
                </c:pt>
                <c:pt idx="18">
                  <c:v>3.5797922824195907</c:v>
                </c:pt>
                <c:pt idx="20">
                  <c:v>3.7533363524613916</c:v>
                </c:pt>
                <c:pt idx="22">
                  <c:v>4.2896719465809765</c:v>
                </c:pt>
                <c:pt idx="23">
                  <c:v>4.0731157841382117</c:v>
                </c:pt>
                <c:pt idx="24">
                  <c:v>4.250835140627915</c:v>
                </c:pt>
                <c:pt idx="26">
                  <c:v>4.0905018738139622</c:v>
                </c:pt>
                <c:pt idx="27">
                  <c:v>3.9769697018142081</c:v>
                </c:pt>
                <c:pt idx="28">
                  <c:v>3.5759658745665375</c:v>
                </c:pt>
                <c:pt idx="29">
                  <c:v>3.2749358789025562</c:v>
                </c:pt>
                <c:pt idx="30">
                  <c:v>3.5778832926122597</c:v>
                </c:pt>
                <c:pt idx="31">
                  <c:v>3.2787622867556094</c:v>
                </c:pt>
                <c:pt idx="32">
                  <c:v>3.6767022954276469</c:v>
                </c:pt>
                <c:pt idx="33">
                  <c:v>3.6751757754661742</c:v>
                </c:pt>
                <c:pt idx="34">
                  <c:v>3.238890774717917</c:v>
                </c:pt>
                <c:pt idx="36">
                  <c:v>2.9542511952421053</c:v>
                </c:pt>
                <c:pt idx="37">
                  <c:v>3.2552811909060866</c:v>
                </c:pt>
                <c:pt idx="38">
                  <c:v>2.9622201249133804</c:v>
                </c:pt>
                <c:pt idx="40">
                  <c:v>2.970045462425337</c:v>
                </c:pt>
                <c:pt idx="41">
                  <c:v>2.970045462425337</c:v>
                </c:pt>
                <c:pt idx="42">
                  <c:v>3.4419655234591917</c:v>
                </c:pt>
                <c:pt idx="43">
                  <c:v>2.9777322910916282</c:v>
                </c:pt>
                <c:pt idx="45">
                  <c:v>3.6751757754661742</c:v>
                </c:pt>
                <c:pt idx="46">
                  <c:v>3.9285752177558955</c:v>
                </c:pt>
                <c:pt idx="47">
                  <c:v>4.0910891551501125</c:v>
                </c:pt>
              </c:numCache>
            </c:numRef>
          </c:yVal>
        </c:ser>
        <c:ser>
          <c:idx val="5"/>
          <c:order val="4"/>
          <c:tx>
            <c:v>KIN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'P3 FCM Micro'!$AF$194:$AF$241</c:f>
              <c:numCache>
                <c:formatCode>0.0</c:formatCode>
                <c:ptCount val="48"/>
                <c:pt idx="0">
                  <c:v>4</c:v>
                </c:pt>
                <c:pt idx="1">
                  <c:v>4</c:v>
                </c:pt>
                <c:pt idx="2">
                  <c:v>4.2552725051033065</c:v>
                </c:pt>
                <c:pt idx="3">
                  <c:v>3.2409650400634291</c:v>
                </c:pt>
                <c:pt idx="4">
                  <c:v>3.4132997640812519</c:v>
                </c:pt>
                <c:pt idx="8">
                  <c:v>4.7272972028035873</c:v>
                </c:pt>
                <c:pt idx="9">
                  <c:v>3.4601458174917501</c:v>
                </c:pt>
                <c:pt idx="10">
                  <c:v>3.419955748489758</c:v>
                </c:pt>
                <c:pt idx="11">
                  <c:v>3.4517864355242902</c:v>
                </c:pt>
                <c:pt idx="12">
                  <c:v>4.0253058652647704</c:v>
                </c:pt>
                <c:pt idx="13">
                  <c:v>3.840106094456758</c:v>
                </c:pt>
                <c:pt idx="14">
                  <c:v>3.5010592622177517</c:v>
                </c:pt>
                <c:pt idx="15">
                  <c:v>3.4440447959180762</c:v>
                </c:pt>
                <c:pt idx="18">
                  <c:v>2.3944516808262164</c:v>
                </c:pt>
                <c:pt idx="19">
                  <c:v>2.6309361190641916</c:v>
                </c:pt>
                <c:pt idx="22">
                  <c:v>3.214843848047698</c:v>
                </c:pt>
                <c:pt idx="24">
                  <c:v>3.1660747173570805</c:v>
                </c:pt>
                <c:pt idx="26">
                  <c:v>3.0681858617461617</c:v>
                </c:pt>
                <c:pt idx="28">
                  <c:v>3.2907763612984282</c:v>
                </c:pt>
                <c:pt idx="30">
                  <c:v>3.0755469613925306</c:v>
                </c:pt>
                <c:pt idx="31">
                  <c:v>3.0644579892269186</c:v>
                </c:pt>
                <c:pt idx="32">
                  <c:v>3.9052560487484511</c:v>
                </c:pt>
                <c:pt idx="33">
                  <c:v>3.3873898263387292</c:v>
                </c:pt>
                <c:pt idx="34">
                  <c:v>2.7032913781186614</c:v>
                </c:pt>
                <c:pt idx="35">
                  <c:v>2.6163004304425725</c:v>
                </c:pt>
                <c:pt idx="36">
                  <c:v>3.5224442335063197</c:v>
                </c:pt>
                <c:pt idx="37">
                  <c:v>3.4533183400470375</c:v>
                </c:pt>
                <c:pt idx="38">
                  <c:v>2.5720967679505193</c:v>
                </c:pt>
                <c:pt idx="39">
                  <c:v>2.6760400436897793</c:v>
                </c:pt>
                <c:pt idx="40">
                  <c:v>2.52720011906298</c:v>
                </c:pt>
                <c:pt idx="41">
                  <c:v>3.0569048513364727</c:v>
                </c:pt>
                <c:pt idx="42">
                  <c:v>2.6872316010647745</c:v>
                </c:pt>
                <c:pt idx="43">
                  <c:v>2.9678153166285988</c:v>
                </c:pt>
                <c:pt idx="44">
                  <c:v>3.4533183400470375</c:v>
                </c:pt>
                <c:pt idx="46">
                  <c:v>3.8438554226231609</c:v>
                </c:pt>
                <c:pt idx="47">
                  <c:v>3.5530735306370889</c:v>
                </c:pt>
              </c:numCache>
            </c:numRef>
          </c:xVal>
          <c:yVal>
            <c:numRef>
              <c:f>'P3 FCM Micro'!$AD$194:$AD$241</c:f>
              <c:numCache>
                <c:formatCode>0.0</c:formatCode>
                <c:ptCount val="48"/>
                <c:pt idx="0">
                  <c:v>3.9739058832385754</c:v>
                </c:pt>
                <c:pt idx="1">
                  <c:v>3.8779556374319686</c:v>
                </c:pt>
                <c:pt idx="2">
                  <c:v>4.0459832693356859</c:v>
                </c:pt>
                <c:pt idx="3">
                  <c:v>3.8228303311058851</c:v>
                </c:pt>
                <c:pt idx="4">
                  <c:v>3.7558835414752716</c:v>
                </c:pt>
                <c:pt idx="8">
                  <c:v>4.8858408900274037</c:v>
                </c:pt>
                <c:pt idx="9">
                  <c:v>4.5575158877084379</c:v>
                </c:pt>
                <c:pt idx="10">
                  <c:v>4.4826441040741134</c:v>
                </c:pt>
                <c:pt idx="11">
                  <c:v>4.0569135371392528</c:v>
                </c:pt>
                <c:pt idx="12">
                  <c:v>4.0916756433984647</c:v>
                </c:pt>
                <c:pt idx="13">
                  <c:v>4.2783811594982373</c:v>
                </c:pt>
                <c:pt idx="14">
                  <c:v>4.2999515858255473</c:v>
                </c:pt>
                <c:pt idx="15">
                  <c:v>4.2077327927275308</c:v>
                </c:pt>
                <c:pt idx="18">
                  <c:v>3.5797922824195907</c:v>
                </c:pt>
                <c:pt idx="19">
                  <c:v>3.7469022424559819</c:v>
                </c:pt>
                <c:pt idx="22">
                  <c:v>4.4188621634421823</c:v>
                </c:pt>
                <c:pt idx="24">
                  <c:v>4.3358007877259732</c:v>
                </c:pt>
                <c:pt idx="26">
                  <c:v>4.6398270776338739</c:v>
                </c:pt>
                <c:pt idx="28">
                  <c:v>3.2787622867556094</c:v>
                </c:pt>
                <c:pt idx="30">
                  <c:v>3.7533363524613916</c:v>
                </c:pt>
                <c:pt idx="31">
                  <c:v>3.8206479421822519</c:v>
                </c:pt>
                <c:pt idx="32">
                  <c:v>3.5778832926122597</c:v>
                </c:pt>
                <c:pt idx="33">
                  <c:v>3.7533363524613916</c:v>
                </c:pt>
                <c:pt idx="34">
                  <c:v>3.2749358789025562</c:v>
                </c:pt>
                <c:pt idx="35">
                  <c:v>2.9777322910916282</c:v>
                </c:pt>
                <c:pt idx="36">
                  <c:v>3.2471633006839071</c:v>
                </c:pt>
                <c:pt idx="37">
                  <c:v>3.2592839333597605</c:v>
                </c:pt>
                <c:pt idx="38">
                  <c:v>2.9622201249133804</c:v>
                </c:pt>
                <c:pt idx="39">
                  <c:v>2.970045462425337</c:v>
                </c:pt>
                <c:pt idx="40">
                  <c:v>2.9622201249133804</c:v>
                </c:pt>
                <c:pt idx="41">
                  <c:v>2.9622201249133804</c:v>
                </c:pt>
                <c:pt idx="42">
                  <c:v>2.9777322910916282</c:v>
                </c:pt>
                <c:pt idx="43">
                  <c:v>2.9777322910916282</c:v>
                </c:pt>
                <c:pt idx="44">
                  <c:v>4.1351413371795553</c:v>
                </c:pt>
                <c:pt idx="46">
                  <c:v>4.1435439109027392</c:v>
                </c:pt>
                <c:pt idx="47">
                  <c:v>2.970045462425337</c:v>
                </c:pt>
              </c:numCache>
            </c:numRef>
          </c:yVal>
        </c:ser>
        <c:ser>
          <c:idx val="6"/>
          <c:order val="5"/>
          <c:tx>
            <c:v>SUC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660066"/>
              </a:solidFill>
              <a:ln>
                <a:solidFill>
                  <a:srgbClr val="660066"/>
                </a:solidFill>
                <a:prstDash val="solid"/>
              </a:ln>
            </c:spPr>
          </c:marker>
          <c:trendline>
            <c:spPr>
              <a:ln w="127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trendlineLbl>
              <c:layout>
                <c:manualLayout>
                  <c:xMode val="edge"/>
                  <c:yMode val="edge"/>
                  <c:x val="0.80000121124214463"/>
                  <c:y val="0.15931410681417299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'P3 FCM Micro'!$AF$242:$AF$289</c:f>
              <c:numCache>
                <c:formatCode>0.0</c:formatCode>
                <c:ptCount val="48"/>
                <c:pt idx="0">
                  <c:v>3.4</c:v>
                </c:pt>
                <c:pt idx="1">
                  <c:v>3.4</c:v>
                </c:pt>
                <c:pt idx="2">
                  <c:v>4.0043213737826422</c:v>
                </c:pt>
                <c:pt idx="3">
                  <c:v>3.5362427068383191</c:v>
                </c:pt>
                <c:pt idx="4">
                  <c:v>3.7676858167054785</c:v>
                </c:pt>
                <c:pt idx="5">
                  <c:v>3.3170181010481117</c:v>
                </c:pt>
                <c:pt idx="8">
                  <c:v>4.901621764093357</c:v>
                </c:pt>
                <c:pt idx="9">
                  <c:v>4.0782755220866012</c:v>
                </c:pt>
                <c:pt idx="10">
                  <c:v>3.1383026981662816</c:v>
                </c:pt>
                <c:pt idx="11">
                  <c:v>4.1398790864012369</c:v>
                </c:pt>
                <c:pt idx="12">
                  <c:v>3.5415792439465807</c:v>
                </c:pt>
                <c:pt idx="13">
                  <c:v>2.932473764677153</c:v>
                </c:pt>
                <c:pt idx="14">
                  <c:v>3.5556988947189012</c:v>
                </c:pt>
                <c:pt idx="15">
                  <c:v>4.5321171162488039</c:v>
                </c:pt>
                <c:pt idx="16">
                  <c:v>3.019116290447073</c:v>
                </c:pt>
                <c:pt idx="17">
                  <c:v>3.5217916496391233</c:v>
                </c:pt>
                <c:pt idx="19">
                  <c:v>3.3935752032695876</c:v>
                </c:pt>
                <c:pt idx="21">
                  <c:v>3.2174839442139063</c:v>
                </c:pt>
                <c:pt idx="24">
                  <c:v>2.9626060729241268</c:v>
                </c:pt>
                <c:pt idx="28">
                  <c:v>3.1997551772534747</c:v>
                </c:pt>
                <c:pt idx="29">
                  <c:v>4.1072099696478688</c:v>
                </c:pt>
                <c:pt idx="30">
                  <c:v>3.1335389083702174</c:v>
                </c:pt>
                <c:pt idx="31">
                  <c:v>3.0114294617807817</c:v>
                </c:pt>
                <c:pt idx="32">
                  <c:v>3.4440447959180762</c:v>
                </c:pt>
                <c:pt idx="33">
                  <c:v>3.5440680443502757</c:v>
                </c:pt>
                <c:pt idx="34">
                  <c:v>2.6690067809585756</c:v>
                </c:pt>
                <c:pt idx="35">
                  <c:v>2.6368220975871743</c:v>
                </c:pt>
                <c:pt idx="36">
                  <c:v>3.7506626461340558</c:v>
                </c:pt>
                <c:pt idx="37">
                  <c:v>3.8182258936139557</c:v>
                </c:pt>
                <c:pt idx="38">
                  <c:v>2.3152704347785913</c:v>
                </c:pt>
                <c:pt idx="39">
                  <c:v>2.3290587192642249</c:v>
                </c:pt>
                <c:pt idx="40">
                  <c:v>2.4093694704528197</c:v>
                </c:pt>
                <c:pt idx="41">
                  <c:v>2.6300887149282062</c:v>
                </c:pt>
                <c:pt idx="42">
                  <c:v>2.3290587192642245</c:v>
                </c:pt>
                <c:pt idx="44">
                  <c:v>3.1139433523068369</c:v>
                </c:pt>
                <c:pt idx="45">
                  <c:v>2.6989700043360187</c:v>
                </c:pt>
                <c:pt idx="47">
                  <c:v>3.7075701760979363</c:v>
                </c:pt>
              </c:numCache>
            </c:numRef>
          </c:xVal>
          <c:yVal>
            <c:numRef>
              <c:f>'P3 FCM Micro'!$AD$242:$AD$289</c:f>
              <c:numCache>
                <c:formatCode>0.0</c:formatCode>
                <c:ptCount val="48"/>
                <c:pt idx="0">
                  <c:v>3.6767022954276469</c:v>
                </c:pt>
                <c:pt idx="1">
                  <c:v>3.5797922824195907</c:v>
                </c:pt>
                <c:pt idx="2">
                  <c:v>4.2552811909060866</c:v>
                </c:pt>
                <c:pt idx="3">
                  <c:v>4.15280646658666</c:v>
                </c:pt>
                <c:pt idx="4">
                  <c:v>3.8217405074928243</c:v>
                </c:pt>
                <c:pt idx="5">
                  <c:v>3.2787622867556094</c:v>
                </c:pt>
                <c:pt idx="8">
                  <c:v>4.8289906398107032</c:v>
                </c:pt>
                <c:pt idx="9">
                  <c:v>4.3191147451125564</c:v>
                </c:pt>
                <c:pt idx="10">
                  <c:v>4.3921191508140938</c:v>
                </c:pt>
                <c:pt idx="11">
                  <c:v>4.2081812124699018</c:v>
                </c:pt>
                <c:pt idx="12">
                  <c:v>4.0569135371392528</c:v>
                </c:pt>
                <c:pt idx="13">
                  <c:v>3.7558835414752716</c:v>
                </c:pt>
                <c:pt idx="14">
                  <c:v>4.1238603267698659</c:v>
                </c:pt>
                <c:pt idx="15">
                  <c:v>4.181375812392135</c:v>
                </c:pt>
                <c:pt idx="16">
                  <c:v>4.6934424896043261</c:v>
                </c:pt>
                <c:pt idx="17">
                  <c:v>3.2787622867556094</c:v>
                </c:pt>
                <c:pt idx="19">
                  <c:v>3.8206479421822519</c:v>
                </c:pt>
                <c:pt idx="21">
                  <c:v>4.2004943838036111</c:v>
                </c:pt>
                <c:pt idx="24">
                  <c:v>4.2779996974781893</c:v>
                </c:pt>
                <c:pt idx="28">
                  <c:v>4.0869614100602645</c:v>
                </c:pt>
                <c:pt idx="29">
                  <c:v>4.0562781391006695</c:v>
                </c:pt>
                <c:pt idx="30">
                  <c:v>3.8173536572447109</c:v>
                </c:pt>
                <c:pt idx="31">
                  <c:v>3.8217405074928243</c:v>
                </c:pt>
                <c:pt idx="32">
                  <c:v>3.6705637553242165</c:v>
                </c:pt>
                <c:pt idx="33">
                  <c:v>3.7520571336222188</c:v>
                </c:pt>
                <c:pt idx="34">
                  <c:v>2.9542511952421053</c:v>
                </c:pt>
                <c:pt idx="35">
                  <c:v>2.9777322910916282</c:v>
                </c:pt>
                <c:pt idx="36">
                  <c:v>3.2471633006839071</c:v>
                </c:pt>
                <c:pt idx="37">
                  <c:v>3.2552811909060866</c:v>
                </c:pt>
                <c:pt idx="38">
                  <c:v>2.9777322910916282</c:v>
                </c:pt>
                <c:pt idx="39">
                  <c:v>2.9777322910916282</c:v>
                </c:pt>
                <c:pt idx="40">
                  <c:v>2.9622201249133804</c:v>
                </c:pt>
                <c:pt idx="41">
                  <c:v>2.9777322910916282</c:v>
                </c:pt>
                <c:pt idx="42">
                  <c:v>2.970045462425337</c:v>
                </c:pt>
                <c:pt idx="44">
                  <c:v>3.9971036951593732</c:v>
                </c:pt>
                <c:pt idx="45">
                  <c:v>3.7494873362904753</c:v>
                </c:pt>
                <c:pt idx="47">
                  <c:v>4.0420588949047769</c:v>
                </c:pt>
              </c:numCache>
            </c:numRef>
          </c:yVal>
        </c:ser>
        <c:axId val="55139328"/>
        <c:axId val="55166080"/>
      </c:scatterChart>
      <c:valAx>
        <c:axId val="55139328"/>
        <c:scaling>
          <c:orientation val="minMax"/>
          <c:max val="6"/>
          <c:min val="0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Microscopy counts (log)</a:t>
                </a:r>
              </a:p>
            </c:rich>
          </c:tx>
          <c:layout>
            <c:manualLayout>
              <c:xMode val="edge"/>
              <c:yMode val="edge"/>
              <c:x val="0.39689987588760706"/>
              <c:y val="0.901962842879934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5166080"/>
        <c:crosses val="autoZero"/>
        <c:crossBetween val="midCat"/>
        <c:majorUnit val="1"/>
      </c:valAx>
      <c:valAx>
        <c:axId val="55166080"/>
        <c:scaling>
          <c:orientation val="minMax"/>
          <c:max val="6"/>
          <c:min val="2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FCM counts (log)</a:t>
                </a:r>
              </a:p>
            </c:rich>
          </c:tx>
          <c:layout>
            <c:manualLayout>
              <c:xMode val="edge"/>
              <c:yMode val="edge"/>
              <c:x val="1.2403100775193798E-2"/>
              <c:y val="0.34803998764860278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5139328"/>
        <c:crosses val="autoZero"/>
        <c:crossBetween val="midCat"/>
        <c:majorUnit val="1"/>
        <c:minorUnit val="0.5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20090634441087638"/>
          <c:y val="0.12619076960279388"/>
          <c:w val="0.7235649546827797"/>
          <c:h val="0.59523947925846177"/>
        </c:manualLayout>
      </c:layout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</c:trendline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trendlineLbl>
              <c:layout>
                <c:manualLayout>
                  <c:xMode val="edge"/>
                  <c:yMode val="edge"/>
                  <c:x val="0.78851963746223552"/>
                  <c:y val="3.8095326672541556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2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'P3 FCM Micro'!$AF$2:$AF$289</c:f>
              <c:numCache>
                <c:formatCode>0.0</c:formatCode>
                <c:ptCount val="288"/>
                <c:pt idx="2">
                  <c:v>2.5314789170422549</c:v>
                </c:pt>
                <c:pt idx="3">
                  <c:v>2.1303337684950061</c:v>
                </c:pt>
                <c:pt idx="4">
                  <c:v>2.6127838567197355</c:v>
                </c:pt>
                <c:pt idx="5">
                  <c:v>2.5701536126645168</c:v>
                </c:pt>
                <c:pt idx="6">
                  <c:v>2.7018556925735071</c:v>
                </c:pt>
                <c:pt idx="7">
                  <c:v>2.3031960574204891</c:v>
                </c:pt>
                <c:pt idx="8">
                  <c:v>3.2125338361866072</c:v>
                </c:pt>
                <c:pt idx="10">
                  <c:v>3.2844307338445193</c:v>
                </c:pt>
                <c:pt idx="11">
                  <c:v>3.2317243833285163</c:v>
                </c:pt>
                <c:pt idx="12">
                  <c:v>3.3926969532596658</c:v>
                </c:pt>
                <c:pt idx="13">
                  <c:v>3.2844307338445193</c:v>
                </c:pt>
                <c:pt idx="14">
                  <c:v>3.5964138103391217</c:v>
                </c:pt>
                <c:pt idx="15">
                  <c:v>3.5563025007672873</c:v>
                </c:pt>
                <c:pt idx="16">
                  <c:v>3.0043213737826426</c:v>
                </c:pt>
                <c:pt idx="17">
                  <c:v>2.7429868333203924</c:v>
                </c:pt>
                <c:pt idx="20">
                  <c:v>2.520701826026063</c:v>
                </c:pt>
                <c:pt idx="22">
                  <c:v>3.0450783747351879</c:v>
                </c:pt>
                <c:pt idx="23">
                  <c:v>3.5481846105451078</c:v>
                </c:pt>
                <c:pt idx="25">
                  <c:v>2.9420080530223132</c:v>
                </c:pt>
                <c:pt idx="30">
                  <c:v>3.3159703454569178</c:v>
                </c:pt>
                <c:pt idx="31">
                  <c:v>3.1760912590556813</c:v>
                </c:pt>
                <c:pt idx="32">
                  <c:v>3.6242820958356683</c:v>
                </c:pt>
                <c:pt idx="36">
                  <c:v>4.6804461129563304</c:v>
                </c:pt>
                <c:pt idx="37">
                  <c:v>2.8976270912904414</c:v>
                </c:pt>
                <c:pt idx="38">
                  <c:v>4.5670310739328057</c:v>
                </c:pt>
                <c:pt idx="40">
                  <c:v>3.4194049627698928</c:v>
                </c:pt>
                <c:pt idx="42">
                  <c:v>4.1258064581395271</c:v>
                </c:pt>
                <c:pt idx="44">
                  <c:v>3.6454222693490919</c:v>
                </c:pt>
                <c:pt idx="45">
                  <c:v>3.436162647040756</c:v>
                </c:pt>
                <c:pt idx="46">
                  <c:v>2.9882615967287558</c:v>
                </c:pt>
                <c:pt idx="51">
                  <c:v>3.1553360374650619</c:v>
                </c:pt>
                <c:pt idx="58">
                  <c:v>3.12057393120585</c:v>
                </c:pt>
                <c:pt idx="59">
                  <c:v>3.0016039241497978</c:v>
                </c:pt>
                <c:pt idx="60">
                  <c:v>3.3774883833761327</c:v>
                </c:pt>
                <c:pt idx="61">
                  <c:v>3.2430380486862944</c:v>
                </c:pt>
                <c:pt idx="62">
                  <c:v>3.4273237863572472</c:v>
                </c:pt>
                <c:pt idx="63">
                  <c:v>3.4463818122224419</c:v>
                </c:pt>
                <c:pt idx="64">
                  <c:v>3.0663259253620376</c:v>
                </c:pt>
                <c:pt idx="65">
                  <c:v>2.8648076290261471</c:v>
                </c:pt>
                <c:pt idx="66">
                  <c:v>2.8409420802430989</c:v>
                </c:pt>
                <c:pt idx="68">
                  <c:v>2.9696488404807253</c:v>
                </c:pt>
                <c:pt idx="70">
                  <c:v>3.4432629874586951</c:v>
                </c:pt>
                <c:pt idx="71">
                  <c:v>3.0559514053291501</c:v>
                </c:pt>
                <c:pt idx="76">
                  <c:v>2.3765769570565118</c:v>
                </c:pt>
                <c:pt idx="78">
                  <c:v>3.469822015978163</c:v>
                </c:pt>
                <c:pt idx="79">
                  <c:v>3.1139433523068369</c:v>
                </c:pt>
                <c:pt idx="80">
                  <c:v>3.7795964912578244</c:v>
                </c:pt>
                <c:pt idx="82">
                  <c:v>3.9675479762188619</c:v>
                </c:pt>
                <c:pt idx="83">
                  <c:v>2.01424043911461</c:v>
                </c:pt>
                <c:pt idx="84">
                  <c:v>4.4166405073382808</c:v>
                </c:pt>
                <c:pt idx="88">
                  <c:v>3.7209857441537393</c:v>
                </c:pt>
                <c:pt idx="90">
                  <c:v>4.024895960107485</c:v>
                </c:pt>
                <c:pt idx="92">
                  <c:v>3.6748611407378116</c:v>
                </c:pt>
                <c:pt idx="93">
                  <c:v>2.3921104650113136</c:v>
                </c:pt>
                <c:pt idx="94">
                  <c:v>3.4107772333772099</c:v>
                </c:pt>
                <c:pt idx="98">
                  <c:v>2.8239087409443187</c:v>
                </c:pt>
                <c:pt idx="99">
                  <c:v>2.9330532103693869</c:v>
                </c:pt>
                <c:pt idx="100">
                  <c:v>3.8968410377149421</c:v>
                </c:pt>
                <c:pt idx="101">
                  <c:v>3.1658376246901283</c:v>
                </c:pt>
                <c:pt idx="102">
                  <c:v>2.5118833609788744</c:v>
                </c:pt>
                <c:pt idx="103">
                  <c:v>2.2833012287035497</c:v>
                </c:pt>
                <c:pt idx="104">
                  <c:v>2.7696234550041789</c:v>
                </c:pt>
                <c:pt idx="105">
                  <c:v>2.741676743392075</c:v>
                </c:pt>
                <c:pt idx="106">
                  <c:v>3.7355988996981799</c:v>
                </c:pt>
                <c:pt idx="107">
                  <c:v>3.4341124725871381</c:v>
                </c:pt>
                <c:pt idx="108">
                  <c:v>2.7584071921878865</c:v>
                </c:pt>
                <c:pt idx="109">
                  <c:v>2.5899496013257077</c:v>
                </c:pt>
                <c:pt idx="110">
                  <c:v>2.5481846105451078</c:v>
                </c:pt>
                <c:pt idx="111">
                  <c:v>2.8435442119456353</c:v>
                </c:pt>
                <c:pt idx="112">
                  <c:v>2.2253092817258628</c:v>
                </c:pt>
                <c:pt idx="114">
                  <c:v>2.8543060418010806</c:v>
                </c:pt>
                <c:pt idx="116">
                  <c:v>3.2430380486862944</c:v>
                </c:pt>
                <c:pt idx="117">
                  <c:v>2.9395192526186187</c:v>
                </c:pt>
                <c:pt idx="118">
                  <c:v>2.8162412999917832</c:v>
                </c:pt>
                <c:pt idx="119">
                  <c:v>2.2507248773525856</c:v>
                </c:pt>
                <c:pt idx="120">
                  <c:v>3.2121876044039577</c:v>
                </c:pt>
                <c:pt idx="121">
                  <c:v>2.4093694704528197</c:v>
                </c:pt>
                <c:pt idx="122">
                  <c:v>3.2227164711475833</c:v>
                </c:pt>
                <c:pt idx="124">
                  <c:v>2.8430250313913916</c:v>
                </c:pt>
                <c:pt idx="125">
                  <c:v>3.4166405073382808</c:v>
                </c:pt>
                <c:pt idx="126">
                  <c:v>3.0156391343071749</c:v>
                </c:pt>
                <c:pt idx="128">
                  <c:v>3.4068806700491248</c:v>
                </c:pt>
                <c:pt idx="129">
                  <c:v>2.8976270912904414</c:v>
                </c:pt>
                <c:pt idx="130">
                  <c:v>3.7379873263334309</c:v>
                </c:pt>
                <c:pt idx="131">
                  <c:v>2.8846065812979305</c:v>
                </c:pt>
                <c:pt idx="132">
                  <c:v>3.4668676203541096</c:v>
                </c:pt>
                <c:pt idx="133">
                  <c:v>3.9190780923760737</c:v>
                </c:pt>
                <c:pt idx="134">
                  <c:v>3.5198279937757189</c:v>
                </c:pt>
                <c:pt idx="135">
                  <c:v>2.9493900066449128</c:v>
                </c:pt>
                <c:pt idx="136">
                  <c:v>3.3344537511509307</c:v>
                </c:pt>
                <c:pt idx="137">
                  <c:v>3.2240148113728639</c:v>
                </c:pt>
                <c:pt idx="138">
                  <c:v>3.8887409606828927</c:v>
                </c:pt>
                <c:pt idx="140">
                  <c:v>3.5670263661590602</c:v>
                </c:pt>
                <c:pt idx="141">
                  <c:v>3.3873898263387292</c:v>
                </c:pt>
                <c:pt idx="142">
                  <c:v>4.2329961103921541</c:v>
                </c:pt>
                <c:pt idx="143">
                  <c:v>3.7634279935629373</c:v>
                </c:pt>
                <c:pt idx="144" formatCode="0">
                  <c:v>3.8</c:v>
                </c:pt>
                <c:pt idx="145" formatCode="0">
                  <c:v>3.8</c:v>
                </c:pt>
                <c:pt idx="146">
                  <c:v>3.9111576087399764</c:v>
                </c:pt>
                <c:pt idx="147">
                  <c:v>3.781755374652469</c:v>
                </c:pt>
                <c:pt idx="148">
                  <c:v>3.576341350205793</c:v>
                </c:pt>
                <c:pt idx="149">
                  <c:v>4.0310042813635372</c:v>
                </c:pt>
                <c:pt idx="150">
                  <c:v>3.0809870469108871</c:v>
                </c:pt>
                <c:pt idx="152">
                  <c:v>3.5943925503754266</c:v>
                </c:pt>
                <c:pt idx="153">
                  <c:v>3.2121876044039577</c:v>
                </c:pt>
                <c:pt idx="154">
                  <c:v>3.9108910886445281</c:v>
                </c:pt>
                <c:pt idx="155">
                  <c:v>3.9432471251378618</c:v>
                </c:pt>
                <c:pt idx="156">
                  <c:v>3.806519134080705</c:v>
                </c:pt>
                <c:pt idx="157">
                  <c:v>2.8027737252919755</c:v>
                </c:pt>
                <c:pt idx="158">
                  <c:v>3.6369891018122291</c:v>
                </c:pt>
                <c:pt idx="159">
                  <c:v>3.1832698436828046</c:v>
                </c:pt>
                <c:pt idx="160">
                  <c:v>2.6580113966571126</c:v>
                </c:pt>
                <c:pt idx="161">
                  <c:v>2.469822015978163</c:v>
                </c:pt>
                <c:pt idx="162">
                  <c:v>3.2683439139510648</c:v>
                </c:pt>
                <c:pt idx="164">
                  <c:v>3.6042260530844699</c:v>
                </c:pt>
                <c:pt idx="166">
                  <c:v>2.7096938697277917</c:v>
                </c:pt>
                <c:pt idx="167">
                  <c:v>2.3143939572219625</c:v>
                </c:pt>
                <c:pt idx="168">
                  <c:v>3.1683010146294293</c:v>
                </c:pt>
                <c:pt idx="170">
                  <c:v>3.6095944092252199</c:v>
                </c:pt>
                <c:pt idx="171">
                  <c:v>3.0606978403536118</c:v>
                </c:pt>
                <c:pt idx="172">
                  <c:v>3.3528254412219733</c:v>
                </c:pt>
                <c:pt idx="173">
                  <c:v>2.4313637641589874</c:v>
                </c:pt>
                <c:pt idx="174">
                  <c:v>2.7429868333203928</c:v>
                </c:pt>
                <c:pt idx="175">
                  <c:v>2.156347200859924</c:v>
                </c:pt>
                <c:pt idx="176">
                  <c:v>3.1238516409670858</c:v>
                </c:pt>
                <c:pt idx="177">
                  <c:v>3.0170333392987803</c:v>
                </c:pt>
                <c:pt idx="178">
                  <c:v>3.0057523288890913</c:v>
                </c:pt>
                <c:pt idx="180">
                  <c:v>3.6190933306267428</c:v>
                </c:pt>
                <c:pt idx="181">
                  <c:v>3.2695129442179165</c:v>
                </c:pt>
                <c:pt idx="182">
                  <c:v>2.9941704563392761</c:v>
                </c:pt>
                <c:pt idx="184">
                  <c:v>2.8282301147269613</c:v>
                </c:pt>
                <c:pt idx="185">
                  <c:v>2.7403626894942437</c:v>
                </c:pt>
                <c:pt idx="186">
                  <c:v>2.9138138523837167</c:v>
                </c:pt>
                <c:pt idx="187">
                  <c:v>2.6901960800285134</c:v>
                </c:pt>
                <c:pt idx="189">
                  <c:v>2.8430250313913916</c:v>
                </c:pt>
                <c:pt idx="190">
                  <c:v>3.8597385661971471</c:v>
                </c:pt>
                <c:pt idx="191">
                  <c:v>4.0948203803547996</c:v>
                </c:pt>
                <c:pt idx="192">
                  <c:v>4</c:v>
                </c:pt>
                <c:pt idx="193">
                  <c:v>4</c:v>
                </c:pt>
                <c:pt idx="194">
                  <c:v>4.2552725051033065</c:v>
                </c:pt>
                <c:pt idx="195">
                  <c:v>3.2409650400634291</c:v>
                </c:pt>
                <c:pt idx="196">
                  <c:v>3.4132997640812519</c:v>
                </c:pt>
                <c:pt idx="200">
                  <c:v>4.7272972028035873</c:v>
                </c:pt>
                <c:pt idx="201">
                  <c:v>3.4601458174917501</c:v>
                </c:pt>
                <c:pt idx="202">
                  <c:v>3.419955748489758</c:v>
                </c:pt>
                <c:pt idx="203">
                  <c:v>3.4517864355242902</c:v>
                </c:pt>
                <c:pt idx="204">
                  <c:v>4.0253058652647704</c:v>
                </c:pt>
                <c:pt idx="205">
                  <c:v>3.840106094456758</c:v>
                </c:pt>
                <c:pt idx="206">
                  <c:v>3.5010592622177517</c:v>
                </c:pt>
                <c:pt idx="207">
                  <c:v>3.4440447959180762</c:v>
                </c:pt>
                <c:pt idx="210">
                  <c:v>2.3944516808262164</c:v>
                </c:pt>
                <c:pt idx="211">
                  <c:v>2.6309361190641916</c:v>
                </c:pt>
                <c:pt idx="214">
                  <c:v>3.214843848047698</c:v>
                </c:pt>
                <c:pt idx="216">
                  <c:v>3.1660747173570805</c:v>
                </c:pt>
                <c:pt idx="218">
                  <c:v>3.0681858617461617</c:v>
                </c:pt>
                <c:pt idx="220">
                  <c:v>3.2907763612984282</c:v>
                </c:pt>
                <c:pt idx="222">
                  <c:v>3.0755469613925306</c:v>
                </c:pt>
                <c:pt idx="223">
                  <c:v>3.0644579892269186</c:v>
                </c:pt>
                <c:pt idx="224">
                  <c:v>3.9052560487484511</c:v>
                </c:pt>
                <c:pt idx="225">
                  <c:v>3.3873898263387292</c:v>
                </c:pt>
                <c:pt idx="226">
                  <c:v>2.7032913781186614</c:v>
                </c:pt>
                <c:pt idx="227">
                  <c:v>2.6163004304425725</c:v>
                </c:pt>
                <c:pt idx="228">
                  <c:v>3.5224442335063197</c:v>
                </c:pt>
                <c:pt idx="229">
                  <c:v>3.4533183400470375</c:v>
                </c:pt>
                <c:pt idx="230">
                  <c:v>2.5720967679505193</c:v>
                </c:pt>
                <c:pt idx="231">
                  <c:v>2.6760400436897793</c:v>
                </c:pt>
                <c:pt idx="232">
                  <c:v>2.52720011906298</c:v>
                </c:pt>
                <c:pt idx="233">
                  <c:v>3.0569048513364727</c:v>
                </c:pt>
                <c:pt idx="234">
                  <c:v>2.6872316010647745</c:v>
                </c:pt>
                <c:pt idx="235">
                  <c:v>2.9678153166285988</c:v>
                </c:pt>
                <c:pt idx="236">
                  <c:v>3.4533183400470375</c:v>
                </c:pt>
                <c:pt idx="238">
                  <c:v>3.8438554226231609</c:v>
                </c:pt>
                <c:pt idx="239">
                  <c:v>3.5530735306370889</c:v>
                </c:pt>
                <c:pt idx="240">
                  <c:v>3.4</c:v>
                </c:pt>
                <c:pt idx="241">
                  <c:v>3.4</c:v>
                </c:pt>
                <c:pt idx="242">
                  <c:v>4.0043213737826422</c:v>
                </c:pt>
                <c:pt idx="243">
                  <c:v>3.5362427068383191</c:v>
                </c:pt>
                <c:pt idx="244">
                  <c:v>3.7676858167054785</c:v>
                </c:pt>
                <c:pt idx="245">
                  <c:v>3.3170181010481117</c:v>
                </c:pt>
                <c:pt idx="248">
                  <c:v>4.901621764093357</c:v>
                </c:pt>
                <c:pt idx="249">
                  <c:v>4.0782755220866012</c:v>
                </c:pt>
                <c:pt idx="250">
                  <c:v>3.1383026981662816</c:v>
                </c:pt>
                <c:pt idx="251">
                  <c:v>4.1398790864012369</c:v>
                </c:pt>
                <c:pt idx="252">
                  <c:v>3.5415792439465807</c:v>
                </c:pt>
                <c:pt idx="253">
                  <c:v>2.932473764677153</c:v>
                </c:pt>
                <c:pt idx="254">
                  <c:v>3.5556988947189012</c:v>
                </c:pt>
                <c:pt idx="255">
                  <c:v>4.5321171162488039</c:v>
                </c:pt>
                <c:pt idx="256">
                  <c:v>3.019116290447073</c:v>
                </c:pt>
                <c:pt idx="257">
                  <c:v>3.5217916496391233</c:v>
                </c:pt>
                <c:pt idx="259">
                  <c:v>3.3935752032695876</c:v>
                </c:pt>
                <c:pt idx="261">
                  <c:v>3.2174839442139063</c:v>
                </c:pt>
                <c:pt idx="264">
                  <c:v>2.9626060729241268</c:v>
                </c:pt>
                <c:pt idx="268">
                  <c:v>3.1997551772534747</c:v>
                </c:pt>
                <c:pt idx="269">
                  <c:v>4.1072099696478688</c:v>
                </c:pt>
                <c:pt idx="270">
                  <c:v>3.1335389083702174</c:v>
                </c:pt>
                <c:pt idx="271">
                  <c:v>3.0114294617807817</c:v>
                </c:pt>
                <c:pt idx="272">
                  <c:v>3.4440447959180762</c:v>
                </c:pt>
                <c:pt idx="273">
                  <c:v>3.5440680443502757</c:v>
                </c:pt>
                <c:pt idx="274">
                  <c:v>2.6690067809585756</c:v>
                </c:pt>
                <c:pt idx="275">
                  <c:v>2.6368220975871743</c:v>
                </c:pt>
                <c:pt idx="276">
                  <c:v>3.7506626461340558</c:v>
                </c:pt>
                <c:pt idx="277">
                  <c:v>3.8182258936139557</c:v>
                </c:pt>
                <c:pt idx="278">
                  <c:v>2.3152704347785913</c:v>
                </c:pt>
                <c:pt idx="279">
                  <c:v>2.3290587192642249</c:v>
                </c:pt>
                <c:pt idx="280">
                  <c:v>2.4093694704528197</c:v>
                </c:pt>
                <c:pt idx="281">
                  <c:v>2.6300887149282062</c:v>
                </c:pt>
                <c:pt idx="282">
                  <c:v>2.3290587192642245</c:v>
                </c:pt>
                <c:pt idx="284">
                  <c:v>3.1139433523068369</c:v>
                </c:pt>
                <c:pt idx="285">
                  <c:v>2.6989700043360187</c:v>
                </c:pt>
                <c:pt idx="287">
                  <c:v>3.7075701760979363</c:v>
                </c:pt>
              </c:numCache>
            </c:numRef>
          </c:xVal>
          <c:yVal>
            <c:numRef>
              <c:f>'P3 FCM Micro'!$AD$2:$AD$289</c:f>
              <c:numCache>
                <c:formatCode>0.0</c:formatCode>
                <c:ptCount val="288"/>
                <c:pt idx="2">
                  <c:v>3.5797922824195907</c:v>
                </c:pt>
                <c:pt idx="3">
                  <c:v>2.9777322910916282</c:v>
                </c:pt>
                <c:pt idx="4">
                  <c:v>3.8228303311058851</c:v>
                </c:pt>
                <c:pt idx="5">
                  <c:v>3.7533363524613916</c:v>
                </c:pt>
                <c:pt idx="6">
                  <c:v>3.2787622867556094</c:v>
                </c:pt>
                <c:pt idx="7">
                  <c:v>2.9622201249133804</c:v>
                </c:pt>
                <c:pt idx="8">
                  <c:v>3.5797922824195907</c:v>
                </c:pt>
                <c:pt idx="10">
                  <c:v>3.5797922824195907</c:v>
                </c:pt>
                <c:pt idx="11">
                  <c:v>3.6767022954276469</c:v>
                </c:pt>
                <c:pt idx="12">
                  <c:v>3.4548535458112908</c:v>
                </c:pt>
                <c:pt idx="13">
                  <c:v>3.4523063567974108</c:v>
                </c:pt>
                <c:pt idx="14">
                  <c:v>3.2787622867556094</c:v>
                </c:pt>
                <c:pt idx="15">
                  <c:v>3.2749358789025562</c:v>
                </c:pt>
                <c:pt idx="16">
                  <c:v>3.5759658745665375</c:v>
                </c:pt>
                <c:pt idx="17">
                  <c:v>3.4497441400328102</c:v>
                </c:pt>
                <c:pt idx="20">
                  <c:v>2.9777322910916282</c:v>
                </c:pt>
                <c:pt idx="22">
                  <c:v>3.8162499857945633</c:v>
                </c:pt>
                <c:pt idx="23">
                  <c:v>3.8692404055337564</c:v>
                </c:pt>
                <c:pt idx="25">
                  <c:v>3.7507741356967914</c:v>
                </c:pt>
                <c:pt idx="30">
                  <c:v>3.9769697018142081</c:v>
                </c:pt>
                <c:pt idx="31">
                  <c:v>3.2710754580893182</c:v>
                </c:pt>
                <c:pt idx="32">
                  <c:v>4.3211927131050949</c:v>
                </c:pt>
                <c:pt idx="36">
                  <c:v>4.1818522737475528</c:v>
                </c:pt>
                <c:pt idx="37">
                  <c:v>2.9777322910916282</c:v>
                </c:pt>
                <c:pt idx="38">
                  <c:v>4.0869614100602645</c:v>
                </c:pt>
                <c:pt idx="40">
                  <c:v>4.0910891551501125</c:v>
                </c:pt>
                <c:pt idx="42">
                  <c:v>4.6676172719077673</c:v>
                </c:pt>
                <c:pt idx="44">
                  <c:v>4.2540731387171187</c:v>
                </c:pt>
                <c:pt idx="45">
                  <c:v>3.4497441400328102</c:v>
                </c:pt>
                <c:pt idx="46">
                  <c:v>4.055641810075616</c:v>
                </c:pt>
                <c:pt idx="48">
                  <c:v>4.1533153061081416</c:v>
                </c:pt>
                <c:pt idx="51">
                  <c:v>3.2787622867556094</c:v>
                </c:pt>
                <c:pt idx="58">
                  <c:v>3.2787622867556094</c:v>
                </c:pt>
                <c:pt idx="59">
                  <c:v>3.2787622867556094</c:v>
                </c:pt>
                <c:pt idx="60">
                  <c:v>3.2710754580893182</c:v>
                </c:pt>
                <c:pt idx="61">
                  <c:v>3.7558835414752716</c:v>
                </c:pt>
                <c:pt idx="62">
                  <c:v>3.2749358789025562</c:v>
                </c:pt>
                <c:pt idx="63">
                  <c:v>2.970045462425337</c:v>
                </c:pt>
                <c:pt idx="64">
                  <c:v>3.2787622867556094</c:v>
                </c:pt>
                <c:pt idx="65">
                  <c:v>3.6721065437384977</c:v>
                </c:pt>
                <c:pt idx="66">
                  <c:v>3.4497441400328102</c:v>
                </c:pt>
                <c:pt idx="68">
                  <c:v>3.5740399535304994</c:v>
                </c:pt>
                <c:pt idx="70">
                  <c:v>3.9225611525641559</c:v>
                </c:pt>
                <c:pt idx="71">
                  <c:v>3.8672797047682286</c:v>
                </c:pt>
                <c:pt idx="76">
                  <c:v>3.8798688320762493</c:v>
                </c:pt>
                <c:pt idx="78">
                  <c:v>4.0562781391006695</c:v>
                </c:pt>
                <c:pt idx="79">
                  <c:v>3.4548535458112908</c:v>
                </c:pt>
                <c:pt idx="80">
                  <c:v>4.2413891199503926</c:v>
                </c:pt>
                <c:pt idx="82">
                  <c:v>5.1875294066392437</c:v>
                </c:pt>
                <c:pt idx="83">
                  <c:v>2.970045462425337</c:v>
                </c:pt>
                <c:pt idx="84">
                  <c:v>4.4262487673384365</c:v>
                </c:pt>
                <c:pt idx="88">
                  <c:v>4.122770503156806</c:v>
                </c:pt>
                <c:pt idx="90">
                  <c:v>4.6309448048669717</c:v>
                </c:pt>
                <c:pt idx="92">
                  <c:v>4.373227285666597</c:v>
                </c:pt>
                <c:pt idx="93">
                  <c:v>3.2749358789025562</c:v>
                </c:pt>
                <c:pt idx="94">
                  <c:v>4.122770503156806</c:v>
                </c:pt>
                <c:pt idx="98">
                  <c:v>3.9319748005309529</c:v>
                </c:pt>
                <c:pt idx="99">
                  <c:v>3.9319748005309529</c:v>
                </c:pt>
                <c:pt idx="100">
                  <c:v>4.1818522737475528</c:v>
                </c:pt>
                <c:pt idx="101">
                  <c:v>4.2081812124699018</c:v>
                </c:pt>
                <c:pt idx="102">
                  <c:v>3.2787622867556094</c:v>
                </c:pt>
                <c:pt idx="103">
                  <c:v>3.4548535458112908</c:v>
                </c:pt>
                <c:pt idx="104">
                  <c:v>3.8228303311058851</c:v>
                </c:pt>
                <c:pt idx="105">
                  <c:v>4.0569135371392528</c:v>
                </c:pt>
                <c:pt idx="106">
                  <c:v>3.4523063567974108</c:v>
                </c:pt>
                <c:pt idx="107">
                  <c:v>3.4497441400328102</c:v>
                </c:pt>
                <c:pt idx="108">
                  <c:v>3.2787622867556094</c:v>
                </c:pt>
                <c:pt idx="109">
                  <c:v>4.2321573920589488</c:v>
                </c:pt>
                <c:pt idx="110">
                  <c:v>3.5778832926122597</c:v>
                </c:pt>
                <c:pt idx="111">
                  <c:v>2.970045462425337</c:v>
                </c:pt>
                <c:pt idx="112">
                  <c:v>3.2787622867556094</c:v>
                </c:pt>
                <c:pt idx="114">
                  <c:v>3.7533363524613916</c:v>
                </c:pt>
                <c:pt idx="116">
                  <c:v>3.2787622867556094</c:v>
                </c:pt>
                <c:pt idx="117">
                  <c:v>2.9777322910916282</c:v>
                </c:pt>
                <c:pt idx="118">
                  <c:v>4.0479322381199632</c:v>
                </c:pt>
                <c:pt idx="119">
                  <c:v>4.0078986456616912</c:v>
                </c:pt>
                <c:pt idx="120">
                  <c:v>3.972365830270483</c:v>
                </c:pt>
                <c:pt idx="121">
                  <c:v>4.0078986456616912</c:v>
                </c:pt>
                <c:pt idx="122">
                  <c:v>4.0905018738139622</c:v>
                </c:pt>
                <c:pt idx="124">
                  <c:v>3.5797922824195907</c:v>
                </c:pt>
                <c:pt idx="125">
                  <c:v>3.5797922824195907</c:v>
                </c:pt>
                <c:pt idx="126">
                  <c:v>4.0149490355957171</c:v>
                </c:pt>
                <c:pt idx="128">
                  <c:v>3.8206479421822519</c:v>
                </c:pt>
                <c:pt idx="129">
                  <c:v>3.2552811909060866</c:v>
                </c:pt>
                <c:pt idx="130">
                  <c:v>4.59181504276519</c:v>
                </c:pt>
                <c:pt idx="131">
                  <c:v>3.2787622867556094</c:v>
                </c:pt>
                <c:pt idx="132">
                  <c:v>3.4313724499617675</c:v>
                </c:pt>
                <c:pt idx="133">
                  <c:v>3.6751757754661742</c:v>
                </c:pt>
                <c:pt idx="134">
                  <c:v>3.7970452803467976</c:v>
                </c:pt>
                <c:pt idx="135">
                  <c:v>2.9777322910916282</c:v>
                </c:pt>
                <c:pt idx="136">
                  <c:v>3.9739058832385754</c:v>
                </c:pt>
                <c:pt idx="137">
                  <c:v>3.7546118144116343</c:v>
                </c:pt>
                <c:pt idx="138">
                  <c:v>4.5207105118288435</c:v>
                </c:pt>
                <c:pt idx="140">
                  <c:v>4.2063847487629289</c:v>
                </c:pt>
                <c:pt idx="141">
                  <c:v>4.2779996974781893</c:v>
                </c:pt>
                <c:pt idx="142">
                  <c:v>4.3753674247199745</c:v>
                </c:pt>
                <c:pt idx="143">
                  <c:v>4.055641810075616</c:v>
                </c:pt>
                <c:pt idx="144">
                  <c:v>4.2548788801020478</c:v>
                </c:pt>
                <c:pt idx="145">
                  <c:v>3.9319748005309529</c:v>
                </c:pt>
                <c:pt idx="146">
                  <c:v>4.1533153061081416</c:v>
                </c:pt>
                <c:pt idx="147">
                  <c:v>3.9777322910916282</c:v>
                </c:pt>
                <c:pt idx="148">
                  <c:v>4.1238603267698659</c:v>
                </c:pt>
                <c:pt idx="149">
                  <c:v>3.8228303311058851</c:v>
                </c:pt>
                <c:pt idx="150">
                  <c:v>4.2995886150715288</c:v>
                </c:pt>
                <c:pt idx="152">
                  <c:v>4.1538235501473091</c:v>
                </c:pt>
                <c:pt idx="153">
                  <c:v>3.9769697018142081</c:v>
                </c:pt>
                <c:pt idx="154">
                  <c:v>3.5797922824195907</c:v>
                </c:pt>
                <c:pt idx="155">
                  <c:v>3.6767022954276469</c:v>
                </c:pt>
                <c:pt idx="156">
                  <c:v>3.7546118144116343</c:v>
                </c:pt>
                <c:pt idx="157">
                  <c:v>4.4821673812140563</c:v>
                </c:pt>
                <c:pt idx="158">
                  <c:v>4.0569135371392528</c:v>
                </c:pt>
                <c:pt idx="159">
                  <c:v>3.5797922824195907</c:v>
                </c:pt>
                <c:pt idx="160">
                  <c:v>3.5797922824195907</c:v>
                </c:pt>
                <c:pt idx="161">
                  <c:v>3.4471667171449996</c:v>
                </c:pt>
                <c:pt idx="162">
                  <c:v>3.5797922824195907</c:v>
                </c:pt>
                <c:pt idx="164">
                  <c:v>3.7533363524613916</c:v>
                </c:pt>
                <c:pt idx="166">
                  <c:v>4.2896719465809765</c:v>
                </c:pt>
                <c:pt idx="167">
                  <c:v>4.0731157841382117</c:v>
                </c:pt>
                <c:pt idx="168">
                  <c:v>4.250835140627915</c:v>
                </c:pt>
                <c:pt idx="170">
                  <c:v>4.0905018738139622</c:v>
                </c:pt>
                <c:pt idx="171">
                  <c:v>3.9769697018142081</c:v>
                </c:pt>
                <c:pt idx="172">
                  <c:v>3.5759658745665375</c:v>
                </c:pt>
                <c:pt idx="173">
                  <c:v>3.2749358789025562</c:v>
                </c:pt>
                <c:pt idx="174">
                  <c:v>3.5778832926122597</c:v>
                </c:pt>
                <c:pt idx="175">
                  <c:v>3.2787622867556094</c:v>
                </c:pt>
                <c:pt idx="176">
                  <c:v>3.6767022954276469</c:v>
                </c:pt>
                <c:pt idx="177">
                  <c:v>3.6751757754661742</c:v>
                </c:pt>
                <c:pt idx="178">
                  <c:v>3.238890774717917</c:v>
                </c:pt>
                <c:pt idx="180">
                  <c:v>2.9542511952421053</c:v>
                </c:pt>
                <c:pt idx="181">
                  <c:v>3.2552811909060866</c:v>
                </c:pt>
                <c:pt idx="182">
                  <c:v>2.9622201249133804</c:v>
                </c:pt>
                <c:pt idx="184">
                  <c:v>2.970045462425337</c:v>
                </c:pt>
                <c:pt idx="185">
                  <c:v>2.970045462425337</c:v>
                </c:pt>
                <c:pt idx="186">
                  <c:v>3.4419655234591917</c:v>
                </c:pt>
                <c:pt idx="187">
                  <c:v>2.9777322910916282</c:v>
                </c:pt>
                <c:pt idx="189">
                  <c:v>3.6751757754661742</c:v>
                </c:pt>
                <c:pt idx="190">
                  <c:v>3.9285752177558955</c:v>
                </c:pt>
                <c:pt idx="191">
                  <c:v>4.0910891551501125</c:v>
                </c:pt>
                <c:pt idx="192">
                  <c:v>3.9739058832385754</c:v>
                </c:pt>
                <c:pt idx="193">
                  <c:v>3.8779556374319686</c:v>
                </c:pt>
                <c:pt idx="194">
                  <c:v>4.0459832693356859</c:v>
                </c:pt>
                <c:pt idx="195">
                  <c:v>3.8228303311058851</c:v>
                </c:pt>
                <c:pt idx="196">
                  <c:v>3.7558835414752716</c:v>
                </c:pt>
                <c:pt idx="200">
                  <c:v>4.8858408900274037</c:v>
                </c:pt>
                <c:pt idx="201">
                  <c:v>4.5575158877084379</c:v>
                </c:pt>
                <c:pt idx="202">
                  <c:v>4.4826441040741134</c:v>
                </c:pt>
                <c:pt idx="203">
                  <c:v>4.0569135371392528</c:v>
                </c:pt>
                <c:pt idx="204">
                  <c:v>4.0916756433984647</c:v>
                </c:pt>
                <c:pt idx="205">
                  <c:v>4.2783811594982373</c:v>
                </c:pt>
                <c:pt idx="206">
                  <c:v>4.2999515858255473</c:v>
                </c:pt>
                <c:pt idx="207">
                  <c:v>4.2077327927275308</c:v>
                </c:pt>
                <c:pt idx="210">
                  <c:v>3.5797922824195907</c:v>
                </c:pt>
                <c:pt idx="211">
                  <c:v>3.7469022424559819</c:v>
                </c:pt>
                <c:pt idx="214">
                  <c:v>4.4188621634421823</c:v>
                </c:pt>
                <c:pt idx="216">
                  <c:v>4.3358007877259732</c:v>
                </c:pt>
                <c:pt idx="218">
                  <c:v>4.6398270776338739</c:v>
                </c:pt>
                <c:pt idx="220">
                  <c:v>3.2787622867556094</c:v>
                </c:pt>
                <c:pt idx="222">
                  <c:v>3.7533363524613916</c:v>
                </c:pt>
                <c:pt idx="223">
                  <c:v>3.8206479421822519</c:v>
                </c:pt>
                <c:pt idx="224">
                  <c:v>3.5778832926122597</c:v>
                </c:pt>
                <c:pt idx="225">
                  <c:v>3.7533363524613916</c:v>
                </c:pt>
                <c:pt idx="226">
                  <c:v>3.2749358789025562</c:v>
                </c:pt>
                <c:pt idx="227">
                  <c:v>2.9777322910916282</c:v>
                </c:pt>
                <c:pt idx="228">
                  <c:v>3.2471633006839071</c:v>
                </c:pt>
                <c:pt idx="229">
                  <c:v>3.2592839333597605</c:v>
                </c:pt>
                <c:pt idx="230">
                  <c:v>2.9622201249133804</c:v>
                </c:pt>
                <c:pt idx="231">
                  <c:v>2.970045462425337</c:v>
                </c:pt>
                <c:pt idx="232">
                  <c:v>2.9622201249133804</c:v>
                </c:pt>
                <c:pt idx="233">
                  <c:v>2.9622201249133804</c:v>
                </c:pt>
                <c:pt idx="234">
                  <c:v>2.9777322910916282</c:v>
                </c:pt>
                <c:pt idx="235">
                  <c:v>2.9777322910916282</c:v>
                </c:pt>
                <c:pt idx="236">
                  <c:v>4.1351413371795553</c:v>
                </c:pt>
                <c:pt idx="238">
                  <c:v>4.1435439109027392</c:v>
                </c:pt>
                <c:pt idx="239">
                  <c:v>2.970045462425337</c:v>
                </c:pt>
                <c:pt idx="240">
                  <c:v>3.6767022954276469</c:v>
                </c:pt>
                <c:pt idx="241">
                  <c:v>3.5797922824195907</c:v>
                </c:pt>
                <c:pt idx="242">
                  <c:v>4.2552811909060866</c:v>
                </c:pt>
                <c:pt idx="243">
                  <c:v>4.15280646658666</c:v>
                </c:pt>
                <c:pt idx="244">
                  <c:v>3.8217405074928243</c:v>
                </c:pt>
                <c:pt idx="245">
                  <c:v>3.2787622867556094</c:v>
                </c:pt>
                <c:pt idx="248">
                  <c:v>4.8289906398107032</c:v>
                </c:pt>
                <c:pt idx="249">
                  <c:v>4.3191147451125564</c:v>
                </c:pt>
                <c:pt idx="250">
                  <c:v>4.3921191508140938</c:v>
                </c:pt>
                <c:pt idx="251">
                  <c:v>4.2081812124699018</c:v>
                </c:pt>
                <c:pt idx="252">
                  <c:v>4.0569135371392528</c:v>
                </c:pt>
                <c:pt idx="253">
                  <c:v>3.7558835414752716</c:v>
                </c:pt>
                <c:pt idx="254">
                  <c:v>4.1238603267698659</c:v>
                </c:pt>
                <c:pt idx="255">
                  <c:v>4.181375812392135</c:v>
                </c:pt>
                <c:pt idx="256">
                  <c:v>4.6934424896043261</c:v>
                </c:pt>
                <c:pt idx="257">
                  <c:v>3.2787622867556094</c:v>
                </c:pt>
                <c:pt idx="259">
                  <c:v>3.8206479421822519</c:v>
                </c:pt>
                <c:pt idx="261">
                  <c:v>4.2004943838036111</c:v>
                </c:pt>
                <c:pt idx="264">
                  <c:v>4.2779996974781893</c:v>
                </c:pt>
                <c:pt idx="268">
                  <c:v>4.0869614100602645</c:v>
                </c:pt>
                <c:pt idx="269">
                  <c:v>4.0562781391006695</c:v>
                </c:pt>
                <c:pt idx="270">
                  <c:v>3.8173536572447109</c:v>
                </c:pt>
                <c:pt idx="271">
                  <c:v>3.8217405074928243</c:v>
                </c:pt>
                <c:pt idx="272">
                  <c:v>3.6705637553242165</c:v>
                </c:pt>
                <c:pt idx="273">
                  <c:v>3.7520571336222188</c:v>
                </c:pt>
                <c:pt idx="274">
                  <c:v>2.9542511952421053</c:v>
                </c:pt>
                <c:pt idx="275">
                  <c:v>2.9777322910916282</c:v>
                </c:pt>
                <c:pt idx="276">
                  <c:v>3.2471633006839071</c:v>
                </c:pt>
                <c:pt idx="277">
                  <c:v>3.2552811909060866</c:v>
                </c:pt>
                <c:pt idx="278">
                  <c:v>2.9777322910916282</c:v>
                </c:pt>
                <c:pt idx="279">
                  <c:v>2.9777322910916282</c:v>
                </c:pt>
                <c:pt idx="280">
                  <c:v>2.9622201249133804</c:v>
                </c:pt>
                <c:pt idx="281">
                  <c:v>2.9777322910916282</c:v>
                </c:pt>
                <c:pt idx="282">
                  <c:v>2.970045462425337</c:v>
                </c:pt>
                <c:pt idx="284">
                  <c:v>3.9971036951593732</c:v>
                </c:pt>
                <c:pt idx="285">
                  <c:v>3.7494873362904753</c:v>
                </c:pt>
                <c:pt idx="287">
                  <c:v>4.0420588949047769</c:v>
                </c:pt>
              </c:numCache>
            </c:numRef>
          </c:yVal>
        </c:ser>
        <c:axId val="56317824"/>
        <c:axId val="56340480"/>
      </c:scatterChart>
      <c:valAx>
        <c:axId val="56317824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Microscopic Counts 
(log no. of cells)</a:t>
                </a:r>
              </a:p>
            </c:rich>
          </c:tx>
          <c:layout>
            <c:manualLayout>
              <c:xMode val="edge"/>
              <c:yMode val="edge"/>
              <c:x val="0.48942598187311176"/>
              <c:y val="0.80000174978127736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6340480"/>
        <c:crosses val="autoZero"/>
        <c:crossBetween val="midCat"/>
      </c:valAx>
      <c:valAx>
        <c:axId val="56340480"/>
        <c:scaling>
          <c:orientation val="minMax"/>
          <c:max val="6"/>
          <c:min val="2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t>Flow Cytometric Counts  
 (log no. of cells)
</a:t>
                </a:r>
              </a:p>
            </c:rich>
          </c:tx>
          <c:layout>
            <c:manualLayout>
              <c:xMode val="edge"/>
              <c:yMode val="edge"/>
              <c:x val="6.1933534743202415E-2"/>
              <c:y val="0.28571503562054745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6317824"/>
        <c:crosses val="autoZero"/>
        <c:crossBetween val="midCat"/>
        <c:majorUnit val="1"/>
        <c:minorUnit val="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" r="0.750000000000001" t="1" header="0.5" footer="0.5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12" Type="http://schemas.openxmlformats.org/officeDocument/2006/relationships/chart" Target="../charts/chart38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7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13" Type="http://schemas.openxmlformats.org/officeDocument/2006/relationships/chart" Target="../charts/chart69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12" Type="http://schemas.openxmlformats.org/officeDocument/2006/relationships/chart" Target="../charts/chart68.xml"/><Relationship Id="rId2" Type="http://schemas.openxmlformats.org/officeDocument/2006/relationships/chart" Target="../charts/chart58.xml"/><Relationship Id="rId16" Type="http://schemas.openxmlformats.org/officeDocument/2006/relationships/chart" Target="../charts/chart72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11" Type="http://schemas.openxmlformats.org/officeDocument/2006/relationships/chart" Target="../charts/chart67.xml"/><Relationship Id="rId5" Type="http://schemas.openxmlformats.org/officeDocument/2006/relationships/chart" Target="../charts/chart61.xml"/><Relationship Id="rId15" Type="http://schemas.openxmlformats.org/officeDocument/2006/relationships/chart" Target="../charts/chart71.xml"/><Relationship Id="rId10" Type="http://schemas.openxmlformats.org/officeDocument/2006/relationships/chart" Target="../charts/chart66.xml"/><Relationship Id="rId4" Type="http://schemas.openxmlformats.org/officeDocument/2006/relationships/chart" Target="../charts/chart60.xml"/><Relationship Id="rId9" Type="http://schemas.openxmlformats.org/officeDocument/2006/relationships/chart" Target="../charts/chart65.xml"/><Relationship Id="rId14" Type="http://schemas.openxmlformats.org/officeDocument/2006/relationships/chart" Target="../charts/chart7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chart" Target="../charts/chart7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331</xdr:row>
      <xdr:rowOff>104775</xdr:rowOff>
    </xdr:from>
    <xdr:to>
      <xdr:col>18</xdr:col>
      <xdr:colOff>371475</xdr:colOff>
      <xdr:row>359</xdr:row>
      <xdr:rowOff>114300</xdr:rowOff>
    </xdr:to>
    <xdr:graphicFrame macro="">
      <xdr:nvGraphicFramePr>
        <xdr:cNvPr id="9011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600075</xdr:colOff>
      <xdr:row>331</xdr:row>
      <xdr:rowOff>47625</xdr:rowOff>
    </xdr:from>
    <xdr:to>
      <xdr:col>26</xdr:col>
      <xdr:colOff>200025</xdr:colOff>
      <xdr:row>359</xdr:row>
      <xdr:rowOff>28575</xdr:rowOff>
    </xdr:to>
    <xdr:graphicFrame macro="">
      <xdr:nvGraphicFramePr>
        <xdr:cNvPr id="901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647700</xdr:colOff>
      <xdr:row>90</xdr:row>
      <xdr:rowOff>76200</xdr:rowOff>
    </xdr:from>
    <xdr:to>
      <xdr:col>35</xdr:col>
      <xdr:colOff>47625</xdr:colOff>
      <xdr:row>113</xdr:row>
      <xdr:rowOff>0</xdr:rowOff>
    </xdr:to>
    <xdr:graphicFrame macro="">
      <xdr:nvGraphicFramePr>
        <xdr:cNvPr id="9011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495300</xdr:colOff>
      <xdr:row>90</xdr:row>
      <xdr:rowOff>133350</xdr:rowOff>
    </xdr:from>
    <xdr:to>
      <xdr:col>45</xdr:col>
      <xdr:colOff>571500</xdr:colOff>
      <xdr:row>113</xdr:row>
      <xdr:rowOff>95250</xdr:rowOff>
    </xdr:to>
    <xdr:graphicFrame macro="">
      <xdr:nvGraphicFramePr>
        <xdr:cNvPr id="9011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590550</xdr:colOff>
      <xdr:row>49</xdr:row>
      <xdr:rowOff>19050</xdr:rowOff>
    </xdr:from>
    <xdr:to>
      <xdr:col>35</xdr:col>
      <xdr:colOff>133350</xdr:colOff>
      <xdr:row>70</xdr:row>
      <xdr:rowOff>57150</xdr:rowOff>
    </xdr:to>
    <xdr:graphicFrame macro="">
      <xdr:nvGraphicFramePr>
        <xdr:cNvPr id="9011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114300</xdr:colOff>
      <xdr:row>49</xdr:row>
      <xdr:rowOff>57150</xdr:rowOff>
    </xdr:from>
    <xdr:to>
      <xdr:col>45</xdr:col>
      <xdr:colOff>428625</xdr:colOff>
      <xdr:row>70</xdr:row>
      <xdr:rowOff>95250</xdr:rowOff>
    </xdr:to>
    <xdr:graphicFrame macro="">
      <xdr:nvGraphicFramePr>
        <xdr:cNvPr id="9012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276225</xdr:colOff>
      <xdr:row>12</xdr:row>
      <xdr:rowOff>142875</xdr:rowOff>
    </xdr:from>
    <xdr:to>
      <xdr:col>34</xdr:col>
      <xdr:colOff>885825</xdr:colOff>
      <xdr:row>34</xdr:row>
      <xdr:rowOff>28575</xdr:rowOff>
    </xdr:to>
    <xdr:graphicFrame macro="">
      <xdr:nvGraphicFramePr>
        <xdr:cNvPr id="901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295275</xdr:colOff>
      <xdr:row>13</xdr:row>
      <xdr:rowOff>9525</xdr:rowOff>
    </xdr:from>
    <xdr:to>
      <xdr:col>45</xdr:col>
      <xdr:colOff>0</xdr:colOff>
      <xdr:row>34</xdr:row>
      <xdr:rowOff>47625</xdr:rowOff>
    </xdr:to>
    <xdr:graphicFrame macro="">
      <xdr:nvGraphicFramePr>
        <xdr:cNvPr id="9012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332</xdr:row>
      <xdr:rowOff>85725</xdr:rowOff>
    </xdr:from>
    <xdr:to>
      <xdr:col>5</xdr:col>
      <xdr:colOff>0</xdr:colOff>
      <xdr:row>360</xdr:row>
      <xdr:rowOff>66675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359</xdr:row>
      <xdr:rowOff>66675</xdr:rowOff>
    </xdr:from>
    <xdr:to>
      <xdr:col>5</xdr:col>
      <xdr:colOff>0</xdr:colOff>
      <xdr:row>391</xdr:row>
      <xdr:rowOff>9525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393</xdr:row>
      <xdr:rowOff>104775</xdr:rowOff>
    </xdr:from>
    <xdr:to>
      <xdr:col>5</xdr:col>
      <xdr:colOff>0</xdr:colOff>
      <xdr:row>421</xdr:row>
      <xdr:rowOff>114300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426</xdr:row>
      <xdr:rowOff>104775</xdr:rowOff>
    </xdr:from>
    <xdr:to>
      <xdr:col>5</xdr:col>
      <xdr:colOff>0</xdr:colOff>
      <xdr:row>457</xdr:row>
      <xdr:rowOff>66675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459</xdr:row>
      <xdr:rowOff>38100</xdr:rowOff>
    </xdr:from>
    <xdr:to>
      <xdr:col>5</xdr:col>
      <xdr:colOff>0</xdr:colOff>
      <xdr:row>491</xdr:row>
      <xdr:rowOff>47625</xdr:rowOff>
    </xdr:to>
    <xdr:graphicFrame macro="">
      <xdr:nvGraphicFramePr>
        <xdr:cNvPr id="1229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329</xdr:row>
      <xdr:rowOff>47625</xdr:rowOff>
    </xdr:from>
    <xdr:to>
      <xdr:col>18</xdr:col>
      <xdr:colOff>495300</xdr:colOff>
      <xdr:row>356</xdr:row>
      <xdr:rowOff>85725</xdr:rowOff>
    </xdr:to>
    <xdr:graphicFrame macro="">
      <xdr:nvGraphicFramePr>
        <xdr:cNvPr id="1843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393</xdr:row>
      <xdr:rowOff>104775</xdr:rowOff>
    </xdr:from>
    <xdr:to>
      <xdr:col>9</xdr:col>
      <xdr:colOff>0</xdr:colOff>
      <xdr:row>421</xdr:row>
      <xdr:rowOff>114300</xdr:rowOff>
    </xdr:to>
    <xdr:graphicFrame macro="">
      <xdr:nvGraphicFramePr>
        <xdr:cNvPr id="1843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10</xdr:row>
      <xdr:rowOff>76200</xdr:rowOff>
    </xdr:from>
    <xdr:to>
      <xdr:col>24</xdr:col>
      <xdr:colOff>266700</xdr:colOff>
      <xdr:row>38</xdr:row>
      <xdr:rowOff>95250</xdr:rowOff>
    </xdr:to>
    <xdr:graphicFrame macro="">
      <xdr:nvGraphicFramePr>
        <xdr:cNvPr id="1843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328</xdr:row>
      <xdr:rowOff>104775</xdr:rowOff>
    </xdr:from>
    <xdr:to>
      <xdr:col>10</xdr:col>
      <xdr:colOff>0</xdr:colOff>
      <xdr:row>356</xdr:row>
      <xdr:rowOff>85725</xdr:rowOff>
    </xdr:to>
    <xdr:graphicFrame macro="">
      <xdr:nvGraphicFramePr>
        <xdr:cNvPr id="2252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359</xdr:row>
      <xdr:rowOff>66675</xdr:rowOff>
    </xdr:from>
    <xdr:to>
      <xdr:col>10</xdr:col>
      <xdr:colOff>0</xdr:colOff>
      <xdr:row>391</xdr:row>
      <xdr:rowOff>9525</xdr:rowOff>
    </xdr:to>
    <xdr:graphicFrame macro="">
      <xdr:nvGraphicFramePr>
        <xdr:cNvPr id="2253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393</xdr:row>
      <xdr:rowOff>104775</xdr:rowOff>
    </xdr:from>
    <xdr:to>
      <xdr:col>10</xdr:col>
      <xdr:colOff>0</xdr:colOff>
      <xdr:row>421</xdr:row>
      <xdr:rowOff>114300</xdr:rowOff>
    </xdr:to>
    <xdr:graphicFrame macro="">
      <xdr:nvGraphicFramePr>
        <xdr:cNvPr id="2253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9525</xdr:colOff>
      <xdr:row>3</xdr:row>
      <xdr:rowOff>114300</xdr:rowOff>
    </xdr:from>
    <xdr:to>
      <xdr:col>41</xdr:col>
      <xdr:colOff>47625</xdr:colOff>
      <xdr:row>33</xdr:row>
      <xdr:rowOff>95250</xdr:rowOff>
    </xdr:to>
    <xdr:graphicFrame macro="">
      <xdr:nvGraphicFramePr>
        <xdr:cNvPr id="2253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38100</xdr:colOff>
      <xdr:row>35</xdr:row>
      <xdr:rowOff>76200</xdr:rowOff>
    </xdr:from>
    <xdr:to>
      <xdr:col>41</xdr:col>
      <xdr:colOff>133350</xdr:colOff>
      <xdr:row>66</xdr:row>
      <xdr:rowOff>0</xdr:rowOff>
    </xdr:to>
    <xdr:graphicFrame macro="">
      <xdr:nvGraphicFramePr>
        <xdr:cNvPr id="2253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328</xdr:row>
      <xdr:rowOff>104775</xdr:rowOff>
    </xdr:from>
    <xdr:to>
      <xdr:col>10</xdr:col>
      <xdr:colOff>0</xdr:colOff>
      <xdr:row>356</xdr:row>
      <xdr:rowOff>85725</xdr:rowOff>
    </xdr:to>
    <xdr:graphicFrame macro="">
      <xdr:nvGraphicFramePr>
        <xdr:cNvPr id="286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359</xdr:row>
      <xdr:rowOff>66675</xdr:rowOff>
    </xdr:from>
    <xdr:to>
      <xdr:col>10</xdr:col>
      <xdr:colOff>0</xdr:colOff>
      <xdr:row>391</xdr:row>
      <xdr:rowOff>9525</xdr:rowOff>
    </xdr:to>
    <xdr:graphicFrame macro="">
      <xdr:nvGraphicFramePr>
        <xdr:cNvPr id="286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393</xdr:row>
      <xdr:rowOff>104775</xdr:rowOff>
    </xdr:from>
    <xdr:to>
      <xdr:col>10</xdr:col>
      <xdr:colOff>0</xdr:colOff>
      <xdr:row>421</xdr:row>
      <xdr:rowOff>114300</xdr:rowOff>
    </xdr:to>
    <xdr:graphicFrame macro="">
      <xdr:nvGraphicFramePr>
        <xdr:cNvPr id="286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76200</xdr:colOff>
      <xdr:row>0</xdr:row>
      <xdr:rowOff>857250</xdr:rowOff>
    </xdr:from>
    <xdr:to>
      <xdr:col>44</xdr:col>
      <xdr:colOff>114300</xdr:colOff>
      <xdr:row>32</xdr:row>
      <xdr:rowOff>114300</xdr:rowOff>
    </xdr:to>
    <xdr:graphicFrame macro="">
      <xdr:nvGraphicFramePr>
        <xdr:cNvPr id="2867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114300</xdr:colOff>
      <xdr:row>34</xdr:row>
      <xdr:rowOff>19050</xdr:rowOff>
    </xdr:from>
    <xdr:to>
      <xdr:col>44</xdr:col>
      <xdr:colOff>209550</xdr:colOff>
      <xdr:row>64</xdr:row>
      <xdr:rowOff>95250</xdr:rowOff>
    </xdr:to>
    <xdr:graphicFrame macro="">
      <xdr:nvGraphicFramePr>
        <xdr:cNvPr id="2867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542925</xdr:colOff>
      <xdr:row>36</xdr:row>
      <xdr:rowOff>9525</xdr:rowOff>
    </xdr:from>
    <xdr:to>
      <xdr:col>19</xdr:col>
      <xdr:colOff>990600</xdr:colOff>
      <xdr:row>50</xdr:row>
      <xdr:rowOff>38100</xdr:rowOff>
    </xdr:to>
    <xdr:graphicFrame macro="">
      <xdr:nvGraphicFramePr>
        <xdr:cNvPr id="348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28575</xdr:colOff>
      <xdr:row>30</xdr:row>
      <xdr:rowOff>123825</xdr:rowOff>
    </xdr:from>
    <xdr:to>
      <xdr:col>41</xdr:col>
      <xdr:colOff>409575</xdr:colOff>
      <xdr:row>44</xdr:row>
      <xdr:rowOff>85725</xdr:rowOff>
    </xdr:to>
    <xdr:graphicFrame macro="">
      <xdr:nvGraphicFramePr>
        <xdr:cNvPr id="348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9525</xdr:colOff>
      <xdr:row>51</xdr:row>
      <xdr:rowOff>38100</xdr:rowOff>
    </xdr:from>
    <xdr:to>
      <xdr:col>19</xdr:col>
      <xdr:colOff>1000125</xdr:colOff>
      <xdr:row>71</xdr:row>
      <xdr:rowOff>85725</xdr:rowOff>
    </xdr:to>
    <xdr:graphicFrame macro="">
      <xdr:nvGraphicFramePr>
        <xdr:cNvPr id="348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28575</xdr:colOff>
      <xdr:row>73</xdr:row>
      <xdr:rowOff>0</xdr:rowOff>
    </xdr:from>
    <xdr:to>
      <xdr:col>19</xdr:col>
      <xdr:colOff>1019175</xdr:colOff>
      <xdr:row>93</xdr:row>
      <xdr:rowOff>114300</xdr:rowOff>
    </xdr:to>
    <xdr:graphicFrame macro="">
      <xdr:nvGraphicFramePr>
        <xdr:cNvPr id="348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676275</xdr:colOff>
      <xdr:row>46</xdr:row>
      <xdr:rowOff>0</xdr:rowOff>
    </xdr:from>
    <xdr:to>
      <xdr:col>41</xdr:col>
      <xdr:colOff>276225</xdr:colOff>
      <xdr:row>61</xdr:row>
      <xdr:rowOff>95250</xdr:rowOff>
    </xdr:to>
    <xdr:graphicFrame macro="">
      <xdr:nvGraphicFramePr>
        <xdr:cNvPr id="3482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704850</xdr:colOff>
      <xdr:row>64</xdr:row>
      <xdr:rowOff>38100</xdr:rowOff>
    </xdr:from>
    <xdr:to>
      <xdr:col>41</xdr:col>
      <xdr:colOff>266700</xdr:colOff>
      <xdr:row>86</xdr:row>
      <xdr:rowOff>38100</xdr:rowOff>
    </xdr:to>
    <xdr:graphicFrame macro="">
      <xdr:nvGraphicFramePr>
        <xdr:cNvPr id="3482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28575</xdr:colOff>
      <xdr:row>28</xdr:row>
      <xdr:rowOff>66675</xdr:rowOff>
    </xdr:from>
    <xdr:to>
      <xdr:col>62</xdr:col>
      <xdr:colOff>571500</xdr:colOff>
      <xdr:row>41</xdr:row>
      <xdr:rowOff>76200</xdr:rowOff>
    </xdr:to>
    <xdr:graphicFrame macro="">
      <xdr:nvGraphicFramePr>
        <xdr:cNvPr id="3482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54</xdr:col>
      <xdr:colOff>28575</xdr:colOff>
      <xdr:row>42</xdr:row>
      <xdr:rowOff>38100</xdr:rowOff>
    </xdr:from>
    <xdr:to>
      <xdr:col>61</xdr:col>
      <xdr:colOff>657225</xdr:colOff>
      <xdr:row>54</xdr:row>
      <xdr:rowOff>76200</xdr:rowOff>
    </xdr:to>
    <xdr:graphicFrame macro="">
      <xdr:nvGraphicFramePr>
        <xdr:cNvPr id="3482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53</xdr:col>
      <xdr:colOff>581025</xdr:colOff>
      <xdr:row>56</xdr:row>
      <xdr:rowOff>28575</xdr:rowOff>
    </xdr:from>
    <xdr:to>
      <xdr:col>62</xdr:col>
      <xdr:colOff>28575</xdr:colOff>
      <xdr:row>77</xdr:row>
      <xdr:rowOff>76200</xdr:rowOff>
    </xdr:to>
    <xdr:graphicFrame macro="">
      <xdr:nvGraphicFramePr>
        <xdr:cNvPr id="3482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75</xdr:col>
      <xdr:colOff>0</xdr:colOff>
      <xdr:row>28</xdr:row>
      <xdr:rowOff>0</xdr:rowOff>
    </xdr:from>
    <xdr:to>
      <xdr:col>83</xdr:col>
      <xdr:colOff>9525</xdr:colOff>
      <xdr:row>42</xdr:row>
      <xdr:rowOff>9525</xdr:rowOff>
    </xdr:to>
    <xdr:graphicFrame macro="">
      <xdr:nvGraphicFramePr>
        <xdr:cNvPr id="3482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752475</xdr:colOff>
      <xdr:row>43</xdr:row>
      <xdr:rowOff>38100</xdr:rowOff>
    </xdr:from>
    <xdr:to>
      <xdr:col>82</xdr:col>
      <xdr:colOff>638175</xdr:colOff>
      <xdr:row>59</xdr:row>
      <xdr:rowOff>0</xdr:rowOff>
    </xdr:to>
    <xdr:graphicFrame macro="">
      <xdr:nvGraphicFramePr>
        <xdr:cNvPr id="34827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75</xdr:col>
      <xdr:colOff>0</xdr:colOff>
      <xdr:row>61</xdr:row>
      <xdr:rowOff>0</xdr:rowOff>
    </xdr:from>
    <xdr:to>
      <xdr:col>82</xdr:col>
      <xdr:colOff>647700</xdr:colOff>
      <xdr:row>84</xdr:row>
      <xdr:rowOff>0</xdr:rowOff>
    </xdr:to>
    <xdr:graphicFrame macro="">
      <xdr:nvGraphicFramePr>
        <xdr:cNvPr id="3482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542925</xdr:colOff>
      <xdr:row>36</xdr:row>
      <xdr:rowOff>9525</xdr:rowOff>
    </xdr:from>
    <xdr:to>
      <xdr:col>19</xdr:col>
      <xdr:colOff>990600</xdr:colOff>
      <xdr:row>50</xdr:row>
      <xdr:rowOff>38100</xdr:rowOff>
    </xdr:to>
    <xdr:graphicFrame macro="">
      <xdr:nvGraphicFramePr>
        <xdr:cNvPr id="4812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638175</xdr:colOff>
      <xdr:row>31</xdr:row>
      <xdr:rowOff>257175</xdr:rowOff>
    </xdr:from>
    <xdr:to>
      <xdr:col>40</xdr:col>
      <xdr:colOff>342900</xdr:colOff>
      <xdr:row>46</xdr:row>
      <xdr:rowOff>76200</xdr:rowOff>
    </xdr:to>
    <xdr:graphicFrame macro="">
      <xdr:nvGraphicFramePr>
        <xdr:cNvPr id="4813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9525</xdr:colOff>
      <xdr:row>51</xdr:row>
      <xdr:rowOff>38100</xdr:rowOff>
    </xdr:from>
    <xdr:to>
      <xdr:col>19</xdr:col>
      <xdr:colOff>1000125</xdr:colOff>
      <xdr:row>71</xdr:row>
      <xdr:rowOff>85725</xdr:rowOff>
    </xdr:to>
    <xdr:graphicFrame macro="">
      <xdr:nvGraphicFramePr>
        <xdr:cNvPr id="4813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28575</xdr:colOff>
      <xdr:row>73</xdr:row>
      <xdr:rowOff>0</xdr:rowOff>
    </xdr:from>
    <xdr:to>
      <xdr:col>19</xdr:col>
      <xdr:colOff>1019175</xdr:colOff>
      <xdr:row>93</xdr:row>
      <xdr:rowOff>114300</xdr:rowOff>
    </xdr:to>
    <xdr:graphicFrame macro="">
      <xdr:nvGraphicFramePr>
        <xdr:cNvPr id="4813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685800</xdr:colOff>
      <xdr:row>48</xdr:row>
      <xdr:rowOff>104775</xdr:rowOff>
    </xdr:from>
    <xdr:to>
      <xdr:col>40</xdr:col>
      <xdr:colOff>371475</xdr:colOff>
      <xdr:row>65</xdr:row>
      <xdr:rowOff>66675</xdr:rowOff>
    </xdr:to>
    <xdr:graphicFrame macro="">
      <xdr:nvGraphicFramePr>
        <xdr:cNvPr id="4813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9525</xdr:colOff>
      <xdr:row>67</xdr:row>
      <xdr:rowOff>0</xdr:rowOff>
    </xdr:from>
    <xdr:to>
      <xdr:col>40</xdr:col>
      <xdr:colOff>352425</xdr:colOff>
      <xdr:row>89</xdr:row>
      <xdr:rowOff>0</xdr:rowOff>
    </xdr:to>
    <xdr:graphicFrame macro="">
      <xdr:nvGraphicFramePr>
        <xdr:cNvPr id="4813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0</xdr:colOff>
      <xdr:row>28</xdr:row>
      <xdr:rowOff>38100</xdr:rowOff>
    </xdr:from>
    <xdr:to>
      <xdr:col>61</xdr:col>
      <xdr:colOff>638175</xdr:colOff>
      <xdr:row>41</xdr:row>
      <xdr:rowOff>47625</xdr:rowOff>
    </xdr:to>
    <xdr:graphicFrame macro="">
      <xdr:nvGraphicFramePr>
        <xdr:cNvPr id="4813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54</xdr:col>
      <xdr:colOff>28575</xdr:colOff>
      <xdr:row>42</xdr:row>
      <xdr:rowOff>38100</xdr:rowOff>
    </xdr:from>
    <xdr:to>
      <xdr:col>61</xdr:col>
      <xdr:colOff>657225</xdr:colOff>
      <xdr:row>54</xdr:row>
      <xdr:rowOff>76200</xdr:rowOff>
    </xdr:to>
    <xdr:graphicFrame macro="">
      <xdr:nvGraphicFramePr>
        <xdr:cNvPr id="4813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53</xdr:col>
      <xdr:colOff>581025</xdr:colOff>
      <xdr:row>56</xdr:row>
      <xdr:rowOff>28575</xdr:rowOff>
    </xdr:from>
    <xdr:to>
      <xdr:col>62</xdr:col>
      <xdr:colOff>28575</xdr:colOff>
      <xdr:row>77</xdr:row>
      <xdr:rowOff>76200</xdr:rowOff>
    </xdr:to>
    <xdr:graphicFrame macro="">
      <xdr:nvGraphicFramePr>
        <xdr:cNvPr id="4813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75</xdr:col>
      <xdr:colOff>0</xdr:colOff>
      <xdr:row>28</xdr:row>
      <xdr:rowOff>0</xdr:rowOff>
    </xdr:from>
    <xdr:to>
      <xdr:col>83</xdr:col>
      <xdr:colOff>9525</xdr:colOff>
      <xdr:row>42</xdr:row>
      <xdr:rowOff>9525</xdr:rowOff>
    </xdr:to>
    <xdr:graphicFrame macro="">
      <xdr:nvGraphicFramePr>
        <xdr:cNvPr id="481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752475</xdr:colOff>
      <xdr:row>43</xdr:row>
      <xdr:rowOff>38100</xdr:rowOff>
    </xdr:from>
    <xdr:to>
      <xdr:col>82</xdr:col>
      <xdr:colOff>638175</xdr:colOff>
      <xdr:row>59</xdr:row>
      <xdr:rowOff>0</xdr:rowOff>
    </xdr:to>
    <xdr:graphicFrame macro="">
      <xdr:nvGraphicFramePr>
        <xdr:cNvPr id="481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75</xdr:col>
      <xdr:colOff>0</xdr:colOff>
      <xdr:row>61</xdr:row>
      <xdr:rowOff>0</xdr:rowOff>
    </xdr:from>
    <xdr:to>
      <xdr:col>82</xdr:col>
      <xdr:colOff>647700</xdr:colOff>
      <xdr:row>84</xdr:row>
      <xdr:rowOff>0</xdr:rowOff>
    </xdr:to>
    <xdr:graphicFrame macro="">
      <xdr:nvGraphicFramePr>
        <xdr:cNvPr id="4814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0</xdr:colOff>
      <xdr:row>121</xdr:row>
      <xdr:rowOff>133350</xdr:rowOff>
    </xdr:from>
    <xdr:to>
      <xdr:col>20</xdr:col>
      <xdr:colOff>971550</xdr:colOff>
      <xdr:row>148</xdr:row>
      <xdr:rowOff>19050</xdr:rowOff>
    </xdr:to>
    <xdr:graphicFrame macro="">
      <xdr:nvGraphicFramePr>
        <xdr:cNvPr id="48141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647700</xdr:colOff>
      <xdr:row>149</xdr:row>
      <xdr:rowOff>28575</xdr:rowOff>
    </xdr:from>
    <xdr:to>
      <xdr:col>20</xdr:col>
      <xdr:colOff>971550</xdr:colOff>
      <xdr:row>175</xdr:row>
      <xdr:rowOff>0</xdr:rowOff>
    </xdr:to>
    <xdr:graphicFrame macro="">
      <xdr:nvGraphicFramePr>
        <xdr:cNvPr id="48142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176</xdr:row>
      <xdr:rowOff>0</xdr:rowOff>
    </xdr:from>
    <xdr:to>
      <xdr:col>20</xdr:col>
      <xdr:colOff>971550</xdr:colOff>
      <xdr:row>201</xdr:row>
      <xdr:rowOff>85725</xdr:rowOff>
    </xdr:to>
    <xdr:graphicFrame macro="">
      <xdr:nvGraphicFramePr>
        <xdr:cNvPr id="48143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0</xdr:colOff>
      <xdr:row>203</xdr:row>
      <xdr:rowOff>0</xdr:rowOff>
    </xdr:from>
    <xdr:to>
      <xdr:col>21</xdr:col>
      <xdr:colOff>9525</xdr:colOff>
      <xdr:row>233</xdr:row>
      <xdr:rowOff>38100</xdr:rowOff>
    </xdr:to>
    <xdr:graphicFrame macro="">
      <xdr:nvGraphicFramePr>
        <xdr:cNvPr id="48144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552450</xdr:colOff>
      <xdr:row>271</xdr:row>
      <xdr:rowOff>0</xdr:rowOff>
    </xdr:from>
    <xdr:to>
      <xdr:col>30</xdr:col>
      <xdr:colOff>428625</xdr:colOff>
      <xdr:row>296</xdr:row>
      <xdr:rowOff>95250</xdr:rowOff>
    </xdr:to>
    <xdr:graphicFrame macro="">
      <xdr:nvGraphicFramePr>
        <xdr:cNvPr id="48145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533400</xdr:colOff>
      <xdr:row>298</xdr:row>
      <xdr:rowOff>0</xdr:rowOff>
    </xdr:from>
    <xdr:to>
      <xdr:col>30</xdr:col>
      <xdr:colOff>447675</xdr:colOff>
      <xdr:row>323</xdr:row>
      <xdr:rowOff>114300</xdr:rowOff>
    </xdr:to>
    <xdr:graphicFrame macro="">
      <xdr:nvGraphicFramePr>
        <xdr:cNvPr id="48146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graphicFrame macro="">
      <xdr:nvGraphicFramePr>
        <xdr:cNvPr id="6758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graphicFrame macro="">
      <xdr:nvGraphicFramePr>
        <xdr:cNvPr id="6758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graphicFrame macro="">
      <xdr:nvGraphicFramePr>
        <xdr:cNvPr id="6758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graphicFrame macro="">
      <xdr:nvGraphicFramePr>
        <xdr:cNvPr id="6758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graphicFrame macro="">
      <xdr:nvGraphicFramePr>
        <xdr:cNvPr id="6758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graphicFrame macro="">
      <xdr:nvGraphicFramePr>
        <xdr:cNvPr id="6759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graphicFrame macro="">
      <xdr:nvGraphicFramePr>
        <xdr:cNvPr id="6759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graphicFrame macro="">
      <xdr:nvGraphicFramePr>
        <xdr:cNvPr id="6759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600075</xdr:colOff>
      <xdr:row>10</xdr:row>
      <xdr:rowOff>0</xdr:rowOff>
    </xdr:from>
    <xdr:to>
      <xdr:col>27</xdr:col>
      <xdr:colOff>828675</xdr:colOff>
      <xdr:row>38</xdr:row>
      <xdr:rowOff>142875</xdr:rowOff>
    </xdr:to>
    <xdr:graphicFrame macro="">
      <xdr:nvGraphicFramePr>
        <xdr:cNvPr id="6759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10</xdr:row>
      <xdr:rowOff>0</xdr:rowOff>
    </xdr:from>
    <xdr:to>
      <xdr:col>40</xdr:col>
      <xdr:colOff>0</xdr:colOff>
      <xdr:row>38</xdr:row>
      <xdr:rowOff>142875</xdr:rowOff>
    </xdr:to>
    <xdr:graphicFrame macro="">
      <xdr:nvGraphicFramePr>
        <xdr:cNvPr id="6759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41</xdr:col>
      <xdr:colOff>9525</xdr:colOff>
      <xdr:row>10</xdr:row>
      <xdr:rowOff>0</xdr:rowOff>
    </xdr:from>
    <xdr:to>
      <xdr:col>52</xdr:col>
      <xdr:colOff>0</xdr:colOff>
      <xdr:row>38</xdr:row>
      <xdr:rowOff>142875</xdr:rowOff>
    </xdr:to>
    <xdr:graphicFrame macro="">
      <xdr:nvGraphicFramePr>
        <xdr:cNvPr id="6759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</xdr:col>
      <xdr:colOff>9525</xdr:colOff>
      <xdr:row>10</xdr:row>
      <xdr:rowOff>0</xdr:rowOff>
    </xdr:from>
    <xdr:to>
      <xdr:col>64</xdr:col>
      <xdr:colOff>85725</xdr:colOff>
      <xdr:row>39</xdr:row>
      <xdr:rowOff>0</xdr:rowOff>
    </xdr:to>
    <xdr:graphicFrame macro="">
      <xdr:nvGraphicFramePr>
        <xdr:cNvPr id="6759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109</xdr:row>
      <xdr:rowOff>0</xdr:rowOff>
    </xdr:from>
    <xdr:to>
      <xdr:col>45</xdr:col>
      <xdr:colOff>9525</xdr:colOff>
      <xdr:row>132</xdr:row>
      <xdr:rowOff>19050</xdr:rowOff>
    </xdr:to>
    <xdr:graphicFrame macro="">
      <xdr:nvGraphicFramePr>
        <xdr:cNvPr id="6759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0</xdr:colOff>
      <xdr:row>43</xdr:row>
      <xdr:rowOff>0</xdr:rowOff>
    </xdr:from>
    <xdr:to>
      <xdr:col>44</xdr:col>
      <xdr:colOff>600075</xdr:colOff>
      <xdr:row>64</xdr:row>
      <xdr:rowOff>0</xdr:rowOff>
    </xdr:to>
    <xdr:graphicFrame macro="">
      <xdr:nvGraphicFramePr>
        <xdr:cNvPr id="6759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0</xdr:colOff>
      <xdr:row>65</xdr:row>
      <xdr:rowOff>0</xdr:rowOff>
    </xdr:from>
    <xdr:to>
      <xdr:col>45</xdr:col>
      <xdr:colOff>9525</xdr:colOff>
      <xdr:row>86</xdr:row>
      <xdr:rowOff>0</xdr:rowOff>
    </xdr:to>
    <xdr:graphicFrame macro="">
      <xdr:nvGraphicFramePr>
        <xdr:cNvPr id="6759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37</xdr:col>
      <xdr:colOff>9525</xdr:colOff>
      <xdr:row>87</xdr:row>
      <xdr:rowOff>0</xdr:rowOff>
    </xdr:from>
    <xdr:to>
      <xdr:col>45</xdr:col>
      <xdr:colOff>0</xdr:colOff>
      <xdr:row>108</xdr:row>
      <xdr:rowOff>0</xdr:rowOff>
    </xdr:to>
    <xdr:graphicFrame macro="">
      <xdr:nvGraphicFramePr>
        <xdr:cNvPr id="6760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219075</xdr:colOff>
      <xdr:row>298</xdr:row>
      <xdr:rowOff>28575</xdr:rowOff>
    </xdr:from>
    <xdr:to>
      <xdr:col>30</xdr:col>
      <xdr:colOff>228600</xdr:colOff>
      <xdr:row>319</xdr:row>
      <xdr:rowOff>104775</xdr:rowOff>
    </xdr:to>
    <xdr:graphicFrame macro="">
      <xdr:nvGraphicFramePr>
        <xdr:cNvPr id="8499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828675</xdr:colOff>
      <xdr:row>298</xdr:row>
      <xdr:rowOff>38100</xdr:rowOff>
    </xdr:from>
    <xdr:to>
      <xdr:col>38</xdr:col>
      <xdr:colOff>38100</xdr:colOff>
      <xdr:row>319</xdr:row>
      <xdr:rowOff>104775</xdr:rowOff>
    </xdr:to>
    <xdr:graphicFrame macro="">
      <xdr:nvGraphicFramePr>
        <xdr:cNvPr id="8499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523875</xdr:colOff>
      <xdr:row>321</xdr:row>
      <xdr:rowOff>104775</xdr:rowOff>
    </xdr:from>
    <xdr:to>
      <xdr:col>29</xdr:col>
      <xdr:colOff>647700</xdr:colOff>
      <xdr:row>348</xdr:row>
      <xdr:rowOff>133350</xdr:rowOff>
    </xdr:to>
    <xdr:graphicFrame macro="">
      <xdr:nvGraphicFramePr>
        <xdr:cNvPr id="849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352425</xdr:colOff>
      <xdr:row>352</xdr:row>
      <xdr:rowOff>38100</xdr:rowOff>
    </xdr:from>
    <xdr:to>
      <xdr:col>29</xdr:col>
      <xdr:colOff>638175</xdr:colOff>
      <xdr:row>380</xdr:row>
      <xdr:rowOff>38100</xdr:rowOff>
    </xdr:to>
    <xdr:graphicFrame macro="">
      <xdr:nvGraphicFramePr>
        <xdr:cNvPr id="8499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LICE_UWA/UWA_Alice%20Files/PHD%20Thesis/PHD%20papers/Bacteria%20and%20VLP%20paper/Master%20Data/Data_BActeria%20and%20VLP/Master_BactVLP_all/Bacteria_Temp%20equa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LICE_UWA/UWA_Alice%20Files/PHD%20Thesis/PHD%20papers/Synechococcus%20paper/Data_Synechococcus/Master%20Copy_Syne_PhyChem_forthnighly/Summary_Carbon_chla%20_pri%20prod%20Syne%20and%20PIco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t Counts "/>
      <sheetName val="Temp Corrected Bact. counts (2)"/>
      <sheetName val="Temp Corrected Bact. counts"/>
      <sheetName val="Temp Corr Lower"/>
      <sheetName val="Temp Corr  MR"/>
      <sheetName val="Temp Corr UR"/>
      <sheetName val="VLP Counts "/>
      <sheetName val="Temp Corr VLP counts"/>
      <sheetName val="Temp Corr VLP Lower"/>
      <sheetName val="Temp Corr VLP Mid"/>
      <sheetName val="Temp Corr VLP UR"/>
    </sheetNames>
    <sheetDataSet>
      <sheetData sheetId="0">
        <row r="2">
          <cell r="B2" t="str">
            <v>15/12/2008</v>
          </cell>
          <cell r="J2">
            <v>2311589.6975360005</v>
          </cell>
        </row>
        <row r="3">
          <cell r="B3" t="str">
            <v>15/12/2008</v>
          </cell>
          <cell r="J3">
            <v>1359973.5322600002</v>
          </cell>
        </row>
        <row r="4">
          <cell r="B4" t="str">
            <v>29/12/2008</v>
          </cell>
          <cell r="J4">
            <v>1886297.0585200004</v>
          </cell>
        </row>
        <row r="5">
          <cell r="B5" t="str">
            <v>29/12/2008</v>
          </cell>
          <cell r="J5">
            <v>1704149.2156360003</v>
          </cell>
        </row>
        <row r="6">
          <cell r="B6" t="str">
            <v>12/01/2009</v>
          </cell>
          <cell r="J6">
            <v>3362531.9826280004</v>
          </cell>
        </row>
        <row r="7">
          <cell r="B7" t="str">
            <v>12/01/2009</v>
          </cell>
          <cell r="J7">
            <v>2456195.1895880005</v>
          </cell>
        </row>
        <row r="8">
          <cell r="B8" t="str">
            <v>27/01/2009</v>
          </cell>
          <cell r="J8">
            <v>2621314.0919000003</v>
          </cell>
        </row>
        <row r="9">
          <cell r="B9" t="str">
            <v>27/01/2009</v>
          </cell>
          <cell r="J9">
            <v>1810125.8017920002</v>
          </cell>
        </row>
        <row r="10">
          <cell r="B10" t="str">
            <v>09/02/2009</v>
          </cell>
          <cell r="J10">
            <v>2910300.2715080003</v>
          </cell>
        </row>
        <row r="11">
          <cell r="B11" t="str">
            <v>09/02/2009</v>
          </cell>
          <cell r="J11">
            <v>2029890.9303400004</v>
          </cell>
        </row>
        <row r="12">
          <cell r="B12" t="str">
            <v>02/03/2009</v>
          </cell>
          <cell r="J12">
            <v>1678352.8997200001</v>
          </cell>
        </row>
        <row r="13">
          <cell r="B13" t="str">
            <v>02/03/2009</v>
          </cell>
          <cell r="J13">
            <v>1746693.4665040004</v>
          </cell>
        </row>
        <row r="14">
          <cell r="B14" t="str">
            <v>09/03/2009</v>
          </cell>
          <cell r="J14">
            <v>1330374.2736200001</v>
          </cell>
        </row>
        <row r="15">
          <cell r="B15" t="str">
            <v>09/03/2009</v>
          </cell>
          <cell r="J15">
            <v>1289759.5946760003</v>
          </cell>
        </row>
        <row r="16">
          <cell r="B16" t="str">
            <v>23/03/2009</v>
          </cell>
          <cell r="J16">
            <v>1442813.9890360003</v>
          </cell>
        </row>
        <row r="17">
          <cell r="B17" t="str">
            <v>23/03/2009</v>
          </cell>
          <cell r="J17">
            <v>1309654.7925720003</v>
          </cell>
        </row>
        <row r="18">
          <cell r="B18" t="str">
            <v>06/04/2009</v>
          </cell>
          <cell r="J18">
            <v>1316886.0038600001</v>
          </cell>
        </row>
        <row r="19">
          <cell r="B19" t="str">
            <v>06/04/2009</v>
          </cell>
          <cell r="J19">
            <v>1537437.9481440005</v>
          </cell>
        </row>
        <row r="20">
          <cell r="B20" t="str">
            <v>20/04/2009</v>
          </cell>
          <cell r="J20">
            <v>1186799.1355080002</v>
          </cell>
        </row>
        <row r="21">
          <cell r="B21" t="str">
            <v>20/04/2009</v>
          </cell>
          <cell r="J21">
            <v>1237005.4729480003</v>
          </cell>
        </row>
        <row r="22">
          <cell r="B22" t="str">
            <v>04/05/2009</v>
          </cell>
          <cell r="J22">
            <v>1310909.9510080002</v>
          </cell>
        </row>
        <row r="23">
          <cell r="B23" t="str">
            <v>04/05/2009</v>
          </cell>
          <cell r="J23">
            <v>1367804.2222040002</v>
          </cell>
        </row>
        <row r="24">
          <cell r="B24" t="str">
            <v>18/05/2009</v>
          </cell>
          <cell r="J24">
            <v>1376309.3256360004</v>
          </cell>
        </row>
        <row r="25">
          <cell r="B25" t="str">
            <v>18/05/2009</v>
          </cell>
          <cell r="J25">
            <v>1545830.6493280004</v>
          </cell>
        </row>
        <row r="26">
          <cell r="B26" t="str">
            <v>02/06/2009</v>
          </cell>
          <cell r="J26">
            <v>1228106.9616480002</v>
          </cell>
        </row>
        <row r="27">
          <cell r="B27" t="str">
            <v>02/06/2009</v>
          </cell>
          <cell r="J27">
            <v>1163082.2611800001</v>
          </cell>
        </row>
        <row r="28">
          <cell r="B28" t="str">
            <v>15/06/2009</v>
          </cell>
          <cell r="J28">
            <v>1543844.8762800004</v>
          </cell>
        </row>
        <row r="29">
          <cell r="B29" t="str">
            <v>15/06/2009</v>
          </cell>
          <cell r="J29">
            <v>1589049.3136840004</v>
          </cell>
        </row>
        <row r="30">
          <cell r="B30" t="str">
            <v>30/06/2009</v>
          </cell>
          <cell r="J30">
            <v>517499.94979200012</v>
          </cell>
        </row>
        <row r="31">
          <cell r="B31" t="str">
            <v>30/06/2009</v>
          </cell>
          <cell r="J31">
            <v>488781.1754280001</v>
          </cell>
        </row>
        <row r="32">
          <cell r="B32" t="str">
            <v>13/07/2009</v>
          </cell>
          <cell r="J32">
            <v>1931763.7678360005</v>
          </cell>
        </row>
        <row r="33">
          <cell r="B33" t="str">
            <v>13/07/2009</v>
          </cell>
          <cell r="J33">
            <v>841874.10381200013</v>
          </cell>
        </row>
        <row r="34">
          <cell r="B34" t="str">
            <v>27/07/2009</v>
          </cell>
          <cell r="J34">
            <v>1617318.4790560002</v>
          </cell>
        </row>
        <row r="35">
          <cell r="B35" t="str">
            <v>27/07/2009</v>
          </cell>
          <cell r="J35">
            <v>997850.95662000019</v>
          </cell>
        </row>
        <row r="36">
          <cell r="B36" t="str">
            <v>10/08/2009</v>
          </cell>
          <cell r="J36">
            <v>2925755.5806080005</v>
          </cell>
        </row>
        <row r="37">
          <cell r="B37" t="str">
            <v>10/08/2009</v>
          </cell>
          <cell r="J37">
            <v>853376.60052400024</v>
          </cell>
        </row>
        <row r="38">
          <cell r="B38" t="str">
            <v>24/08/2009</v>
          </cell>
          <cell r="J38">
            <v>1812542.4501240004</v>
          </cell>
        </row>
        <row r="39">
          <cell r="B39" t="str">
            <v>24/08/2009</v>
          </cell>
          <cell r="J39">
            <v>700097.40166800003</v>
          </cell>
        </row>
        <row r="40">
          <cell r="B40" t="str">
            <v>07/09/2009</v>
          </cell>
          <cell r="J40">
            <v>2971372.1595880007</v>
          </cell>
        </row>
        <row r="41">
          <cell r="B41" t="str">
            <v>07/09/2009</v>
          </cell>
          <cell r="J41">
            <v>1122617.4519000002</v>
          </cell>
        </row>
        <row r="42">
          <cell r="B42" t="str">
            <v>21/09/2009</v>
          </cell>
          <cell r="J42">
            <v>1615407.6408400002</v>
          </cell>
        </row>
        <row r="43">
          <cell r="B43" t="str">
            <v>21/09/2009</v>
          </cell>
          <cell r="J43">
            <v>668812.10930800019</v>
          </cell>
        </row>
        <row r="44">
          <cell r="B44" t="str">
            <v>05/10/2009</v>
          </cell>
          <cell r="J44">
            <v>4236927.8035280006</v>
          </cell>
        </row>
        <row r="45">
          <cell r="B45" t="str">
            <v>05/10/2009</v>
          </cell>
          <cell r="J45">
            <v>981758.70144800015</v>
          </cell>
        </row>
        <row r="46">
          <cell r="B46" t="str">
            <v>19/10/2009</v>
          </cell>
          <cell r="J46">
            <v>3276506.7954920009</v>
          </cell>
        </row>
        <row r="47">
          <cell r="B47" t="str">
            <v>19/10/2009</v>
          </cell>
          <cell r="J47">
            <v>1042099.9749160003</v>
          </cell>
        </row>
        <row r="48">
          <cell r="B48" t="str">
            <v>02/11/2009</v>
          </cell>
          <cell r="J48">
            <v>1954675.0927200005</v>
          </cell>
        </row>
        <row r="49">
          <cell r="B49" t="str">
            <v>02/11/2009</v>
          </cell>
          <cell r="J49">
            <v>532899.05776800006</v>
          </cell>
        </row>
        <row r="50">
          <cell r="B50" t="str">
            <v>16/11/2009</v>
          </cell>
          <cell r="J50">
            <v>557440.21524800011</v>
          </cell>
        </row>
        <row r="51">
          <cell r="B51" t="str">
            <v>16/11/2009</v>
          </cell>
          <cell r="J51">
            <v>651502.16311600013</v>
          </cell>
        </row>
        <row r="52">
          <cell r="B52" t="str">
            <v>30/11/2009</v>
          </cell>
          <cell r="J52">
            <v>1682774.0548080003</v>
          </cell>
        </row>
        <row r="53">
          <cell r="B53" t="str">
            <v>30/11/2009</v>
          </cell>
          <cell r="J53">
            <v>1139721.3273040003</v>
          </cell>
        </row>
        <row r="54">
          <cell r="B54" t="str">
            <v>14/12/2009</v>
          </cell>
          <cell r="J54">
            <v>1961868.8365920004</v>
          </cell>
        </row>
        <row r="55">
          <cell r="B55" t="str">
            <v>14/12/2009</v>
          </cell>
          <cell r="J55">
            <v>965404.17436400021</v>
          </cell>
        </row>
        <row r="56">
          <cell r="J56">
            <v>2461384.4267040007</v>
          </cell>
        </row>
        <row r="57">
          <cell r="J57">
            <v>1437624.7519200002</v>
          </cell>
        </row>
        <row r="58">
          <cell r="J58">
            <v>2125376.6400160003</v>
          </cell>
        </row>
        <row r="59">
          <cell r="J59">
            <v>1515500.7760760002</v>
          </cell>
        </row>
        <row r="60">
          <cell r="J60">
            <v>4318737.9063640013</v>
          </cell>
        </row>
        <row r="61">
          <cell r="J61">
            <v>2428731.5736600002</v>
          </cell>
        </row>
        <row r="62">
          <cell r="J62">
            <v>5065463.5072440011</v>
          </cell>
        </row>
        <row r="63">
          <cell r="J63">
            <v>1717993.4258480002</v>
          </cell>
        </row>
        <row r="64">
          <cell r="J64">
            <v>950398.47425600013</v>
          </cell>
        </row>
        <row r="65">
          <cell r="J65">
            <v>2990892.6833240003</v>
          </cell>
        </row>
        <row r="66">
          <cell r="J66">
            <v>2500631.5449640006</v>
          </cell>
        </row>
        <row r="67">
          <cell r="J67">
            <v>1877923.0910440003</v>
          </cell>
        </row>
        <row r="68">
          <cell r="J68">
            <v>2361646.1653120006</v>
          </cell>
        </row>
        <row r="69">
          <cell r="J69">
            <v>1490154.0691520001</v>
          </cell>
        </row>
        <row r="70">
          <cell r="J70">
            <v>1600682.9463520003</v>
          </cell>
        </row>
        <row r="71">
          <cell r="J71">
            <v>1654935.7647200003</v>
          </cell>
        </row>
        <row r="72">
          <cell r="J72">
            <v>2385100.7677280004</v>
          </cell>
        </row>
        <row r="73">
          <cell r="J73">
            <v>1984892.5637240002</v>
          </cell>
        </row>
        <row r="74">
          <cell r="J74">
            <v>2232627.1183160003</v>
          </cell>
        </row>
        <row r="75">
          <cell r="J75">
            <v>1730563.7439160002</v>
          </cell>
        </row>
        <row r="76">
          <cell r="J76">
            <v>2138996.0457320004</v>
          </cell>
        </row>
        <row r="77">
          <cell r="J77">
            <v>2371874.7698800005</v>
          </cell>
        </row>
        <row r="78">
          <cell r="J78">
            <v>1650402.2073840005</v>
          </cell>
        </row>
        <row r="79">
          <cell r="J79">
            <v>2102596.4510880006</v>
          </cell>
        </row>
        <row r="80">
          <cell r="J80">
            <v>2316778.9346520002</v>
          </cell>
        </row>
        <row r="81">
          <cell r="J81">
            <v>1705610.4448600004</v>
          </cell>
        </row>
        <row r="82">
          <cell r="J82">
            <v>2410915.8173520006</v>
          </cell>
        </row>
        <row r="83">
          <cell r="J83">
            <v>1691710.0335240003</v>
          </cell>
        </row>
        <row r="84">
          <cell r="J84">
            <v>819918.19803600025</v>
          </cell>
        </row>
        <row r="85">
          <cell r="J85">
            <v>661524.69689600007</v>
          </cell>
        </row>
        <row r="86">
          <cell r="J86">
            <v>2202765.5877640005</v>
          </cell>
        </row>
        <row r="87">
          <cell r="J87">
            <v>906224.39079200011</v>
          </cell>
        </row>
        <row r="88">
          <cell r="J88">
            <v>1144835.6295880002</v>
          </cell>
        </row>
        <row r="89">
          <cell r="J89">
            <v>1270819.8158880002</v>
          </cell>
        </row>
        <row r="90">
          <cell r="J90">
            <v>3303839.2754640006</v>
          </cell>
        </row>
        <row r="91">
          <cell r="J91">
            <v>834493.02286000014</v>
          </cell>
        </row>
        <row r="92">
          <cell r="J92">
            <v>985711.51383600023</v>
          </cell>
        </row>
        <row r="93">
          <cell r="J93">
            <v>199439.05536800003</v>
          </cell>
        </row>
        <row r="94">
          <cell r="J94">
            <v>3108802.6414760007</v>
          </cell>
        </row>
        <row r="95">
          <cell r="J95">
            <v>954014.07990000013</v>
          </cell>
        </row>
        <row r="96">
          <cell r="J96">
            <v>2336542.9965920006</v>
          </cell>
        </row>
        <row r="97">
          <cell r="J97">
            <v>668568.57110400021</v>
          </cell>
        </row>
        <row r="98">
          <cell r="J98">
            <v>4492736.5862680003</v>
          </cell>
        </row>
        <row r="99">
          <cell r="J99">
            <v>788895.17758800008</v>
          </cell>
        </row>
        <row r="100">
          <cell r="J100">
            <v>5078652.037676001</v>
          </cell>
        </row>
        <row r="101">
          <cell r="J101">
            <v>502194.5103560001</v>
          </cell>
        </row>
        <row r="102">
          <cell r="J102">
            <v>2218839.1092280005</v>
          </cell>
        </row>
        <row r="103">
          <cell r="J103">
            <v>671041.42056000023</v>
          </cell>
        </row>
        <row r="104">
          <cell r="J104">
            <v>516357.19360400009</v>
          </cell>
        </row>
        <row r="105">
          <cell r="J105">
            <v>811675.36651600013</v>
          </cell>
        </row>
        <row r="106">
          <cell r="J106">
            <v>1921235.4239400004</v>
          </cell>
        </row>
        <row r="107">
          <cell r="J107">
            <v>1082208.8437440002</v>
          </cell>
        </row>
        <row r="108">
          <cell r="J108">
            <v>3308391.5665080007</v>
          </cell>
        </row>
        <row r="109">
          <cell r="J109">
            <v>1152291.6453720003</v>
          </cell>
        </row>
        <row r="110">
          <cell r="J110">
            <v>4516472.1943040006</v>
          </cell>
        </row>
        <row r="111">
          <cell r="J111">
            <v>3888162.3616920006</v>
          </cell>
        </row>
        <row r="112">
          <cell r="J112">
            <v>4583857.34198</v>
          </cell>
        </row>
        <row r="113">
          <cell r="J113">
            <v>3516560.5298040006</v>
          </cell>
        </row>
        <row r="114">
          <cell r="J114">
            <v>7636084.1852960009</v>
          </cell>
        </row>
        <row r="115">
          <cell r="J115">
            <v>5790064.5989760011</v>
          </cell>
        </row>
        <row r="116">
          <cell r="J116">
            <v>8904150.1461080015</v>
          </cell>
        </row>
        <row r="117">
          <cell r="J117">
            <v>6539918.729092001</v>
          </cell>
        </row>
        <row r="118">
          <cell r="J118">
            <v>4497251.4098960012</v>
          </cell>
        </row>
        <row r="119">
          <cell r="J119">
            <v>4739852.9284960004</v>
          </cell>
        </row>
        <row r="120">
          <cell r="J120">
            <v>4924548.5556680011</v>
          </cell>
        </row>
        <row r="121">
          <cell r="J121">
            <v>3803748.2734440006</v>
          </cell>
        </row>
        <row r="122">
          <cell r="J122">
            <v>3705077.8334080004</v>
          </cell>
        </row>
        <row r="123">
          <cell r="J123">
            <v>4853416.6663920013</v>
          </cell>
        </row>
        <row r="124">
          <cell r="J124">
            <v>4856526.4619200006</v>
          </cell>
        </row>
        <row r="125">
          <cell r="J125">
            <v>2619909.0638000006</v>
          </cell>
        </row>
        <row r="126">
          <cell r="J126">
            <v>4295882.7826040005</v>
          </cell>
        </row>
        <row r="127">
          <cell r="J127">
            <v>2981694.4326960007</v>
          </cell>
        </row>
        <row r="128">
          <cell r="J128">
            <v>4485018.298572001</v>
          </cell>
        </row>
        <row r="129">
          <cell r="J129">
            <v>2529874.8631520001</v>
          </cell>
        </row>
        <row r="130">
          <cell r="J130">
            <v>2826448.1945000007</v>
          </cell>
        </row>
        <row r="131">
          <cell r="J131">
            <v>2926055.3199360007</v>
          </cell>
        </row>
        <row r="132">
          <cell r="J132">
            <v>3659479.9881360009</v>
          </cell>
        </row>
        <row r="133">
          <cell r="J133">
            <v>3963865.2757200007</v>
          </cell>
        </row>
        <row r="134">
          <cell r="J134">
            <v>3551161.6884800009</v>
          </cell>
        </row>
        <row r="135">
          <cell r="J135">
            <v>1986840.8693560003</v>
          </cell>
        </row>
        <row r="136">
          <cell r="J136">
            <v>2902169.8422360006</v>
          </cell>
        </row>
        <row r="137">
          <cell r="J137">
            <v>1743546.2035600003</v>
          </cell>
        </row>
        <row r="138">
          <cell r="J138">
            <v>1327433.0814640003</v>
          </cell>
        </row>
        <row r="139">
          <cell r="J139">
            <v>588369.56715600006</v>
          </cell>
        </row>
        <row r="140">
          <cell r="J140">
            <v>1777791.4217840005</v>
          </cell>
        </row>
        <row r="141">
          <cell r="J141">
            <v>1221306.625644</v>
          </cell>
        </row>
        <row r="142">
          <cell r="J142">
            <v>733124.92887200008</v>
          </cell>
        </row>
        <row r="143">
          <cell r="J143">
            <v>1416530.5967120004</v>
          </cell>
        </row>
        <row r="144">
          <cell r="J144">
            <v>3192504.8488200009</v>
          </cell>
        </row>
        <row r="145">
          <cell r="J145">
            <v>1599746.2609520005</v>
          </cell>
        </row>
        <row r="146">
          <cell r="J146">
            <v>740768.28173600021</v>
          </cell>
        </row>
        <row r="147">
          <cell r="J147">
            <v>383272.93197200005</v>
          </cell>
        </row>
        <row r="148">
          <cell r="J148">
            <v>1966514.7961760003</v>
          </cell>
        </row>
        <row r="149">
          <cell r="J149">
            <v>1823033.3266040003</v>
          </cell>
        </row>
        <row r="150">
          <cell r="J150">
            <v>1649840.1961440004</v>
          </cell>
        </row>
        <row r="151">
          <cell r="J151">
            <v>1716138.7887560003</v>
          </cell>
        </row>
        <row r="152">
          <cell r="J152">
            <v>4629960.9973680014</v>
          </cell>
        </row>
        <row r="153">
          <cell r="J153">
            <v>1678240.4974720003</v>
          </cell>
        </row>
        <row r="154">
          <cell r="J154">
            <v>4033779.4739760007</v>
          </cell>
        </row>
        <row r="155">
          <cell r="J155">
            <v>4349929.5301840007</v>
          </cell>
        </row>
        <row r="156">
          <cell r="J156">
            <v>5089105.4467400014</v>
          </cell>
        </row>
        <row r="157">
          <cell r="J157">
            <v>2211514.2294000005</v>
          </cell>
        </row>
        <row r="158">
          <cell r="J158">
            <v>5990365.4049120015</v>
          </cell>
        </row>
        <row r="159">
          <cell r="J159">
            <v>2302803.5884840004</v>
          </cell>
        </row>
        <row r="160">
          <cell r="J160">
            <v>2829932.6641880004</v>
          </cell>
        </row>
        <row r="161">
          <cell r="J161">
            <v>1806266.6579440003</v>
          </cell>
        </row>
        <row r="162">
          <cell r="J162">
            <v>7232541.3812680021</v>
          </cell>
        </row>
        <row r="163">
          <cell r="J163">
            <v>2999041.8463040004</v>
          </cell>
        </row>
        <row r="164">
          <cell r="J164">
            <v>9220543.7405200023</v>
          </cell>
        </row>
        <row r="165">
          <cell r="J165">
            <v>7332129.7729960019</v>
          </cell>
        </row>
        <row r="166">
          <cell r="J166">
            <v>5707261.6096160011</v>
          </cell>
        </row>
        <row r="167">
          <cell r="J167">
            <v>7201967.9698120011</v>
          </cell>
        </row>
        <row r="168">
          <cell r="J168">
            <v>7992661.5833680015</v>
          </cell>
        </row>
        <row r="169">
          <cell r="J169">
            <v>10368582.834176002</v>
          </cell>
        </row>
        <row r="170">
          <cell r="J170">
            <v>7167910.0886680009</v>
          </cell>
        </row>
        <row r="171">
          <cell r="J171">
            <v>9744225.8139520008</v>
          </cell>
        </row>
        <row r="172">
          <cell r="J172">
            <v>7497436.0123880012</v>
          </cell>
        </row>
        <row r="173">
          <cell r="J173">
            <v>7904950.3625120008</v>
          </cell>
        </row>
        <row r="174">
          <cell r="J174">
            <v>7990806.9462760016</v>
          </cell>
        </row>
        <row r="175">
          <cell r="J175">
            <v>6288381.2317760009</v>
          </cell>
        </row>
        <row r="176">
          <cell r="J176">
            <v>8781388.1575840022</v>
          </cell>
        </row>
        <row r="177">
          <cell r="J177">
            <v>8303453.7990880013</v>
          </cell>
        </row>
        <row r="178">
          <cell r="J178">
            <v>6899905.6620200016</v>
          </cell>
        </row>
        <row r="179">
          <cell r="J179">
            <v>6166555.9286520015</v>
          </cell>
        </row>
        <row r="180">
          <cell r="J180">
            <v>6928024.9577280022</v>
          </cell>
        </row>
        <row r="181">
          <cell r="J181">
            <v>6376148.653756001</v>
          </cell>
        </row>
        <row r="182">
          <cell r="J182">
            <v>6672928.0558920009</v>
          </cell>
        </row>
        <row r="183">
          <cell r="J183">
            <v>5869907.6624720013</v>
          </cell>
        </row>
        <row r="184">
          <cell r="J184">
            <v>6220527.7414000006</v>
          </cell>
        </row>
        <row r="185">
          <cell r="J185">
            <v>5816628.9969200008</v>
          </cell>
        </row>
        <row r="186">
          <cell r="J186">
            <v>6058462.4334920011</v>
          </cell>
        </row>
        <row r="187">
          <cell r="J187">
            <v>6053872.675032001</v>
          </cell>
        </row>
        <row r="188">
          <cell r="J188">
            <v>4961791.1671720007</v>
          </cell>
        </row>
        <row r="189">
          <cell r="J189">
            <v>4997272.8101240015</v>
          </cell>
        </row>
        <row r="190">
          <cell r="J190">
            <v>3341194.2892160006</v>
          </cell>
        </row>
        <row r="191">
          <cell r="J191">
            <v>3072122.0412120009</v>
          </cell>
        </row>
        <row r="192">
          <cell r="J192">
            <v>1769642.2588040004</v>
          </cell>
        </row>
        <row r="193">
          <cell r="J193">
            <v>1283689.8732840004</v>
          </cell>
        </row>
        <row r="194">
          <cell r="J194">
            <v>766395.9942800001</v>
          </cell>
        </row>
        <row r="195">
          <cell r="J195">
            <v>2346378.1932920003</v>
          </cell>
        </row>
        <row r="196">
          <cell r="J196">
            <v>785410.70790000015</v>
          </cell>
        </row>
        <row r="197">
          <cell r="J197">
            <v>799442.25519200019</v>
          </cell>
        </row>
        <row r="198">
          <cell r="J198">
            <v>1825974.5187600004</v>
          </cell>
        </row>
        <row r="199">
          <cell r="J199">
            <v>1879890.1303840005</v>
          </cell>
        </row>
        <row r="200">
          <cell r="J200">
            <v>449178.11671600008</v>
          </cell>
        </row>
        <row r="201">
          <cell r="J201">
            <v>399889.73096800008</v>
          </cell>
        </row>
        <row r="202">
          <cell r="J202">
            <v>1442664.1193720002</v>
          </cell>
        </row>
        <row r="203">
          <cell r="J203">
            <v>1436182.2564040003</v>
          </cell>
        </row>
        <row r="204">
          <cell r="J204">
            <v>1434027.8799840002</v>
          </cell>
        </row>
        <row r="205">
          <cell r="J205">
            <v>1327807.7556240002</v>
          </cell>
        </row>
        <row r="206">
          <cell r="J206">
            <v>1870392.1404280004</v>
          </cell>
        </row>
        <row r="207">
          <cell r="J207">
            <v>1669641.7255000004</v>
          </cell>
        </row>
        <row r="208">
          <cell r="J208">
            <v>3425252.4370120005</v>
          </cell>
        </row>
        <row r="209">
          <cell r="J209">
            <v>5069828.4612080008</v>
          </cell>
        </row>
        <row r="210">
          <cell r="J210">
            <v>6912232.4418840017</v>
          </cell>
        </row>
        <row r="211">
          <cell r="J211">
            <v>6495894.515292001</v>
          </cell>
        </row>
        <row r="212">
          <cell r="J212">
            <v>7837078.1384280017</v>
          </cell>
        </row>
        <row r="213">
          <cell r="J213">
            <v>5533225.4622960007</v>
          </cell>
        </row>
        <row r="214">
          <cell r="J214">
            <v>8440528.340524001</v>
          </cell>
        </row>
        <row r="215">
          <cell r="J215">
            <v>4802610.850296001</v>
          </cell>
        </row>
        <row r="216">
          <cell r="J216">
            <v>10282482.712208003</v>
          </cell>
        </row>
        <row r="217">
          <cell r="J217">
            <v>7114949.8961520018</v>
          </cell>
        </row>
        <row r="218">
          <cell r="J218">
            <v>6315376.5050040018</v>
          </cell>
        </row>
        <row r="219">
          <cell r="J219">
            <v>7594083.2119600018</v>
          </cell>
        </row>
        <row r="220">
          <cell r="J220">
            <v>2943683.7391640008</v>
          </cell>
        </row>
        <row r="221">
          <cell r="J221">
            <v>2319869.9964720006</v>
          </cell>
        </row>
        <row r="222">
          <cell r="J222">
            <v>6406422.3258840013</v>
          </cell>
        </row>
        <row r="223">
          <cell r="J223">
            <v>6012246.3758560009</v>
          </cell>
        </row>
        <row r="224">
          <cell r="J224">
            <v>7276003.5838280013</v>
          </cell>
        </row>
        <row r="225">
          <cell r="J225">
            <v>5199952.796976001</v>
          </cell>
        </row>
        <row r="226">
          <cell r="J226">
            <v>6624913.5622880012</v>
          </cell>
        </row>
        <row r="227">
          <cell r="J227">
            <v>3562645.4514840008</v>
          </cell>
        </row>
        <row r="228">
          <cell r="J228">
            <v>4857069.7394520007</v>
          </cell>
        </row>
        <row r="229">
          <cell r="J229">
            <v>4942532.9153480018</v>
          </cell>
        </row>
        <row r="230">
          <cell r="J230">
            <v>5267544.0154400002</v>
          </cell>
        </row>
        <row r="231">
          <cell r="J231">
            <v>5114002.5446720002</v>
          </cell>
        </row>
        <row r="232">
          <cell r="J232">
            <v>5260837.347976001</v>
          </cell>
        </row>
        <row r="233">
          <cell r="J233">
            <v>5446750.6661680005</v>
          </cell>
        </row>
        <row r="234">
          <cell r="J234">
            <v>5949450.9866400016</v>
          </cell>
        </row>
        <row r="235">
          <cell r="J235">
            <v>5299428.786456001</v>
          </cell>
        </row>
        <row r="236">
          <cell r="J236">
            <v>5450029.0650680009</v>
          </cell>
        </row>
        <row r="237">
          <cell r="J237">
            <v>4273720.8060400011</v>
          </cell>
        </row>
        <row r="238">
          <cell r="J238">
            <v>5211380.3588560009</v>
          </cell>
        </row>
        <row r="239">
          <cell r="J239">
            <v>5441542.6953440011</v>
          </cell>
        </row>
        <row r="240">
          <cell r="J240">
            <v>4625427.4400320007</v>
          </cell>
        </row>
        <row r="241">
          <cell r="J241">
            <v>4734232.8160960004</v>
          </cell>
        </row>
        <row r="242">
          <cell r="J242">
            <v>4782790.5872320011</v>
          </cell>
        </row>
        <row r="243">
          <cell r="J243">
            <v>4310963.4175440008</v>
          </cell>
        </row>
        <row r="244">
          <cell r="J244">
            <v>4541313.0911120009</v>
          </cell>
        </row>
        <row r="245">
          <cell r="J245">
            <v>3423285.3976720008</v>
          </cell>
        </row>
        <row r="246">
          <cell r="J246">
            <v>673045.9273160001</v>
          </cell>
        </row>
        <row r="247">
          <cell r="J247">
            <v>2036972.2719640003</v>
          </cell>
        </row>
        <row r="248">
          <cell r="J248">
            <v>911001.48633200023</v>
          </cell>
        </row>
        <row r="249">
          <cell r="J249">
            <v>1110684.079904</v>
          </cell>
        </row>
        <row r="250">
          <cell r="J250">
            <v>1048319.5659720001</v>
          </cell>
        </row>
        <row r="251">
          <cell r="J251">
            <v>918345.09986800025</v>
          </cell>
        </row>
        <row r="252">
          <cell r="J252">
            <v>1875244.1708000004</v>
          </cell>
        </row>
        <row r="253">
          <cell r="J253">
            <v>1576366.5933680004</v>
          </cell>
        </row>
        <row r="254">
          <cell r="J254">
            <v>300039.06732800003</v>
          </cell>
        </row>
        <row r="255">
          <cell r="J255">
            <v>354516.69019200007</v>
          </cell>
        </row>
        <row r="256">
          <cell r="J256">
            <v>1038802.8423080002</v>
          </cell>
        </row>
        <row r="257">
          <cell r="J257">
            <v>1097514.2831800003</v>
          </cell>
        </row>
        <row r="258">
          <cell r="J258">
            <v>1047101.8749520002</v>
          </cell>
        </row>
        <row r="259">
          <cell r="J259">
            <v>1011938.7050360002</v>
          </cell>
        </row>
        <row r="260">
          <cell r="J260">
            <v>1954450.2882240003</v>
          </cell>
        </row>
        <row r="261">
          <cell r="J261">
            <v>1643901.6107080004</v>
          </cell>
        </row>
        <row r="262">
          <cell r="J262">
            <v>1861624.7650840003</v>
          </cell>
        </row>
        <row r="263">
          <cell r="J263">
            <v>1996957.0716760003</v>
          </cell>
        </row>
        <row r="264">
          <cell r="J264">
            <v>3483251.9969800008</v>
          </cell>
        </row>
        <row r="265">
          <cell r="J265">
            <v>1049106.3817080001</v>
          </cell>
        </row>
        <row r="266">
          <cell r="J266">
            <v>9832461.5786320027</v>
          </cell>
        </row>
        <row r="267">
          <cell r="J267">
            <v>8894221.2808680013</v>
          </cell>
        </row>
        <row r="268">
          <cell r="J268">
            <v>5621273.8898960007</v>
          </cell>
        </row>
        <row r="269">
          <cell r="J269">
            <v>5194782.2935680011</v>
          </cell>
        </row>
        <row r="270">
          <cell r="J270">
            <v>10103613.268224001</v>
          </cell>
        </row>
        <row r="271">
          <cell r="J271">
            <v>11298655.235252002</v>
          </cell>
        </row>
        <row r="272">
          <cell r="J272">
            <v>4444815.7612040006</v>
          </cell>
        </row>
        <row r="273">
          <cell r="J273">
            <v>6598386.6317600012</v>
          </cell>
        </row>
        <row r="274">
          <cell r="J274">
            <v>3427144.5415200009</v>
          </cell>
        </row>
        <row r="275">
          <cell r="J275">
            <v>2605989.9187560002</v>
          </cell>
        </row>
        <row r="276">
          <cell r="J276">
            <v>4957295.0772520015</v>
          </cell>
        </row>
        <row r="277">
          <cell r="J277">
            <v>4950082.5996720009</v>
          </cell>
        </row>
        <row r="278">
          <cell r="J278">
            <v>4772655.6512040012</v>
          </cell>
        </row>
        <row r="279">
          <cell r="J279">
            <v>5086763.7332400009</v>
          </cell>
        </row>
        <row r="280">
          <cell r="J280">
            <v>5125430.1065520011</v>
          </cell>
        </row>
        <row r="281">
          <cell r="J281">
            <v>5185490.374400001</v>
          </cell>
        </row>
        <row r="282">
          <cell r="J282">
            <v>4088519.3687520009</v>
          </cell>
        </row>
        <row r="283">
          <cell r="J283">
            <v>3830649.878132001</v>
          </cell>
        </row>
        <row r="284">
          <cell r="J284">
            <v>4424995.4981400007</v>
          </cell>
        </row>
        <row r="285">
          <cell r="J285">
            <v>4874417.1530600013</v>
          </cell>
        </row>
        <row r="286">
          <cell r="J286">
            <v>4257253.8767080009</v>
          </cell>
        </row>
        <row r="287">
          <cell r="J287">
            <v>4758755.2398680011</v>
          </cell>
        </row>
        <row r="288">
          <cell r="J288">
            <v>4779043.8456320008</v>
          </cell>
        </row>
        <row r="289">
          <cell r="J289">
            <v>4733333.5981120011</v>
          </cell>
        </row>
        <row r="290">
          <cell r="J290">
            <v>4987568.7493800009</v>
          </cell>
        </row>
        <row r="291">
          <cell r="J291">
            <v>4288201.9623240009</v>
          </cell>
        </row>
        <row r="292">
          <cell r="J292">
            <v>4637154.7412400013</v>
          </cell>
        </row>
        <row r="293">
          <cell r="J293">
            <v>5032192.4418360014</v>
          </cell>
        </row>
        <row r="294">
          <cell r="J294">
            <v>4286984.2713040002</v>
          </cell>
        </row>
        <row r="295">
          <cell r="J295">
            <v>4810422.8065320011</v>
          </cell>
        </row>
        <row r="296">
          <cell r="J296">
            <v>5086182.9882920012</v>
          </cell>
        </row>
        <row r="297">
          <cell r="J297" t="str">
            <v>NaN</v>
          </cell>
        </row>
        <row r="298">
          <cell r="J298">
            <v>4478517.7018960007</v>
          </cell>
        </row>
        <row r="299">
          <cell r="J299" t="str">
            <v>NaN</v>
          </cell>
        </row>
        <row r="300">
          <cell r="J300">
            <v>1168084.1612160001</v>
          </cell>
        </row>
        <row r="301">
          <cell r="J301">
            <v>1543470.2021200005</v>
          </cell>
        </row>
        <row r="302">
          <cell r="J302">
            <v>864448.22195200017</v>
          </cell>
        </row>
        <row r="303">
          <cell r="J303">
            <v>827299.27898800024</v>
          </cell>
        </row>
        <row r="304">
          <cell r="J304">
            <v>841162.22290800011</v>
          </cell>
        </row>
        <row r="305">
          <cell r="J305">
            <v>1046071.5210120003</v>
          </cell>
        </row>
        <row r="306">
          <cell r="J306">
            <v>1866251.9909600003</v>
          </cell>
        </row>
        <row r="307">
          <cell r="J307">
            <v>1872171.8426880003</v>
          </cell>
        </row>
        <row r="308">
          <cell r="J308" t="str">
            <v>NaN</v>
          </cell>
        </row>
        <row r="309">
          <cell r="J309">
            <v>308544.17076000007</v>
          </cell>
        </row>
        <row r="310">
          <cell r="J310">
            <v>1011695.1668320002</v>
          </cell>
        </row>
        <row r="311">
          <cell r="J311">
            <v>962294.37883600022</v>
          </cell>
        </row>
        <row r="312">
          <cell r="J312">
            <v>1227825.9560280002</v>
          </cell>
        </row>
        <row r="313">
          <cell r="J313">
            <v>1011732.6342480002</v>
          </cell>
        </row>
        <row r="314">
          <cell r="J314">
            <v>1058136.0289640003</v>
          </cell>
        </row>
        <row r="315">
          <cell r="J315">
            <v>1790211.8701880004</v>
          </cell>
        </row>
        <row r="316">
          <cell r="J316">
            <v>2030340.5393320005</v>
          </cell>
        </row>
        <row r="317">
          <cell r="J317">
            <v>1983375.1333760004</v>
          </cell>
        </row>
        <row r="318">
          <cell r="J318">
            <v>3000428.1406960008</v>
          </cell>
        </row>
        <row r="319">
          <cell r="J319">
            <v>2867100.3408600003</v>
          </cell>
        </row>
        <row r="320">
          <cell r="J320">
            <v>7132484.6468400015</v>
          </cell>
        </row>
        <row r="321">
          <cell r="J321">
            <v>9554865.4934880007</v>
          </cell>
        </row>
        <row r="322">
          <cell r="J322">
            <v>3657288.1443000007</v>
          </cell>
        </row>
        <row r="323">
          <cell r="J323">
            <v>4319824.4614280006</v>
          </cell>
        </row>
        <row r="324">
          <cell r="J324">
            <v>8513664.736556001</v>
          </cell>
        </row>
        <row r="325">
          <cell r="J325">
            <v>8959845.4599920008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yne Pico C_Chla and Pri prod"/>
    </sheetNames>
    <sheetDataSet>
      <sheetData sheetId="0">
        <row r="1">
          <cell r="R1" t="str">
            <v xml:space="preserve">Summer </v>
          </cell>
          <cell r="S1" t="str">
            <v xml:space="preserve">Autumn </v>
          </cell>
          <cell r="T1" t="str">
            <v xml:space="preserve">Winter </v>
          </cell>
          <cell r="U1" t="str">
            <v xml:space="preserve">Spring </v>
          </cell>
        </row>
        <row r="2">
          <cell r="R2">
            <v>0.25096115037262506</v>
          </cell>
          <cell r="S2">
            <v>7.8246038103750012E-2</v>
          </cell>
          <cell r="T2">
            <v>2.0452453683750003E-2</v>
          </cell>
          <cell r="U2">
            <v>5.1523753668750005E-2</v>
          </cell>
          <cell r="Z2">
            <v>2.7925745170400007</v>
          </cell>
          <cell r="AA2">
            <v>1.2353978312720002</v>
          </cell>
          <cell r="AB2">
            <v>1.242119803804</v>
          </cell>
          <cell r="AC2">
            <v>1.7276345234280002</v>
          </cell>
        </row>
        <row r="3">
          <cell r="R3">
            <v>0.19164782662987501</v>
          </cell>
          <cell r="S3">
            <v>0.11519454938062502</v>
          </cell>
          <cell r="T3">
            <v>2.5339055878124999E-2</v>
          </cell>
          <cell r="U3">
            <v>6.0088898182500003E-2</v>
          </cell>
          <cell r="Z3">
            <v>2.6202686843256005</v>
          </cell>
          <cell r="AA3">
            <v>2.4437982940360006</v>
          </cell>
          <cell r="AB3">
            <v>1.9672826972480002</v>
          </cell>
          <cell r="AC3">
            <v>2.1011309646360004</v>
          </cell>
        </row>
        <row r="4">
          <cell r="R4">
            <v>0.22629800399456257</v>
          </cell>
          <cell r="S4">
            <v>0.12901777450031252</v>
          </cell>
          <cell r="T4">
            <v>7.2788627618437518E-2</v>
          </cell>
          <cell r="U4">
            <v>9.3304504445624992E-2</v>
          </cell>
          <cell r="Z4">
            <v>6.9923797514648003</v>
          </cell>
          <cell r="AA4">
            <v>4.2367695146480004</v>
          </cell>
          <cell r="AB4">
            <v>4.2765320622640006</v>
          </cell>
          <cell r="AC4">
            <v>5.6707392315640002</v>
          </cell>
        </row>
        <row r="5">
          <cell r="R5">
            <v>0.11258453602068752</v>
          </cell>
          <cell r="S5">
            <v>3.8108248756875004E-2</v>
          </cell>
          <cell r="T5">
            <v>5.6990224603125007E-2</v>
          </cell>
          <cell r="U5">
            <v>4.620829021875001E-2</v>
          </cell>
          <cell r="Z5">
            <v>8.5528188929568003</v>
          </cell>
          <cell r="AA5">
            <v>3.347498529584001</v>
          </cell>
          <cell r="AB5">
            <v>2.6415162483160004</v>
          </cell>
          <cell r="AC5">
            <v>4.0896305719280006</v>
          </cell>
        </row>
        <row r="6">
          <cell r="R6">
            <v>0.16164867978393752</v>
          </cell>
          <cell r="S6">
            <v>5.1267040945312502E-2</v>
          </cell>
          <cell r="T6">
            <v>4.5957617794687503E-2</v>
          </cell>
          <cell r="U6">
            <v>6.1182192369375006E-2</v>
          </cell>
          <cell r="Z6">
            <v>7.2243688178200021</v>
          </cell>
          <cell r="AA6">
            <v>5.236657454863999</v>
          </cell>
          <cell r="AB6">
            <v>2.6275249113520003</v>
          </cell>
          <cell r="AC6">
            <v>4.7807456891919999</v>
          </cell>
        </row>
        <row r="7">
          <cell r="R7">
            <v>0.13371289920450002</v>
          </cell>
          <cell r="S7">
            <v>6.9638611494375016E-2</v>
          </cell>
          <cell r="T7">
            <v>4.7853574840817308E-2</v>
          </cell>
          <cell r="U7">
            <v>6.9708074937187517E-2</v>
          </cell>
          <cell r="Z7">
            <v>6.2716748176544002</v>
          </cell>
          <cell r="AA7">
            <v>4.2729192757240009</v>
          </cell>
          <cell r="AB7">
            <v>3.1487026343316926</v>
          </cell>
          <cell r="AC7">
            <v>4.5806192105520003</v>
          </cell>
        </row>
        <row r="40">
          <cell r="T40" t="str">
            <v xml:space="preserve">summer </v>
          </cell>
          <cell r="U40" t="str">
            <v xml:space="preserve">Autumn </v>
          </cell>
          <cell r="V40" t="str">
            <v xml:space="preserve">Winter </v>
          </cell>
          <cell r="W40" t="str">
            <v xml:space="preserve">Spring </v>
          </cell>
          <cell r="AC40" t="str">
            <v xml:space="preserve">Summer </v>
          </cell>
          <cell r="AD40" t="str">
            <v xml:space="preserve">Autumn </v>
          </cell>
          <cell r="AE40" t="str">
            <v xml:space="preserve">Winter </v>
          </cell>
          <cell r="AF40" t="str">
            <v xml:space="preserve">Spring </v>
          </cell>
        </row>
        <row r="41">
          <cell r="S41" t="str">
            <v>BLA</v>
          </cell>
          <cell r="T41">
            <v>8.030756811924002</v>
          </cell>
          <cell r="U41">
            <v>2.5038732193200004</v>
          </cell>
          <cell r="V41">
            <v>0.65447851788000011</v>
          </cell>
          <cell r="W41">
            <v>1.6487601174000002</v>
          </cell>
          <cell r="AB41" t="str">
            <v>BLA</v>
          </cell>
          <cell r="AC41">
            <v>139.62872585200003</v>
          </cell>
          <cell r="AD41">
            <v>61.769891563600012</v>
          </cell>
          <cell r="AE41">
            <v>62.105990190199996</v>
          </cell>
          <cell r="AF41">
            <v>86.381726171400004</v>
          </cell>
        </row>
        <row r="42">
          <cell r="S42" t="str">
            <v>ARM</v>
          </cell>
          <cell r="T42">
            <v>6.1327304521560002</v>
          </cell>
          <cell r="U42">
            <v>3.6862255801800008</v>
          </cell>
          <cell r="V42">
            <v>0.81084978809999997</v>
          </cell>
          <cell r="W42">
            <v>1.9228447418400001</v>
          </cell>
          <cell r="AB42" t="str">
            <v>ARM</v>
          </cell>
          <cell r="AC42">
            <v>131.01343421628002</v>
          </cell>
          <cell r="AD42">
            <v>122.18991470180002</v>
          </cell>
          <cell r="AE42">
            <v>98.364134862400007</v>
          </cell>
          <cell r="AF42">
            <v>105.05654823180001</v>
          </cell>
        </row>
        <row r="43">
          <cell r="S43" t="str">
            <v>NAR</v>
          </cell>
          <cell r="T43">
            <v>7.2415361278260022</v>
          </cell>
          <cell r="U43">
            <v>4.1285687840100005</v>
          </cell>
          <cell r="V43">
            <v>2.3292360837900006</v>
          </cell>
          <cell r="W43">
            <v>2.9857441422599997</v>
          </cell>
          <cell r="AB43" t="str">
            <v>NAR</v>
          </cell>
          <cell r="AC43">
            <v>349.61898757324002</v>
          </cell>
          <cell r="AD43">
            <v>211.83847573240001</v>
          </cell>
          <cell r="AE43">
            <v>213.82660311320004</v>
          </cell>
          <cell r="AF43">
            <v>283.53696157820002</v>
          </cell>
        </row>
        <row r="44">
          <cell r="S44" t="str">
            <v>STJ</v>
          </cell>
          <cell r="T44">
            <v>3.6027051526620006</v>
          </cell>
          <cell r="U44">
            <v>1.2194639602200001</v>
          </cell>
          <cell r="V44">
            <v>1.8236871873000002</v>
          </cell>
          <cell r="W44">
            <v>1.4786652870000003</v>
          </cell>
          <cell r="AB44" t="str">
            <v>STJ</v>
          </cell>
          <cell r="AC44">
            <v>427.64094464784</v>
          </cell>
          <cell r="AD44">
            <v>167.37492647920004</v>
          </cell>
          <cell r="AE44">
            <v>132.07581241580002</v>
          </cell>
          <cell r="AF44">
            <v>204.48152859640001</v>
          </cell>
        </row>
        <row r="45">
          <cell r="S45" t="str">
            <v xml:space="preserve">KIN </v>
          </cell>
          <cell r="T45">
            <v>5.1727577530860005</v>
          </cell>
          <cell r="U45">
            <v>1.6405453102500001</v>
          </cell>
          <cell r="V45">
            <v>1.4706437694300001</v>
          </cell>
          <cell r="W45">
            <v>1.9578301558200002</v>
          </cell>
          <cell r="AB45" t="str">
            <v xml:space="preserve">KIN </v>
          </cell>
          <cell r="AC45">
            <v>361.21844089100011</v>
          </cell>
          <cell r="AD45">
            <v>261.83287274319997</v>
          </cell>
          <cell r="AE45">
            <v>131.37624556760002</v>
          </cell>
          <cell r="AF45">
            <v>239.03728445960002</v>
          </cell>
        </row>
        <row r="46">
          <cell r="S46" t="str">
            <v>SUC</v>
          </cell>
          <cell r="T46">
            <v>4.2788127745440008</v>
          </cell>
          <cell r="U46">
            <v>2.2284355678200005</v>
          </cell>
          <cell r="V46">
            <v>1.5313143949061538</v>
          </cell>
          <cell r="W46">
            <v>2.2306583979900005</v>
          </cell>
          <cell r="AB46" t="str">
            <v>SUC</v>
          </cell>
          <cell r="AC46">
            <v>313.58374088272001</v>
          </cell>
          <cell r="AD46">
            <v>213.64596378620004</v>
          </cell>
          <cell r="AE46">
            <v>157.43513171658464</v>
          </cell>
          <cell r="AF46">
            <v>229.03096052760003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tabColor indexed="10"/>
  </sheetPr>
  <dimension ref="A1:Z1028"/>
  <sheetViews>
    <sheetView zoomScale="75" workbookViewId="0">
      <pane xSplit="7" ySplit="1" topLeftCell="I344" activePane="bottomRight" state="frozen"/>
      <selection pane="topRight" activeCell="G1" sqref="G1"/>
      <selection pane="bottomLeft" activeCell="A2" sqref="A2"/>
      <selection pane="bottomRight" activeCell="J366" sqref="J366"/>
    </sheetView>
  </sheetViews>
  <sheetFormatPr defaultRowHeight="11.25"/>
  <cols>
    <col min="1" max="1" width="8.7109375" style="1" customWidth="1"/>
    <col min="2" max="2" width="10.28515625" style="1" customWidth="1"/>
    <col min="3" max="3" width="7.7109375" style="1" customWidth="1"/>
    <col min="4" max="4" width="7.140625" style="1" customWidth="1"/>
    <col min="5" max="5" width="11.85546875" style="1" customWidth="1"/>
    <col min="6" max="6" width="8.5703125" style="1" customWidth="1"/>
    <col min="7" max="7" width="7" style="1" customWidth="1"/>
    <col min="8" max="8" width="9.85546875" style="1" customWidth="1"/>
    <col min="9" max="10" width="9" style="1" customWidth="1"/>
    <col min="11" max="11" width="7.42578125" style="1" customWidth="1"/>
    <col min="12" max="12" width="9" style="1" customWidth="1"/>
    <col min="13" max="13" width="10.5703125" style="1" customWidth="1"/>
    <col min="14" max="14" width="11.7109375" style="1" customWidth="1"/>
    <col min="15" max="15" width="7" style="1" customWidth="1"/>
    <col min="16" max="16" width="10.5703125" style="1" customWidth="1"/>
    <col min="17" max="17" width="9.42578125" style="1" customWidth="1"/>
    <col min="18" max="18" width="9.7109375" style="1" customWidth="1"/>
    <col min="19" max="19" width="11.28515625" style="1" customWidth="1"/>
    <col min="20" max="20" width="8.42578125" style="1" customWidth="1"/>
    <col min="21" max="22" width="9.140625" style="1"/>
    <col min="23" max="23" width="10.7109375" style="1" customWidth="1"/>
    <col min="24" max="24" width="9" style="1" customWidth="1"/>
    <col min="25" max="25" width="10.140625" style="1" customWidth="1"/>
    <col min="26" max="26" width="9" style="1" customWidth="1"/>
    <col min="27" max="27" width="11" style="1" customWidth="1"/>
    <col min="28" max="16384" width="9.140625" style="1"/>
  </cols>
  <sheetData>
    <row r="1" spans="1:26" s="3" customFormat="1" ht="33.75" customHeight="1">
      <c r="A1" s="5" t="s">
        <v>109</v>
      </c>
      <c r="B1" s="5" t="s">
        <v>41</v>
      </c>
      <c r="C1" s="5" t="s">
        <v>0</v>
      </c>
      <c r="D1" s="5" t="s">
        <v>1</v>
      </c>
      <c r="E1" s="5" t="s">
        <v>17</v>
      </c>
      <c r="F1" s="5" t="s">
        <v>16</v>
      </c>
      <c r="G1" s="5" t="s">
        <v>112</v>
      </c>
      <c r="H1" s="5" t="s">
        <v>42</v>
      </c>
      <c r="I1" s="6" t="s">
        <v>43</v>
      </c>
      <c r="J1" s="6" t="s">
        <v>3</v>
      </c>
      <c r="K1" s="6" t="s">
        <v>4</v>
      </c>
      <c r="L1" s="84" t="s">
        <v>110</v>
      </c>
      <c r="M1" s="6" t="s">
        <v>111</v>
      </c>
      <c r="N1" s="6" t="s">
        <v>5</v>
      </c>
      <c r="O1" s="6" t="s">
        <v>6</v>
      </c>
      <c r="P1" s="7" t="s">
        <v>108</v>
      </c>
      <c r="Q1" s="8" t="s">
        <v>7</v>
      </c>
      <c r="R1" s="8" t="s">
        <v>11</v>
      </c>
      <c r="S1" s="8" t="s">
        <v>10</v>
      </c>
      <c r="T1" s="8" t="s">
        <v>9</v>
      </c>
      <c r="U1" s="8" t="s">
        <v>8</v>
      </c>
      <c r="V1" s="7" t="s">
        <v>12</v>
      </c>
      <c r="W1" s="7" t="s">
        <v>13</v>
      </c>
      <c r="X1" s="6" t="s">
        <v>14</v>
      </c>
      <c r="Y1" s="9" t="s">
        <v>2</v>
      </c>
      <c r="Z1" s="10" t="s">
        <v>15</v>
      </c>
    </row>
    <row r="2" spans="1:26" ht="12" customHeight="1">
      <c r="A2" s="15" t="s">
        <v>31</v>
      </c>
      <c r="B2" s="2" t="s">
        <v>52</v>
      </c>
      <c r="C2" s="2" t="s">
        <v>44</v>
      </c>
      <c r="D2" s="2" t="s">
        <v>45</v>
      </c>
      <c r="E2" s="2" t="s">
        <v>48</v>
      </c>
      <c r="F2" s="85" t="s">
        <v>113</v>
      </c>
      <c r="G2" s="17">
        <v>0.55700000000000005</v>
      </c>
      <c r="H2" s="2" t="s">
        <v>29</v>
      </c>
      <c r="I2" s="16">
        <v>3.5</v>
      </c>
      <c r="J2" s="2">
        <v>49450</v>
      </c>
      <c r="K2" s="2">
        <v>97.1</v>
      </c>
      <c r="L2" s="16">
        <v>32380</v>
      </c>
      <c r="M2" s="16">
        <f>L2/1000</f>
        <v>32.380000000000003</v>
      </c>
      <c r="N2" s="2">
        <v>22.75</v>
      </c>
      <c r="O2" s="2">
        <v>8.01</v>
      </c>
      <c r="P2" s="2">
        <v>1.2999999999999999E-3</v>
      </c>
      <c r="Q2" s="2">
        <v>0.23</v>
      </c>
      <c r="R2" s="2">
        <v>0.01</v>
      </c>
      <c r="S2" s="2">
        <v>0.28999999999999998</v>
      </c>
      <c r="T2" s="2">
        <v>0.3</v>
      </c>
      <c r="U2" s="2">
        <v>1.7999999999999999E-2</v>
      </c>
      <c r="V2" s="2">
        <v>2.9000000000000001E-2</v>
      </c>
      <c r="W2" s="2">
        <v>5.0000000000000001E-3</v>
      </c>
      <c r="X2" s="2">
        <v>0.43</v>
      </c>
      <c r="Y2" s="2">
        <v>120</v>
      </c>
      <c r="Z2" s="2">
        <v>1</v>
      </c>
    </row>
    <row r="3" spans="1:26" ht="12" customHeight="1" thickBot="1">
      <c r="A3" s="23" t="s">
        <v>31</v>
      </c>
      <c r="B3" s="12" t="s">
        <v>52</v>
      </c>
      <c r="C3" s="12" t="s">
        <v>44</v>
      </c>
      <c r="D3" s="12" t="s">
        <v>45</v>
      </c>
      <c r="E3" s="12" t="s">
        <v>46</v>
      </c>
      <c r="F3" s="86" t="s">
        <v>114</v>
      </c>
      <c r="G3" s="14">
        <v>15.662000000000001</v>
      </c>
      <c r="H3" s="12">
        <v>16.7</v>
      </c>
      <c r="I3" s="2" t="s">
        <v>29</v>
      </c>
      <c r="J3" s="2">
        <v>53340</v>
      </c>
      <c r="K3" s="2">
        <v>97.3</v>
      </c>
      <c r="L3" s="16">
        <v>35250</v>
      </c>
      <c r="M3" s="16">
        <f t="shared" ref="M3:M66" si="0">L3/1000</f>
        <v>35.25</v>
      </c>
      <c r="N3" s="2">
        <v>22.1</v>
      </c>
      <c r="O3" s="2">
        <v>8.1</v>
      </c>
      <c r="P3" s="22" t="s">
        <v>115</v>
      </c>
      <c r="Q3" s="2">
        <v>0.14000000000000001</v>
      </c>
      <c r="R3" s="2">
        <v>1.4E-2</v>
      </c>
      <c r="S3" s="2">
        <v>0.18</v>
      </c>
      <c r="T3" s="2">
        <v>0.19</v>
      </c>
      <c r="U3" s="2">
        <v>2.5999999999999999E-2</v>
      </c>
      <c r="V3" s="2">
        <v>2.1999999999999999E-2</v>
      </c>
      <c r="W3" s="2">
        <v>5.0000000000000001E-3</v>
      </c>
      <c r="X3" s="2">
        <v>0.19</v>
      </c>
      <c r="Y3" s="22" t="s">
        <v>115</v>
      </c>
      <c r="Z3" s="22" t="s">
        <v>115</v>
      </c>
    </row>
    <row r="4" spans="1:26" ht="12" customHeight="1">
      <c r="A4" s="15" t="s">
        <v>31</v>
      </c>
      <c r="B4" s="2" t="s">
        <v>53</v>
      </c>
      <c r="C4" s="2" t="s">
        <v>44</v>
      </c>
      <c r="D4" s="2" t="s">
        <v>45</v>
      </c>
      <c r="E4" s="2" t="s">
        <v>48</v>
      </c>
      <c r="F4" s="85" t="s">
        <v>113</v>
      </c>
      <c r="G4" s="4">
        <v>0.51200000000000001</v>
      </c>
      <c r="H4" s="2"/>
      <c r="I4" s="2">
        <v>2.7</v>
      </c>
      <c r="J4" s="2">
        <v>49560</v>
      </c>
      <c r="K4" s="2">
        <v>99.2</v>
      </c>
      <c r="L4" s="16">
        <v>32470</v>
      </c>
      <c r="M4" s="16">
        <f t="shared" si="0"/>
        <v>32.47</v>
      </c>
      <c r="N4" s="2">
        <v>22.08</v>
      </c>
      <c r="O4" s="2">
        <v>8.09</v>
      </c>
      <c r="P4" s="2">
        <v>4.1999999999999997E-3</v>
      </c>
      <c r="Q4" s="2">
        <v>0.19</v>
      </c>
      <c r="R4" s="2">
        <v>3.7999999999999999E-2</v>
      </c>
      <c r="S4" s="2">
        <v>0.3</v>
      </c>
      <c r="T4" s="2">
        <v>0.33</v>
      </c>
      <c r="U4" s="2">
        <v>0.01</v>
      </c>
      <c r="V4" s="2">
        <v>3.5000000000000003E-2</v>
      </c>
      <c r="W4" s="2">
        <v>5.0000000000000001E-3</v>
      </c>
      <c r="X4" s="2">
        <v>0.67</v>
      </c>
      <c r="Y4" s="2">
        <v>130</v>
      </c>
      <c r="Z4" s="2">
        <v>5</v>
      </c>
    </row>
    <row r="5" spans="1:26" ht="12" customHeight="1" thickBot="1">
      <c r="A5" s="23" t="s">
        <v>31</v>
      </c>
      <c r="B5" s="12" t="s">
        <v>53</v>
      </c>
      <c r="C5" s="12" t="s">
        <v>44</v>
      </c>
      <c r="D5" s="12" t="s">
        <v>45</v>
      </c>
      <c r="E5" s="12" t="s">
        <v>48</v>
      </c>
      <c r="F5" s="86" t="s">
        <v>114</v>
      </c>
      <c r="G5" s="14">
        <v>15.7</v>
      </c>
      <c r="H5" s="12">
        <v>16.2</v>
      </c>
      <c r="I5" s="2" t="s">
        <v>29</v>
      </c>
      <c r="J5" s="2">
        <v>53650</v>
      </c>
      <c r="K5" s="2">
        <v>91.2</v>
      </c>
      <c r="L5" s="16">
        <v>35480</v>
      </c>
      <c r="M5" s="16">
        <f t="shared" si="0"/>
        <v>35.479999999999997</v>
      </c>
      <c r="N5" s="2">
        <v>22.19</v>
      </c>
      <c r="O5" s="2">
        <v>8.1300000000000008</v>
      </c>
      <c r="P5" s="22" t="s">
        <v>115</v>
      </c>
      <c r="Q5" s="2">
        <v>0.12</v>
      </c>
      <c r="R5" s="2">
        <v>1.4999999999999999E-2</v>
      </c>
      <c r="S5" s="2">
        <v>0.15</v>
      </c>
      <c r="T5" s="2">
        <v>0.17</v>
      </c>
      <c r="U5" s="2">
        <v>2.1000000000000001E-2</v>
      </c>
      <c r="V5" s="2">
        <v>2.5000000000000001E-2</v>
      </c>
      <c r="W5" s="2">
        <v>5.0000000000000001E-3</v>
      </c>
      <c r="X5" s="2">
        <v>0.3</v>
      </c>
      <c r="Y5" s="22" t="s">
        <v>115</v>
      </c>
      <c r="Z5" s="22" t="s">
        <v>115</v>
      </c>
    </row>
    <row r="6" spans="1:26" ht="12" customHeight="1">
      <c r="A6" s="15" t="s">
        <v>31</v>
      </c>
      <c r="B6" s="2" t="s">
        <v>54</v>
      </c>
      <c r="C6" s="2" t="s">
        <v>44</v>
      </c>
      <c r="D6" s="2" t="s">
        <v>45</v>
      </c>
      <c r="E6" s="2" t="s">
        <v>48</v>
      </c>
      <c r="F6" s="85" t="s">
        <v>113</v>
      </c>
      <c r="G6" s="4">
        <v>0.51900000000000002</v>
      </c>
      <c r="H6" s="2" t="s">
        <v>29</v>
      </c>
      <c r="I6" s="2">
        <v>3.2</v>
      </c>
      <c r="J6" s="2">
        <v>50340</v>
      </c>
      <c r="K6" s="2">
        <v>97.2</v>
      </c>
      <c r="L6" s="16">
        <v>33030</v>
      </c>
      <c r="M6" s="16">
        <f t="shared" si="0"/>
        <v>33.03</v>
      </c>
      <c r="N6" s="2">
        <v>22.76</v>
      </c>
      <c r="O6" s="2">
        <v>7.98</v>
      </c>
      <c r="P6" s="2">
        <v>3.0000000000000001E-3</v>
      </c>
      <c r="Q6" s="2">
        <v>0.23</v>
      </c>
      <c r="R6" s="2">
        <v>1.4999999999999999E-2</v>
      </c>
      <c r="S6" s="2">
        <v>0.38</v>
      </c>
      <c r="T6" s="2">
        <v>0.39</v>
      </c>
      <c r="U6" s="2">
        <v>2.5999999999999999E-2</v>
      </c>
      <c r="V6" s="2">
        <v>3.4000000000000002E-2</v>
      </c>
      <c r="W6" s="2">
        <v>5.0000000000000001E-3</v>
      </c>
      <c r="X6" s="2">
        <v>0.7</v>
      </c>
      <c r="Y6" s="2">
        <v>130</v>
      </c>
      <c r="Z6" s="2">
        <v>2</v>
      </c>
    </row>
    <row r="7" spans="1:26" ht="12" customHeight="1" thickBot="1">
      <c r="A7" s="23" t="s">
        <v>31</v>
      </c>
      <c r="B7" s="12" t="s">
        <v>54</v>
      </c>
      <c r="C7" s="12" t="s">
        <v>44</v>
      </c>
      <c r="D7" s="12" t="s">
        <v>45</v>
      </c>
      <c r="E7" s="12" t="s">
        <v>48</v>
      </c>
      <c r="F7" s="86" t="s">
        <v>114</v>
      </c>
      <c r="G7" s="14">
        <v>15.5</v>
      </c>
      <c r="H7" s="12">
        <v>16</v>
      </c>
      <c r="I7" s="2" t="s">
        <v>29</v>
      </c>
      <c r="J7" s="2">
        <v>54130</v>
      </c>
      <c r="K7" s="2">
        <v>93.6</v>
      </c>
      <c r="L7" s="16">
        <v>35830</v>
      </c>
      <c r="M7" s="16">
        <f t="shared" si="0"/>
        <v>35.83</v>
      </c>
      <c r="N7" s="2">
        <v>22.33</v>
      </c>
      <c r="O7" s="2">
        <v>8.0399999999999991</v>
      </c>
      <c r="P7" s="22" t="s">
        <v>115</v>
      </c>
      <c r="Q7" s="2">
        <v>0.21</v>
      </c>
      <c r="R7" s="2">
        <v>0.01</v>
      </c>
      <c r="S7" s="2">
        <v>0.21</v>
      </c>
      <c r="T7" s="2">
        <v>0.22</v>
      </c>
      <c r="U7" s="2">
        <v>0.01</v>
      </c>
      <c r="V7" s="2">
        <v>0.02</v>
      </c>
      <c r="W7" s="2">
        <v>5.0000000000000001E-3</v>
      </c>
      <c r="X7" s="2">
        <v>0.2</v>
      </c>
      <c r="Y7" s="22" t="s">
        <v>115</v>
      </c>
      <c r="Z7" s="22" t="s">
        <v>115</v>
      </c>
    </row>
    <row r="8" spans="1:26" ht="12" customHeight="1">
      <c r="A8" s="15" t="s">
        <v>31</v>
      </c>
      <c r="B8" s="2" t="s">
        <v>55</v>
      </c>
      <c r="C8" s="2" t="s">
        <v>56</v>
      </c>
      <c r="D8" s="2" t="s">
        <v>57</v>
      </c>
      <c r="E8" s="2" t="s">
        <v>48</v>
      </c>
      <c r="F8" s="85" t="s">
        <v>113</v>
      </c>
      <c r="G8" s="4">
        <v>0.56999999999999995</v>
      </c>
      <c r="H8" s="2" t="s">
        <v>29</v>
      </c>
      <c r="I8" s="2">
        <v>4.9000000000000004</v>
      </c>
      <c r="J8" s="2">
        <v>51230</v>
      </c>
      <c r="K8" s="2">
        <v>104.5</v>
      </c>
      <c r="L8" s="16">
        <v>33650</v>
      </c>
      <c r="M8" s="16">
        <f t="shared" si="0"/>
        <v>33.65</v>
      </c>
      <c r="N8" s="2">
        <v>24.57</v>
      </c>
      <c r="O8" s="2">
        <v>8.3699999999999992</v>
      </c>
      <c r="P8" s="2">
        <v>4.0000000000000001E-3</v>
      </c>
      <c r="Q8" s="2">
        <v>0.19</v>
      </c>
      <c r="R8" s="2">
        <v>0.01</v>
      </c>
      <c r="S8" s="2">
        <v>0.33</v>
      </c>
      <c r="T8" s="2">
        <v>0.33</v>
      </c>
      <c r="U8" s="2">
        <v>0.01</v>
      </c>
      <c r="V8" s="2">
        <v>3.5999999999999997E-2</v>
      </c>
      <c r="W8" s="2">
        <v>5.0000000000000001E-3</v>
      </c>
      <c r="X8" s="2">
        <v>0.57999999999999996</v>
      </c>
      <c r="Y8" s="2">
        <v>120</v>
      </c>
      <c r="Z8" s="2">
        <v>1</v>
      </c>
    </row>
    <row r="9" spans="1:26" ht="12" customHeight="1" thickBot="1">
      <c r="A9" s="23" t="s">
        <v>31</v>
      </c>
      <c r="B9" s="12" t="s">
        <v>55</v>
      </c>
      <c r="C9" s="12" t="s">
        <v>56</v>
      </c>
      <c r="D9" s="12" t="s">
        <v>57</v>
      </c>
      <c r="E9" s="12" t="s">
        <v>48</v>
      </c>
      <c r="F9" s="86" t="s">
        <v>114</v>
      </c>
      <c r="G9" s="14">
        <v>14.5</v>
      </c>
      <c r="H9" s="12">
        <v>15</v>
      </c>
      <c r="I9" s="2" t="s">
        <v>29</v>
      </c>
      <c r="J9" s="2">
        <v>51230</v>
      </c>
      <c r="K9" s="2">
        <v>104.5</v>
      </c>
      <c r="L9" s="16">
        <v>35600</v>
      </c>
      <c r="M9" s="16">
        <f t="shared" si="0"/>
        <v>35.6</v>
      </c>
      <c r="N9" s="2">
        <v>24.57</v>
      </c>
      <c r="O9" s="2">
        <v>8.3699999999999992</v>
      </c>
      <c r="P9" s="22" t="s">
        <v>115</v>
      </c>
      <c r="Q9" s="2">
        <v>0.14000000000000001</v>
      </c>
      <c r="R9" s="2">
        <v>0.01</v>
      </c>
      <c r="S9" s="2">
        <v>0.21</v>
      </c>
      <c r="T9" s="2">
        <v>0.22</v>
      </c>
      <c r="U9" s="2">
        <v>0.01</v>
      </c>
      <c r="V9" s="2">
        <v>2.5000000000000001E-2</v>
      </c>
      <c r="W9" s="2">
        <v>5.0000000000000001E-3</v>
      </c>
      <c r="X9" s="2">
        <v>0.24</v>
      </c>
      <c r="Y9" s="22" t="s">
        <v>115</v>
      </c>
      <c r="Z9" s="22" t="s">
        <v>115</v>
      </c>
    </row>
    <row r="10" spans="1:26" ht="12" customHeight="1">
      <c r="A10" s="15" t="s">
        <v>31</v>
      </c>
      <c r="B10" s="2" t="s">
        <v>58</v>
      </c>
      <c r="C10" s="2" t="s">
        <v>56</v>
      </c>
      <c r="D10" s="2" t="s">
        <v>57</v>
      </c>
      <c r="E10" s="2" t="s">
        <v>48</v>
      </c>
      <c r="F10" s="85" t="s">
        <v>113</v>
      </c>
      <c r="G10" s="4">
        <v>0.52400000000000002</v>
      </c>
      <c r="H10" s="2" t="s">
        <v>29</v>
      </c>
      <c r="I10" s="2">
        <v>3</v>
      </c>
      <c r="J10" s="2">
        <v>52070</v>
      </c>
      <c r="K10" s="2">
        <v>98.5</v>
      </c>
      <c r="L10" s="16">
        <v>34250</v>
      </c>
      <c r="M10" s="16">
        <f t="shared" si="0"/>
        <v>34.25</v>
      </c>
      <c r="N10" s="2">
        <v>25.21</v>
      </c>
      <c r="O10" s="2">
        <v>7.99</v>
      </c>
      <c r="P10" s="2">
        <v>2.0999999999999999E-3</v>
      </c>
      <c r="Q10" s="2">
        <v>0.28000000000000003</v>
      </c>
      <c r="R10" s="2">
        <v>0.01</v>
      </c>
      <c r="S10" s="2">
        <v>0.32</v>
      </c>
      <c r="T10" s="2">
        <v>0.32</v>
      </c>
      <c r="U10" s="2">
        <v>0.01</v>
      </c>
      <c r="V10" s="2">
        <v>2.9000000000000001E-2</v>
      </c>
      <c r="W10" s="2">
        <v>7.0000000000000001E-3</v>
      </c>
      <c r="X10" s="2">
        <v>0.56999999999999995</v>
      </c>
      <c r="Y10" s="2">
        <v>130</v>
      </c>
      <c r="Z10" s="2">
        <v>1</v>
      </c>
    </row>
    <row r="11" spans="1:26" ht="12" customHeight="1" thickBot="1">
      <c r="A11" s="23" t="s">
        <v>31</v>
      </c>
      <c r="B11" s="12" t="s">
        <v>58</v>
      </c>
      <c r="C11" s="12" t="s">
        <v>56</v>
      </c>
      <c r="D11" s="12" t="s">
        <v>57</v>
      </c>
      <c r="E11" s="12" t="s">
        <v>48</v>
      </c>
      <c r="F11" s="86" t="s">
        <v>114</v>
      </c>
      <c r="G11" s="14">
        <v>15.5</v>
      </c>
      <c r="H11" s="12">
        <v>16</v>
      </c>
      <c r="I11" s="2" t="s">
        <v>29</v>
      </c>
      <c r="J11" s="2">
        <v>53500</v>
      </c>
      <c r="K11" s="2">
        <v>97.5</v>
      </c>
      <c r="L11" s="16">
        <v>35310</v>
      </c>
      <c r="M11" s="16">
        <f t="shared" si="0"/>
        <v>35.31</v>
      </c>
      <c r="N11" s="2">
        <v>25.08</v>
      </c>
      <c r="O11" s="2">
        <v>8.02</v>
      </c>
      <c r="P11" s="22" t="s">
        <v>115</v>
      </c>
      <c r="Q11" s="2">
        <v>0.2</v>
      </c>
      <c r="R11" s="2">
        <v>0.01</v>
      </c>
      <c r="S11" s="2">
        <v>0.26</v>
      </c>
      <c r="T11" s="2">
        <v>0.26</v>
      </c>
      <c r="U11" s="2">
        <v>0.01</v>
      </c>
      <c r="V11" s="2">
        <v>2.5999999999999999E-2</v>
      </c>
      <c r="W11" s="2">
        <v>5.0000000000000001E-3</v>
      </c>
      <c r="X11" s="2">
        <v>0.44</v>
      </c>
      <c r="Y11" s="22" t="s">
        <v>115</v>
      </c>
      <c r="Z11" s="22" t="s">
        <v>115</v>
      </c>
    </row>
    <row r="12" spans="1:26" ht="12" customHeight="1">
      <c r="A12" s="24" t="s">
        <v>31</v>
      </c>
      <c r="B12" s="18" t="s">
        <v>59</v>
      </c>
      <c r="C12" s="18" t="s">
        <v>56</v>
      </c>
      <c r="D12" s="18" t="s">
        <v>57</v>
      </c>
      <c r="E12" s="18" t="s">
        <v>48</v>
      </c>
      <c r="F12" s="85" t="s">
        <v>113</v>
      </c>
      <c r="G12" s="19">
        <v>0.51200000000000001</v>
      </c>
      <c r="H12" s="18" t="s">
        <v>29</v>
      </c>
      <c r="I12" s="2">
        <v>4</v>
      </c>
      <c r="J12" s="2">
        <v>52690</v>
      </c>
      <c r="K12" s="2">
        <v>101.9</v>
      </c>
      <c r="L12" s="16">
        <v>34740</v>
      </c>
      <c r="M12" s="16">
        <f t="shared" si="0"/>
        <v>34.74</v>
      </c>
      <c r="N12" s="2">
        <v>24.19</v>
      </c>
      <c r="O12" s="2">
        <v>7.98</v>
      </c>
      <c r="P12" s="2">
        <v>1.9E-3</v>
      </c>
      <c r="Q12" s="2">
        <v>0.22</v>
      </c>
      <c r="R12" s="2">
        <v>0.01</v>
      </c>
      <c r="S12" s="2">
        <v>0.24</v>
      </c>
      <c r="T12" s="2">
        <v>0.24</v>
      </c>
      <c r="U12" s="2">
        <v>0.01</v>
      </c>
      <c r="V12" s="2">
        <v>2.5999999999999999E-2</v>
      </c>
      <c r="W12" s="2">
        <v>5.0000000000000001E-3</v>
      </c>
      <c r="X12" s="2">
        <v>0.74</v>
      </c>
      <c r="Y12" s="2">
        <v>130</v>
      </c>
      <c r="Z12" s="2">
        <v>9</v>
      </c>
    </row>
    <row r="13" spans="1:26" ht="12" customHeight="1" thickBot="1">
      <c r="A13" s="23" t="s">
        <v>31</v>
      </c>
      <c r="B13" s="12" t="s">
        <v>59</v>
      </c>
      <c r="C13" s="12" t="s">
        <v>56</v>
      </c>
      <c r="D13" s="12" t="s">
        <v>57</v>
      </c>
      <c r="E13" s="12" t="s">
        <v>48</v>
      </c>
      <c r="F13" s="86" t="s">
        <v>114</v>
      </c>
      <c r="G13" s="14">
        <v>16.5</v>
      </c>
      <c r="H13" s="12">
        <v>17</v>
      </c>
      <c r="I13" s="2" t="s">
        <v>29</v>
      </c>
      <c r="J13" s="2">
        <v>54360</v>
      </c>
      <c r="K13" s="2">
        <v>86.7</v>
      </c>
      <c r="L13" s="16">
        <v>35970</v>
      </c>
      <c r="M13" s="16">
        <f t="shared" si="0"/>
        <v>35.97</v>
      </c>
      <c r="N13" s="2">
        <v>24.31</v>
      </c>
      <c r="O13" s="2">
        <v>8.07</v>
      </c>
      <c r="P13" s="22" t="s">
        <v>115</v>
      </c>
      <c r="Q13" s="2">
        <v>0.15</v>
      </c>
      <c r="R13" s="2">
        <v>0.01</v>
      </c>
      <c r="S13" s="2">
        <v>0.18</v>
      </c>
      <c r="T13" s="2">
        <v>0.19</v>
      </c>
      <c r="U13" s="2">
        <v>1.4E-2</v>
      </c>
      <c r="V13" s="2">
        <v>1.6E-2</v>
      </c>
      <c r="W13" s="2">
        <v>5.0000000000000001E-3</v>
      </c>
      <c r="X13" s="2">
        <v>0.32</v>
      </c>
      <c r="Y13" s="22" t="s">
        <v>115</v>
      </c>
      <c r="Z13" s="22" t="s">
        <v>115</v>
      </c>
    </row>
    <row r="14" spans="1:26" ht="12" customHeight="1">
      <c r="A14" s="15" t="s">
        <v>31</v>
      </c>
      <c r="B14" s="2" t="s">
        <v>60</v>
      </c>
      <c r="C14" s="2" t="s">
        <v>56</v>
      </c>
      <c r="D14" s="2" t="s">
        <v>57</v>
      </c>
      <c r="E14" s="2" t="s">
        <v>48</v>
      </c>
      <c r="F14" s="85" t="s">
        <v>113</v>
      </c>
      <c r="G14" s="4">
        <v>0.58399999999999996</v>
      </c>
      <c r="H14" s="2" t="s">
        <v>29</v>
      </c>
      <c r="I14" s="2">
        <v>2.9</v>
      </c>
      <c r="J14" s="2">
        <v>53240</v>
      </c>
      <c r="K14" s="2">
        <v>96.7</v>
      </c>
      <c r="L14" s="16">
        <v>35140</v>
      </c>
      <c r="M14" s="16">
        <f t="shared" si="0"/>
        <v>35.14</v>
      </c>
      <c r="N14" s="2">
        <v>24.51</v>
      </c>
      <c r="O14" s="2">
        <v>8.09</v>
      </c>
      <c r="P14" s="2">
        <v>1.9E-3</v>
      </c>
      <c r="Q14" s="2">
        <v>0.17</v>
      </c>
      <c r="R14" s="2">
        <v>1.2999999999999999E-2</v>
      </c>
      <c r="S14" s="2">
        <v>0.28999999999999998</v>
      </c>
      <c r="T14" s="2">
        <v>0.31</v>
      </c>
      <c r="U14" s="2">
        <v>0.01</v>
      </c>
      <c r="V14" s="2">
        <v>2.4E-2</v>
      </c>
      <c r="W14" s="2">
        <v>5.0000000000000001E-3</v>
      </c>
      <c r="X14" s="2">
        <v>0.62</v>
      </c>
      <c r="Y14" s="2">
        <v>120</v>
      </c>
      <c r="Z14" s="2">
        <v>8</v>
      </c>
    </row>
    <row r="15" spans="1:26" ht="12" customHeight="1" thickBot="1">
      <c r="A15" s="23" t="s">
        <v>31</v>
      </c>
      <c r="B15" s="12" t="s">
        <v>60</v>
      </c>
      <c r="C15" s="12" t="s">
        <v>56</v>
      </c>
      <c r="D15" s="12" t="s">
        <v>57</v>
      </c>
      <c r="E15" s="12" t="s">
        <v>48</v>
      </c>
      <c r="F15" s="86" t="s">
        <v>114</v>
      </c>
      <c r="G15" s="14">
        <v>16.5</v>
      </c>
      <c r="H15" s="12">
        <v>17</v>
      </c>
      <c r="I15" s="2" t="s">
        <v>29</v>
      </c>
      <c r="J15" s="2">
        <v>54270</v>
      </c>
      <c r="K15" s="2">
        <v>87.9</v>
      </c>
      <c r="L15" s="16">
        <v>35900</v>
      </c>
      <c r="M15" s="16">
        <f t="shared" si="0"/>
        <v>35.9</v>
      </c>
      <c r="N15" s="2">
        <v>24.57</v>
      </c>
      <c r="O15" s="2">
        <v>8.11</v>
      </c>
      <c r="P15" s="22" t="s">
        <v>115</v>
      </c>
      <c r="Q15" s="2">
        <v>0.12</v>
      </c>
      <c r="R15" s="2">
        <v>0.01</v>
      </c>
      <c r="S15" s="2">
        <v>0.14000000000000001</v>
      </c>
      <c r="T15" s="2">
        <v>0.14000000000000001</v>
      </c>
      <c r="U15" s="2">
        <v>1.0999999999999999E-2</v>
      </c>
      <c r="V15" s="2">
        <v>0.02</v>
      </c>
      <c r="W15" s="2">
        <v>5.0000000000000001E-3</v>
      </c>
      <c r="X15" s="2">
        <v>0.33</v>
      </c>
      <c r="Y15" s="22" t="s">
        <v>115</v>
      </c>
      <c r="Z15" s="22" t="s">
        <v>115</v>
      </c>
    </row>
    <row r="16" spans="1:26" ht="12" customHeight="1">
      <c r="A16" s="15" t="s">
        <v>31</v>
      </c>
      <c r="B16" s="2" t="s">
        <v>61</v>
      </c>
      <c r="C16" s="2" t="s">
        <v>62</v>
      </c>
      <c r="D16" s="2" t="s">
        <v>57</v>
      </c>
      <c r="E16" s="2" t="s">
        <v>48</v>
      </c>
      <c r="F16" s="85" t="s">
        <v>113</v>
      </c>
      <c r="G16" s="4">
        <v>0.5</v>
      </c>
      <c r="H16" s="2" t="s">
        <v>29</v>
      </c>
      <c r="I16" s="2">
        <v>3.3</v>
      </c>
      <c r="J16" s="2">
        <v>53620</v>
      </c>
      <c r="K16" s="2">
        <v>109.7</v>
      </c>
      <c r="L16" s="16">
        <v>35380</v>
      </c>
      <c r="M16" s="16">
        <f t="shared" si="0"/>
        <v>35.380000000000003</v>
      </c>
      <c r="N16" s="2">
        <v>26.11</v>
      </c>
      <c r="O16" s="2">
        <v>8.14</v>
      </c>
      <c r="P16" s="2">
        <v>1.9E-3</v>
      </c>
      <c r="Q16" s="2">
        <v>0.17</v>
      </c>
      <c r="R16" s="2">
        <v>0.01</v>
      </c>
      <c r="S16" s="2">
        <v>0.22</v>
      </c>
      <c r="T16" s="2">
        <v>0.22</v>
      </c>
      <c r="U16" s="2">
        <v>0.01</v>
      </c>
      <c r="V16" s="2">
        <v>2.1999999999999999E-2</v>
      </c>
      <c r="W16" s="2">
        <v>5.0000000000000001E-3</v>
      </c>
      <c r="X16" s="2">
        <v>0.61</v>
      </c>
      <c r="Y16" s="2">
        <v>130</v>
      </c>
      <c r="Z16" s="2">
        <v>2</v>
      </c>
    </row>
    <row r="17" spans="1:26" ht="12" customHeight="1" thickBot="1">
      <c r="A17" s="23" t="s">
        <v>31</v>
      </c>
      <c r="B17" s="12" t="s">
        <v>61</v>
      </c>
      <c r="C17" s="12" t="s">
        <v>62</v>
      </c>
      <c r="D17" s="12" t="s">
        <v>57</v>
      </c>
      <c r="E17" s="12" t="s">
        <v>48</v>
      </c>
      <c r="F17" s="86" t="s">
        <v>114</v>
      </c>
      <c r="G17" s="14">
        <v>15</v>
      </c>
      <c r="H17" s="12">
        <v>15.5</v>
      </c>
      <c r="I17" s="2" t="s">
        <v>29</v>
      </c>
      <c r="J17" s="2">
        <v>54530</v>
      </c>
      <c r="K17" s="2">
        <v>82.1</v>
      </c>
      <c r="L17" s="16">
        <v>36090</v>
      </c>
      <c r="M17" s="16">
        <f t="shared" si="0"/>
        <v>36.090000000000003</v>
      </c>
      <c r="N17" s="2">
        <v>24.66</v>
      </c>
      <c r="O17" s="2">
        <v>8.0500000000000007</v>
      </c>
      <c r="P17" s="22" t="s">
        <v>115</v>
      </c>
      <c r="Q17" s="2">
        <v>0.1</v>
      </c>
      <c r="R17" s="2">
        <v>0.01</v>
      </c>
      <c r="S17" s="2">
        <v>0.16</v>
      </c>
      <c r="T17" s="2">
        <v>0.17</v>
      </c>
      <c r="U17" s="2">
        <v>3.2000000000000001E-2</v>
      </c>
      <c r="V17" s="2">
        <v>1.9E-2</v>
      </c>
      <c r="W17" s="2">
        <v>5.0000000000000001E-3</v>
      </c>
      <c r="X17" s="2">
        <v>0.48</v>
      </c>
      <c r="Y17" s="22" t="s">
        <v>115</v>
      </c>
      <c r="Z17" s="22" t="s">
        <v>115</v>
      </c>
    </row>
    <row r="18" spans="1:26" ht="12" customHeight="1">
      <c r="A18" s="24" t="s">
        <v>31</v>
      </c>
      <c r="B18" s="18" t="s">
        <v>63</v>
      </c>
      <c r="C18" s="18" t="s">
        <v>62</v>
      </c>
      <c r="D18" s="18" t="s">
        <v>57</v>
      </c>
      <c r="E18" s="18" t="s">
        <v>48</v>
      </c>
      <c r="F18" s="85" t="s">
        <v>113</v>
      </c>
      <c r="G18" s="19">
        <v>0.55300000000000005</v>
      </c>
      <c r="H18" s="2" t="s">
        <v>29</v>
      </c>
      <c r="I18" s="2">
        <v>2.7</v>
      </c>
      <c r="J18" s="16">
        <v>53560</v>
      </c>
      <c r="K18" s="16">
        <v>100.6</v>
      </c>
      <c r="L18" s="16">
        <v>35400</v>
      </c>
      <c r="M18" s="16">
        <f t="shared" si="0"/>
        <v>35.4</v>
      </c>
      <c r="N18" s="16">
        <v>23.63</v>
      </c>
      <c r="O18" s="16">
        <v>8.1</v>
      </c>
      <c r="P18" s="2">
        <v>2.3E-3</v>
      </c>
      <c r="Q18" s="2">
        <v>0.16</v>
      </c>
      <c r="R18" s="2">
        <v>0.01</v>
      </c>
      <c r="S18" s="2">
        <v>0.21</v>
      </c>
      <c r="T18" s="2">
        <v>0.22</v>
      </c>
      <c r="U18" s="2">
        <v>0.01</v>
      </c>
      <c r="V18" s="2">
        <v>2.5999999999999999E-2</v>
      </c>
      <c r="W18" s="2">
        <v>5.0000000000000001E-3</v>
      </c>
      <c r="X18" s="2">
        <v>0.75</v>
      </c>
      <c r="Y18" s="2">
        <v>130</v>
      </c>
      <c r="Z18" s="2">
        <v>5</v>
      </c>
    </row>
    <row r="19" spans="1:26" ht="12" customHeight="1" thickBot="1">
      <c r="A19" s="23" t="s">
        <v>31</v>
      </c>
      <c r="B19" s="12" t="s">
        <v>63</v>
      </c>
      <c r="C19" s="12" t="s">
        <v>62</v>
      </c>
      <c r="D19" s="12" t="s">
        <v>57</v>
      </c>
      <c r="E19" s="12" t="s">
        <v>48</v>
      </c>
      <c r="F19" s="86" t="s">
        <v>114</v>
      </c>
      <c r="G19" s="14">
        <v>15.5</v>
      </c>
      <c r="H19" s="12">
        <v>16</v>
      </c>
      <c r="I19" s="2" t="s">
        <v>29</v>
      </c>
      <c r="J19" s="2">
        <v>54120</v>
      </c>
      <c r="K19" s="2">
        <v>97.1</v>
      </c>
      <c r="L19" s="16">
        <v>35810</v>
      </c>
      <c r="M19" s="16">
        <f t="shared" si="0"/>
        <v>35.81</v>
      </c>
      <c r="N19" s="2">
        <v>23.47</v>
      </c>
      <c r="O19" s="2">
        <v>8.11</v>
      </c>
      <c r="P19" s="22" t="s">
        <v>115</v>
      </c>
      <c r="Q19" s="2">
        <v>0.15</v>
      </c>
      <c r="R19" s="2">
        <v>0.01</v>
      </c>
      <c r="S19" s="2">
        <v>0.19</v>
      </c>
      <c r="T19" s="2">
        <v>0.19</v>
      </c>
      <c r="U19" s="2">
        <v>0.01</v>
      </c>
      <c r="V19" s="2">
        <v>2.1000000000000001E-2</v>
      </c>
      <c r="W19" s="2">
        <v>5.0000000000000001E-3</v>
      </c>
      <c r="X19" s="2">
        <v>0.56999999999999995</v>
      </c>
      <c r="Y19" s="22" t="s">
        <v>115</v>
      </c>
      <c r="Z19" s="22" t="s">
        <v>115</v>
      </c>
    </row>
    <row r="20" spans="1:26" ht="12" customHeight="1">
      <c r="A20" s="25" t="s">
        <v>31</v>
      </c>
      <c r="B20" s="21" t="s">
        <v>64</v>
      </c>
      <c r="C20" s="21" t="s">
        <v>62</v>
      </c>
      <c r="D20" s="11" t="s">
        <v>57</v>
      </c>
      <c r="E20" s="21" t="s">
        <v>48</v>
      </c>
      <c r="F20" s="85" t="s">
        <v>113</v>
      </c>
      <c r="G20" s="13">
        <v>0.53400000000000003</v>
      </c>
      <c r="H20" s="20" t="s">
        <v>29</v>
      </c>
      <c r="I20" s="2">
        <v>3</v>
      </c>
      <c r="J20" s="2">
        <v>54010</v>
      </c>
      <c r="K20" s="2">
        <v>65.2</v>
      </c>
      <c r="L20" s="16">
        <v>35730</v>
      </c>
      <c r="M20" s="16">
        <f t="shared" si="0"/>
        <v>35.729999999999997</v>
      </c>
      <c r="N20" s="2">
        <v>23.75</v>
      </c>
      <c r="O20" s="2">
        <v>8.11</v>
      </c>
      <c r="P20" s="2">
        <v>3.0000000000000001E-3</v>
      </c>
      <c r="Q20" s="2">
        <v>0.15</v>
      </c>
      <c r="R20" s="2">
        <v>0.01</v>
      </c>
      <c r="S20" s="2">
        <v>0.26</v>
      </c>
      <c r="T20" s="2">
        <v>0.26</v>
      </c>
      <c r="U20" s="2">
        <v>0.01</v>
      </c>
      <c r="V20" s="2">
        <v>2.5999999999999999E-2</v>
      </c>
      <c r="W20" s="2">
        <v>5.0000000000000001E-3</v>
      </c>
      <c r="X20" s="2">
        <v>0.86</v>
      </c>
      <c r="Y20" s="2">
        <v>130</v>
      </c>
      <c r="Z20" s="2">
        <v>3</v>
      </c>
    </row>
    <row r="21" spans="1:26" ht="12" customHeight="1" thickBot="1">
      <c r="A21" s="23" t="s">
        <v>31</v>
      </c>
      <c r="B21" s="12" t="s">
        <v>64</v>
      </c>
      <c r="C21" s="12" t="s">
        <v>62</v>
      </c>
      <c r="D21" s="12" t="s">
        <v>57</v>
      </c>
      <c r="E21" s="12" t="s">
        <v>48</v>
      </c>
      <c r="F21" s="86" t="s">
        <v>114</v>
      </c>
      <c r="G21" s="14">
        <v>16</v>
      </c>
      <c r="H21" s="12">
        <v>16.8</v>
      </c>
      <c r="I21" s="2" t="s">
        <v>29</v>
      </c>
      <c r="J21" s="2">
        <v>54630</v>
      </c>
      <c r="K21" s="2">
        <v>55.4</v>
      </c>
      <c r="L21" s="16">
        <v>36190</v>
      </c>
      <c r="M21" s="16">
        <f t="shared" si="0"/>
        <v>36.19</v>
      </c>
      <c r="N21" s="2">
        <v>23.59</v>
      </c>
      <c r="O21" s="2">
        <v>8.1</v>
      </c>
      <c r="P21" s="22" t="s">
        <v>115</v>
      </c>
      <c r="Q21" s="2">
        <v>0.11</v>
      </c>
      <c r="R21" s="2">
        <v>1.4999999999999999E-2</v>
      </c>
      <c r="S21" s="2">
        <v>0.14000000000000001</v>
      </c>
      <c r="T21" s="2">
        <v>0.15</v>
      </c>
      <c r="U21" s="2">
        <v>2.3E-2</v>
      </c>
      <c r="V21" s="2">
        <v>1.9E-2</v>
      </c>
      <c r="W21" s="2">
        <v>5.0000000000000001E-3</v>
      </c>
      <c r="X21" s="2">
        <v>0.5</v>
      </c>
      <c r="Y21" s="22" t="s">
        <v>115</v>
      </c>
      <c r="Z21" s="22" t="s">
        <v>115</v>
      </c>
    </row>
    <row r="22" spans="1:26" ht="12" customHeight="1">
      <c r="A22" s="15" t="s">
        <v>31</v>
      </c>
      <c r="B22" s="2" t="s">
        <v>65</v>
      </c>
      <c r="C22" s="2" t="s">
        <v>62</v>
      </c>
      <c r="D22" s="2" t="s">
        <v>57</v>
      </c>
      <c r="E22" s="2" t="s">
        <v>48</v>
      </c>
      <c r="F22" s="85" t="s">
        <v>113</v>
      </c>
      <c r="G22" s="4">
        <v>0.50600000000000001</v>
      </c>
      <c r="H22" s="2" t="s">
        <v>29</v>
      </c>
      <c r="I22" s="22" t="s">
        <v>107</v>
      </c>
      <c r="J22" s="2">
        <v>53440</v>
      </c>
      <c r="K22" s="2">
        <v>96.5</v>
      </c>
      <c r="L22" s="16">
        <v>35310</v>
      </c>
      <c r="M22" s="16">
        <f t="shared" si="0"/>
        <v>35.31</v>
      </c>
      <c r="N22" s="2">
        <v>23.37</v>
      </c>
      <c r="O22" s="2">
        <v>7.99</v>
      </c>
      <c r="P22" s="2">
        <v>2.2000000000000001E-3</v>
      </c>
      <c r="Q22" s="2">
        <v>0.16</v>
      </c>
      <c r="R22" s="2">
        <v>5.0999999999999997E-2</v>
      </c>
      <c r="S22" s="2">
        <v>0.2</v>
      </c>
      <c r="T22" s="2">
        <v>0.25</v>
      </c>
      <c r="U22" s="2">
        <v>0.01</v>
      </c>
      <c r="V22" s="2">
        <v>0.03</v>
      </c>
      <c r="W22" s="2">
        <v>5.0000000000000001E-3</v>
      </c>
      <c r="X22" s="2">
        <v>0.95</v>
      </c>
      <c r="Y22" s="2">
        <v>130</v>
      </c>
      <c r="Z22" s="2">
        <v>5</v>
      </c>
    </row>
    <row r="23" spans="1:26" ht="12" customHeight="1" thickBot="1">
      <c r="A23" s="23" t="s">
        <v>31</v>
      </c>
      <c r="B23" s="12" t="s">
        <v>65</v>
      </c>
      <c r="C23" s="12" t="s">
        <v>62</v>
      </c>
      <c r="D23" s="12" t="s">
        <v>57</v>
      </c>
      <c r="E23" s="12" t="s">
        <v>48</v>
      </c>
      <c r="F23" s="86" t="s">
        <v>114</v>
      </c>
      <c r="G23" s="14">
        <v>16</v>
      </c>
      <c r="H23" s="12">
        <v>17</v>
      </c>
      <c r="I23" s="2" t="s">
        <v>29</v>
      </c>
      <c r="J23" s="2">
        <v>54270</v>
      </c>
      <c r="K23" s="2">
        <v>92.4</v>
      </c>
      <c r="L23" s="16">
        <v>35930</v>
      </c>
      <c r="M23" s="16">
        <f t="shared" si="0"/>
        <v>35.93</v>
      </c>
      <c r="N23" s="2">
        <v>23.31</v>
      </c>
      <c r="O23" s="2">
        <v>8.01</v>
      </c>
      <c r="P23" s="22" t="s">
        <v>115</v>
      </c>
      <c r="Q23" s="2">
        <v>0.14000000000000001</v>
      </c>
      <c r="R23" s="2">
        <v>0.01</v>
      </c>
      <c r="S23" s="2">
        <v>0.18</v>
      </c>
      <c r="T23" s="2">
        <v>0.18</v>
      </c>
      <c r="U23" s="2">
        <v>0.01</v>
      </c>
      <c r="V23" s="2">
        <v>2.1999999999999999E-2</v>
      </c>
      <c r="W23" s="2">
        <v>5.0000000000000001E-3</v>
      </c>
      <c r="X23" s="2">
        <v>0.8</v>
      </c>
      <c r="Y23" s="22" t="s">
        <v>115</v>
      </c>
      <c r="Z23" s="22" t="s">
        <v>115</v>
      </c>
    </row>
    <row r="24" spans="1:26" ht="12" customHeight="1">
      <c r="A24" s="15" t="s">
        <v>31</v>
      </c>
      <c r="B24" s="2" t="s">
        <v>66</v>
      </c>
      <c r="C24" s="2" t="s">
        <v>67</v>
      </c>
      <c r="D24" s="2" t="s">
        <v>57</v>
      </c>
      <c r="E24" s="2" t="s">
        <v>48</v>
      </c>
      <c r="F24" s="85" t="s">
        <v>113</v>
      </c>
      <c r="G24" s="4">
        <v>0.53800000000000003</v>
      </c>
      <c r="H24" s="2" t="s">
        <v>29</v>
      </c>
      <c r="I24" s="2">
        <v>2.7</v>
      </c>
      <c r="J24" s="2">
        <v>54430</v>
      </c>
      <c r="K24" s="2">
        <v>96.7</v>
      </c>
      <c r="L24" s="16">
        <v>36060</v>
      </c>
      <c r="M24" s="16">
        <f t="shared" si="0"/>
        <v>36.06</v>
      </c>
      <c r="N24" s="2">
        <v>22.6</v>
      </c>
      <c r="O24" s="2">
        <v>8.08</v>
      </c>
      <c r="P24" s="2">
        <v>2.8E-3</v>
      </c>
      <c r="Q24" s="2">
        <v>0.21</v>
      </c>
      <c r="R24" s="2">
        <v>0.01</v>
      </c>
      <c r="S24" s="2">
        <v>0.23</v>
      </c>
      <c r="T24" s="2">
        <v>0.23</v>
      </c>
      <c r="U24" s="2">
        <v>0.01</v>
      </c>
      <c r="V24" s="2">
        <v>2.3E-2</v>
      </c>
      <c r="W24" s="2">
        <v>5.0000000000000001E-3</v>
      </c>
      <c r="X24" s="2">
        <v>0.75</v>
      </c>
      <c r="Y24" s="2">
        <v>130</v>
      </c>
      <c r="Z24" s="2">
        <v>2</v>
      </c>
    </row>
    <row r="25" spans="1:26" ht="12" customHeight="1" thickBot="1">
      <c r="A25" s="23" t="s">
        <v>31</v>
      </c>
      <c r="B25" s="12" t="s">
        <v>66</v>
      </c>
      <c r="C25" s="12" t="s">
        <v>67</v>
      </c>
      <c r="D25" s="12" t="s">
        <v>57</v>
      </c>
      <c r="E25" s="12" t="s">
        <v>48</v>
      </c>
      <c r="F25" s="86" t="s">
        <v>114</v>
      </c>
      <c r="G25" s="14">
        <v>15.5</v>
      </c>
      <c r="H25" s="12">
        <v>16</v>
      </c>
      <c r="I25" s="2" t="s">
        <v>29</v>
      </c>
      <c r="J25" s="2">
        <v>54450</v>
      </c>
      <c r="K25" s="2">
        <v>94.2</v>
      </c>
      <c r="L25" s="16">
        <v>36070</v>
      </c>
      <c r="M25" s="16">
        <f t="shared" si="0"/>
        <v>36.07</v>
      </c>
      <c r="N25" s="2">
        <v>22.59</v>
      </c>
      <c r="O25" s="2">
        <v>8.07</v>
      </c>
      <c r="P25" s="22" t="s">
        <v>115</v>
      </c>
      <c r="Q25" s="2">
        <v>0.19</v>
      </c>
      <c r="R25" s="2">
        <v>0.01</v>
      </c>
      <c r="S25" s="2">
        <v>0.21</v>
      </c>
      <c r="T25" s="2">
        <v>0.22</v>
      </c>
      <c r="U25" s="2">
        <v>0.01</v>
      </c>
      <c r="V25" s="2">
        <v>2.1999999999999999E-2</v>
      </c>
      <c r="W25" s="2">
        <v>5.0000000000000001E-3</v>
      </c>
      <c r="X25" s="2">
        <v>0.76</v>
      </c>
      <c r="Y25" s="22" t="s">
        <v>115</v>
      </c>
      <c r="Z25" s="22" t="s">
        <v>115</v>
      </c>
    </row>
    <row r="26" spans="1:26" ht="12" customHeight="1">
      <c r="A26" s="15" t="s">
        <v>31</v>
      </c>
      <c r="B26" s="2" t="s">
        <v>68</v>
      </c>
      <c r="C26" s="2" t="s">
        <v>67</v>
      </c>
      <c r="D26" s="2" t="s">
        <v>57</v>
      </c>
      <c r="E26" s="2" t="s">
        <v>48</v>
      </c>
      <c r="F26" s="85" t="s">
        <v>113</v>
      </c>
      <c r="G26" s="4">
        <v>0.499</v>
      </c>
      <c r="H26" s="2" t="s">
        <v>29</v>
      </c>
      <c r="I26" s="2">
        <v>3.1</v>
      </c>
      <c r="J26" s="2">
        <v>54080</v>
      </c>
      <c r="K26" s="2">
        <v>104.2</v>
      </c>
      <c r="L26" s="16">
        <v>35800</v>
      </c>
      <c r="M26" s="16">
        <f t="shared" si="0"/>
        <v>35.799999999999997</v>
      </c>
      <c r="N26" s="2">
        <v>22.41</v>
      </c>
      <c r="O26" s="2">
        <v>8.01</v>
      </c>
      <c r="P26" s="2">
        <v>8.0000000000000004E-4</v>
      </c>
      <c r="Q26" s="2">
        <v>0.19</v>
      </c>
      <c r="R26" s="2">
        <v>4.8000000000000001E-2</v>
      </c>
      <c r="S26" s="2">
        <v>0.24</v>
      </c>
      <c r="T26" s="2">
        <v>0.28000000000000003</v>
      </c>
      <c r="U26" s="2">
        <v>1.2999999999999999E-2</v>
      </c>
      <c r="V26" s="2">
        <v>2.1000000000000001E-2</v>
      </c>
      <c r="W26" s="2">
        <v>5.0000000000000001E-3</v>
      </c>
      <c r="X26" s="2">
        <v>0.65</v>
      </c>
      <c r="Y26" s="2">
        <v>130</v>
      </c>
      <c r="Z26" s="2">
        <v>1</v>
      </c>
    </row>
    <row r="27" spans="1:26" ht="12" customHeight="1" thickBot="1">
      <c r="A27" s="23" t="s">
        <v>31</v>
      </c>
      <c r="B27" s="12" t="s">
        <v>68</v>
      </c>
      <c r="C27" s="12" t="s">
        <v>67</v>
      </c>
      <c r="D27" s="12" t="s">
        <v>57</v>
      </c>
      <c r="E27" s="12" t="s">
        <v>48</v>
      </c>
      <c r="F27" s="86" t="s">
        <v>114</v>
      </c>
      <c r="G27" s="14">
        <v>15.5</v>
      </c>
      <c r="H27" s="12">
        <v>16</v>
      </c>
      <c r="I27" s="2" t="s">
        <v>29</v>
      </c>
      <c r="J27" s="2">
        <v>54600</v>
      </c>
      <c r="K27" s="2">
        <v>97.8</v>
      </c>
      <c r="L27" s="16">
        <v>36190</v>
      </c>
      <c r="M27" s="16">
        <f t="shared" si="0"/>
        <v>36.19</v>
      </c>
      <c r="N27" s="2">
        <v>22.32</v>
      </c>
      <c r="O27" s="2">
        <v>8.0500000000000007</v>
      </c>
      <c r="P27" s="22" t="s">
        <v>115</v>
      </c>
      <c r="Q27" s="2">
        <v>0.12</v>
      </c>
      <c r="R27" s="2">
        <v>0.01</v>
      </c>
      <c r="S27" s="2">
        <v>0.18</v>
      </c>
      <c r="T27" s="2">
        <v>0.18</v>
      </c>
      <c r="U27" s="2">
        <v>1.2E-2</v>
      </c>
      <c r="V27" s="2">
        <v>1.6E-2</v>
      </c>
      <c r="W27" s="2">
        <v>5.0000000000000001E-3</v>
      </c>
      <c r="X27" s="2">
        <v>0.39</v>
      </c>
      <c r="Y27" s="22" t="s">
        <v>115</v>
      </c>
      <c r="Z27" s="22" t="s">
        <v>115</v>
      </c>
    </row>
    <row r="28" spans="1:26" ht="12" customHeight="1">
      <c r="A28" s="15" t="s">
        <v>31</v>
      </c>
      <c r="B28" s="2" t="s">
        <v>69</v>
      </c>
      <c r="C28" s="2" t="s">
        <v>67</v>
      </c>
      <c r="D28" s="2" t="s">
        <v>57</v>
      </c>
      <c r="E28" s="2" t="s">
        <v>48</v>
      </c>
      <c r="F28" s="85" t="s">
        <v>113</v>
      </c>
      <c r="G28" s="4">
        <v>0.505</v>
      </c>
      <c r="H28" s="2" t="s">
        <v>29</v>
      </c>
      <c r="I28" s="2">
        <v>2.4</v>
      </c>
      <c r="J28" s="2">
        <v>54270</v>
      </c>
      <c r="K28" s="2">
        <v>97</v>
      </c>
      <c r="L28" s="16">
        <v>35940</v>
      </c>
      <c r="M28" s="16">
        <f t="shared" si="0"/>
        <v>35.94</v>
      </c>
      <c r="N28" s="2">
        <v>22.51</v>
      </c>
      <c r="O28" s="2">
        <v>8</v>
      </c>
      <c r="P28" s="2">
        <v>1.5E-3</v>
      </c>
      <c r="Q28" s="2">
        <v>0.23</v>
      </c>
      <c r="R28" s="2">
        <v>0.01</v>
      </c>
      <c r="S28" s="2">
        <v>0.26</v>
      </c>
      <c r="T28" s="2">
        <v>0.27</v>
      </c>
      <c r="U28" s="2">
        <v>0.01</v>
      </c>
      <c r="V28" s="2">
        <v>2.4E-2</v>
      </c>
      <c r="W28" s="2">
        <v>7.0000000000000001E-3</v>
      </c>
      <c r="X28" s="2">
        <v>0.47</v>
      </c>
      <c r="Y28" s="2">
        <v>130</v>
      </c>
      <c r="Z28" s="2">
        <v>1</v>
      </c>
    </row>
    <row r="29" spans="1:26" ht="12" customHeight="1" thickBot="1">
      <c r="A29" s="23" t="s">
        <v>31</v>
      </c>
      <c r="B29" s="12" t="s">
        <v>69</v>
      </c>
      <c r="C29" s="12" t="s">
        <v>67</v>
      </c>
      <c r="D29" s="12" t="s">
        <v>57</v>
      </c>
      <c r="E29" s="12" t="s">
        <v>48</v>
      </c>
      <c r="F29" s="86" t="s">
        <v>114</v>
      </c>
      <c r="G29" s="14">
        <v>16.5</v>
      </c>
      <c r="H29" s="12">
        <v>16.5</v>
      </c>
      <c r="I29" s="2" t="s">
        <v>29</v>
      </c>
      <c r="J29" s="2">
        <v>54590</v>
      </c>
      <c r="K29" s="2">
        <v>85.9</v>
      </c>
      <c r="L29" s="16">
        <v>36170</v>
      </c>
      <c r="M29" s="16">
        <f t="shared" si="0"/>
        <v>36.17</v>
      </c>
      <c r="N29" s="2">
        <v>22.51</v>
      </c>
      <c r="O29" s="2">
        <v>8</v>
      </c>
      <c r="P29" s="22" t="s">
        <v>115</v>
      </c>
      <c r="Q29" s="2">
        <v>0.19</v>
      </c>
      <c r="R29" s="2">
        <v>0.01</v>
      </c>
      <c r="S29" s="2">
        <v>0.22</v>
      </c>
      <c r="T29" s="2">
        <v>0.23</v>
      </c>
      <c r="U29" s="2">
        <v>0.01</v>
      </c>
      <c r="V29" s="2">
        <v>1.7999999999999999E-2</v>
      </c>
      <c r="W29" s="2">
        <v>7.0000000000000001E-3</v>
      </c>
      <c r="X29" s="2">
        <v>0.32</v>
      </c>
      <c r="Y29" s="22" t="s">
        <v>115</v>
      </c>
      <c r="Z29" s="22" t="s">
        <v>115</v>
      </c>
    </row>
    <row r="30" spans="1:26" ht="12" customHeight="1">
      <c r="A30" s="15" t="s">
        <v>31</v>
      </c>
      <c r="B30" s="2" t="s">
        <v>70</v>
      </c>
      <c r="C30" s="2" t="s">
        <v>67</v>
      </c>
      <c r="D30" s="2" t="s">
        <v>57</v>
      </c>
      <c r="E30" s="2" t="s">
        <v>48</v>
      </c>
      <c r="F30" s="85" t="s">
        <v>113</v>
      </c>
      <c r="G30" s="4">
        <v>0.503</v>
      </c>
      <c r="H30" s="2" t="s">
        <v>29</v>
      </c>
      <c r="I30" s="2">
        <v>3</v>
      </c>
      <c r="J30" s="2">
        <v>54470</v>
      </c>
      <c r="K30" s="2">
        <v>95.8</v>
      </c>
      <c r="L30" s="16">
        <v>36100</v>
      </c>
      <c r="M30" s="16">
        <f t="shared" si="0"/>
        <v>36.1</v>
      </c>
      <c r="N30" s="2">
        <v>21.96</v>
      </c>
      <c r="O30" s="2">
        <v>8.02</v>
      </c>
      <c r="P30" s="2">
        <v>2.3E-3</v>
      </c>
      <c r="Q30" s="2">
        <v>0.21</v>
      </c>
      <c r="R30" s="2">
        <v>1.2E-2</v>
      </c>
      <c r="S30" s="2">
        <v>0.25</v>
      </c>
      <c r="T30" s="2">
        <v>0.26</v>
      </c>
      <c r="U30" s="2">
        <v>0.01</v>
      </c>
      <c r="V30" s="2">
        <v>2.5999999999999999E-2</v>
      </c>
      <c r="W30" s="2">
        <v>5.0000000000000001E-3</v>
      </c>
      <c r="X30" s="2">
        <v>0.14000000000000001</v>
      </c>
      <c r="Y30" s="2">
        <v>130</v>
      </c>
      <c r="Z30" s="2">
        <v>1</v>
      </c>
    </row>
    <row r="31" spans="1:26" ht="12" customHeight="1" thickBot="1">
      <c r="A31" s="23" t="s">
        <v>31</v>
      </c>
      <c r="B31" s="12" t="s">
        <v>70</v>
      </c>
      <c r="C31" s="12" t="s">
        <v>67</v>
      </c>
      <c r="D31" s="12" t="s">
        <v>57</v>
      </c>
      <c r="E31" s="12" t="s">
        <v>48</v>
      </c>
      <c r="F31" s="86" t="s">
        <v>114</v>
      </c>
      <c r="G31" s="14">
        <v>16</v>
      </c>
      <c r="H31" s="2">
        <v>16.5</v>
      </c>
      <c r="I31" s="2" t="s">
        <v>29</v>
      </c>
      <c r="J31" s="2">
        <v>54760</v>
      </c>
      <c r="K31" s="2">
        <v>93.8</v>
      </c>
      <c r="L31" s="16">
        <v>36310</v>
      </c>
      <c r="M31" s="16">
        <f t="shared" si="0"/>
        <v>36.31</v>
      </c>
      <c r="N31" s="2">
        <v>22.02</v>
      </c>
      <c r="O31" s="2">
        <v>8.0399999999999991</v>
      </c>
      <c r="P31" s="22" t="s">
        <v>115</v>
      </c>
      <c r="Q31" s="2">
        <v>0.17</v>
      </c>
      <c r="R31" s="2">
        <v>0.01</v>
      </c>
      <c r="S31" s="2">
        <v>0.2</v>
      </c>
      <c r="T31" s="2">
        <v>0.2</v>
      </c>
      <c r="U31" s="2">
        <v>1.0999999999999999E-2</v>
      </c>
      <c r="V31" s="2">
        <v>2.5000000000000001E-2</v>
      </c>
      <c r="W31" s="2">
        <v>5.0000000000000001E-3</v>
      </c>
      <c r="X31" s="2">
        <v>0.16</v>
      </c>
      <c r="Y31" s="22" t="s">
        <v>115</v>
      </c>
      <c r="Z31" s="22" t="s">
        <v>115</v>
      </c>
    </row>
    <row r="32" spans="1:26" ht="12" customHeight="1">
      <c r="A32" s="15" t="s">
        <v>31</v>
      </c>
      <c r="B32" s="2" t="s">
        <v>71</v>
      </c>
      <c r="C32" s="2" t="s">
        <v>67</v>
      </c>
      <c r="D32" s="2" t="s">
        <v>57</v>
      </c>
      <c r="E32" s="2" t="s">
        <v>48</v>
      </c>
      <c r="F32" s="85" t="s">
        <v>113</v>
      </c>
      <c r="G32" s="4">
        <v>0.53400000000000003</v>
      </c>
      <c r="H32" s="2" t="s">
        <v>29</v>
      </c>
      <c r="I32" s="2">
        <v>3</v>
      </c>
      <c r="J32" s="2">
        <v>54390</v>
      </c>
      <c r="K32" s="2">
        <v>90.7</v>
      </c>
      <c r="L32" s="16">
        <v>36040</v>
      </c>
      <c r="M32" s="16">
        <f t="shared" si="0"/>
        <v>36.04</v>
      </c>
      <c r="N32" s="2">
        <v>21.86</v>
      </c>
      <c r="O32" s="2">
        <v>7.94</v>
      </c>
      <c r="P32" s="2">
        <v>1.6999999999999999E-3</v>
      </c>
      <c r="Q32" s="2">
        <v>0.21</v>
      </c>
      <c r="R32" s="2">
        <v>1.2E-2</v>
      </c>
      <c r="S32" s="2">
        <v>0.3</v>
      </c>
      <c r="T32" s="2">
        <v>0.31</v>
      </c>
      <c r="U32" s="2">
        <v>0.01</v>
      </c>
      <c r="V32" s="2">
        <v>2.5000000000000001E-2</v>
      </c>
      <c r="W32" s="2">
        <v>2.1000000000000001E-2</v>
      </c>
      <c r="X32" s="2">
        <v>0.16</v>
      </c>
      <c r="Y32" s="2">
        <v>130</v>
      </c>
      <c r="Z32" s="2">
        <v>2</v>
      </c>
    </row>
    <row r="33" spans="1:26" ht="12" customHeight="1" thickBot="1">
      <c r="A33" s="23" t="s">
        <v>31</v>
      </c>
      <c r="B33" s="12" t="s">
        <v>71</v>
      </c>
      <c r="C33" s="12" t="s">
        <v>67</v>
      </c>
      <c r="D33" s="12" t="s">
        <v>57</v>
      </c>
      <c r="E33" s="12" t="s">
        <v>48</v>
      </c>
      <c r="F33" s="86" t="s">
        <v>114</v>
      </c>
      <c r="G33" s="14">
        <v>16</v>
      </c>
      <c r="H33" s="12">
        <v>16.5</v>
      </c>
      <c r="I33" s="2" t="s">
        <v>29</v>
      </c>
      <c r="J33" s="2">
        <v>54710</v>
      </c>
      <c r="K33" s="2">
        <v>83.9</v>
      </c>
      <c r="L33" s="16">
        <v>36270</v>
      </c>
      <c r="M33" s="16">
        <f t="shared" si="0"/>
        <v>36.270000000000003</v>
      </c>
      <c r="N33" s="2">
        <v>21.82</v>
      </c>
      <c r="O33" s="2">
        <v>7.99</v>
      </c>
      <c r="P33" s="22" t="s">
        <v>115</v>
      </c>
      <c r="Q33" s="2">
        <v>0.18</v>
      </c>
      <c r="R33" s="2">
        <v>1.7999999999999999E-2</v>
      </c>
      <c r="S33" s="2">
        <v>0.21</v>
      </c>
      <c r="T33" s="2">
        <v>0.23</v>
      </c>
      <c r="U33" s="2">
        <v>1.7999999999999999E-2</v>
      </c>
      <c r="V33" s="2">
        <v>2.3E-2</v>
      </c>
      <c r="W33" s="2">
        <v>1.7999999999999999E-2</v>
      </c>
      <c r="X33" s="2">
        <v>0.16</v>
      </c>
      <c r="Y33" s="22" t="s">
        <v>115</v>
      </c>
      <c r="Z33" s="22" t="s">
        <v>115</v>
      </c>
    </row>
    <row r="34" spans="1:26" ht="12" customHeight="1">
      <c r="A34" s="15" t="s">
        <v>31</v>
      </c>
      <c r="B34" s="2" t="s">
        <v>72</v>
      </c>
      <c r="C34" s="2" t="s">
        <v>73</v>
      </c>
      <c r="D34" s="2" t="s">
        <v>57</v>
      </c>
      <c r="E34" s="2" t="s">
        <v>48</v>
      </c>
      <c r="F34" s="85" t="s">
        <v>113</v>
      </c>
      <c r="G34" s="4">
        <v>0.59099999999999997</v>
      </c>
      <c r="H34" s="2" t="s">
        <v>29</v>
      </c>
      <c r="I34" s="2">
        <v>3.5</v>
      </c>
      <c r="J34" s="2">
        <v>54360</v>
      </c>
      <c r="K34" s="2">
        <v>99.9</v>
      </c>
      <c r="L34" s="16">
        <v>36030</v>
      </c>
      <c r="M34" s="16">
        <f t="shared" si="0"/>
        <v>36.03</v>
      </c>
      <c r="N34" s="2">
        <v>20.55</v>
      </c>
      <c r="O34" s="2">
        <v>8.07</v>
      </c>
      <c r="P34" s="2">
        <v>2.0999999999999999E-3</v>
      </c>
      <c r="Q34" s="2">
        <v>0.19</v>
      </c>
      <c r="R34" s="2">
        <v>1.7000000000000001E-2</v>
      </c>
      <c r="S34" s="2">
        <v>0.28000000000000003</v>
      </c>
      <c r="T34" s="2">
        <v>0.3</v>
      </c>
      <c r="U34" s="2">
        <v>0.01</v>
      </c>
      <c r="V34" s="2">
        <v>2.1000000000000001E-2</v>
      </c>
      <c r="W34" s="2">
        <v>5.0000000000000001E-3</v>
      </c>
      <c r="X34" s="2">
        <v>0.27</v>
      </c>
      <c r="Y34" s="2">
        <v>130</v>
      </c>
      <c r="Z34" s="2">
        <v>2</v>
      </c>
    </row>
    <row r="35" spans="1:26" ht="12" customHeight="1" thickBot="1">
      <c r="A35" s="23" t="s">
        <v>31</v>
      </c>
      <c r="B35" s="12" t="s">
        <v>72</v>
      </c>
      <c r="C35" s="12" t="s">
        <v>73</v>
      </c>
      <c r="D35" s="12" t="s">
        <v>57</v>
      </c>
      <c r="E35" s="12" t="s">
        <v>48</v>
      </c>
      <c r="F35" s="86" t="s">
        <v>114</v>
      </c>
      <c r="G35" s="14">
        <v>16</v>
      </c>
      <c r="H35" s="12">
        <v>16.5</v>
      </c>
      <c r="I35" s="2" t="s">
        <v>29</v>
      </c>
      <c r="J35" s="2">
        <v>54590</v>
      </c>
      <c r="K35" s="2">
        <v>96.3</v>
      </c>
      <c r="L35" s="16">
        <v>36200</v>
      </c>
      <c r="M35" s="16">
        <f t="shared" si="0"/>
        <v>36.200000000000003</v>
      </c>
      <c r="N35" s="2">
        <v>20.47</v>
      </c>
      <c r="O35" s="2">
        <v>8.08</v>
      </c>
      <c r="P35" s="22" t="s">
        <v>115</v>
      </c>
      <c r="Q35" s="2">
        <v>0.16</v>
      </c>
      <c r="R35" s="2">
        <v>0.01</v>
      </c>
      <c r="S35" s="2">
        <v>0.18</v>
      </c>
      <c r="T35" s="2">
        <v>0.19</v>
      </c>
      <c r="U35" s="2">
        <v>0.01</v>
      </c>
      <c r="V35" s="2">
        <v>1.9E-2</v>
      </c>
      <c r="W35" s="2">
        <v>5.0000000000000001E-3</v>
      </c>
      <c r="X35" s="2">
        <v>0.24</v>
      </c>
      <c r="Y35" s="22" t="s">
        <v>115</v>
      </c>
      <c r="Z35" s="22" t="s">
        <v>115</v>
      </c>
    </row>
    <row r="36" spans="1:26" ht="12" customHeight="1">
      <c r="A36" s="15" t="s">
        <v>31</v>
      </c>
      <c r="B36" s="2" t="s">
        <v>74</v>
      </c>
      <c r="C36" s="2" t="s">
        <v>73</v>
      </c>
      <c r="D36" s="2" t="s">
        <v>57</v>
      </c>
      <c r="E36" s="2" t="s">
        <v>48</v>
      </c>
      <c r="F36" s="85" t="s">
        <v>113</v>
      </c>
      <c r="G36" s="4">
        <v>0</v>
      </c>
      <c r="H36" s="2" t="s">
        <v>29</v>
      </c>
      <c r="I36" s="2">
        <v>4</v>
      </c>
      <c r="J36" s="2">
        <v>54510</v>
      </c>
      <c r="K36" s="2">
        <v>91.4</v>
      </c>
      <c r="L36" s="16">
        <v>36140</v>
      </c>
      <c r="M36" s="16">
        <f t="shared" si="0"/>
        <v>36.14</v>
      </c>
      <c r="N36" s="2">
        <v>20.66</v>
      </c>
      <c r="O36" s="2">
        <v>7.94</v>
      </c>
      <c r="P36" s="2">
        <v>5.0000000000000001E-4</v>
      </c>
      <c r="Q36" s="2">
        <v>0.13</v>
      </c>
      <c r="R36" s="2">
        <v>2.1999999999999999E-2</v>
      </c>
      <c r="S36" s="2">
        <v>0.15</v>
      </c>
      <c r="T36" s="2">
        <v>0.17</v>
      </c>
      <c r="U36" s="2">
        <v>0.02</v>
      </c>
      <c r="V36" s="2">
        <v>1.9E-2</v>
      </c>
      <c r="W36" s="2">
        <v>8.9999999999999993E-3</v>
      </c>
      <c r="X36" s="2">
        <v>0.2</v>
      </c>
      <c r="Y36" s="2">
        <v>120</v>
      </c>
      <c r="Z36" s="2">
        <v>1</v>
      </c>
    </row>
    <row r="37" spans="1:26" ht="12" customHeight="1" thickBot="1">
      <c r="A37" s="23" t="s">
        <v>31</v>
      </c>
      <c r="B37" s="12" t="s">
        <v>74</v>
      </c>
      <c r="C37" s="12" t="s">
        <v>73</v>
      </c>
      <c r="D37" s="12" t="s">
        <v>57</v>
      </c>
      <c r="E37" s="12" t="s">
        <v>48</v>
      </c>
      <c r="F37" s="86" t="s">
        <v>114</v>
      </c>
      <c r="G37" s="14">
        <v>16.5</v>
      </c>
      <c r="H37" s="12">
        <v>16.8</v>
      </c>
      <c r="I37" s="2" t="s">
        <v>29</v>
      </c>
      <c r="J37" s="2">
        <v>54630</v>
      </c>
      <c r="K37" s="2">
        <v>90.3</v>
      </c>
      <c r="L37" s="16">
        <v>36220</v>
      </c>
      <c r="M37" s="16">
        <f t="shared" si="0"/>
        <v>36.22</v>
      </c>
      <c r="N37" s="2">
        <v>20.66</v>
      </c>
      <c r="O37" s="2">
        <v>7.97</v>
      </c>
      <c r="P37" s="22" t="s">
        <v>115</v>
      </c>
      <c r="Q37" s="2">
        <v>0.12</v>
      </c>
      <c r="R37" s="2">
        <v>1.4999999999999999E-2</v>
      </c>
      <c r="S37" s="2">
        <v>0.15</v>
      </c>
      <c r="T37" s="2">
        <v>0.17</v>
      </c>
      <c r="U37" s="2">
        <v>2.1000000000000001E-2</v>
      </c>
      <c r="V37" s="2">
        <v>0.02</v>
      </c>
      <c r="W37" s="2">
        <v>0.01</v>
      </c>
      <c r="X37" s="2">
        <v>0.22</v>
      </c>
      <c r="Y37" s="22" t="s">
        <v>115</v>
      </c>
      <c r="Z37" s="22" t="s">
        <v>115</v>
      </c>
    </row>
    <row r="38" spans="1:26" ht="12" customHeight="1">
      <c r="A38" s="15" t="s">
        <v>31</v>
      </c>
      <c r="B38" s="2" t="s">
        <v>75</v>
      </c>
      <c r="C38" s="2" t="s">
        <v>73</v>
      </c>
      <c r="D38" s="2" t="s">
        <v>57</v>
      </c>
      <c r="E38" s="2" t="s">
        <v>48</v>
      </c>
      <c r="F38" s="85" t="s">
        <v>113</v>
      </c>
      <c r="G38" s="4">
        <v>0.53</v>
      </c>
      <c r="H38" s="2" t="s">
        <v>29</v>
      </c>
      <c r="I38" s="2">
        <v>3.2</v>
      </c>
      <c r="J38" s="16">
        <v>54630</v>
      </c>
      <c r="K38" s="16">
        <v>89.5</v>
      </c>
      <c r="L38" s="16">
        <v>36230</v>
      </c>
      <c r="M38" s="16">
        <f t="shared" si="0"/>
        <v>36.229999999999997</v>
      </c>
      <c r="N38" s="16">
        <v>20.66</v>
      </c>
      <c r="O38" s="16">
        <v>7.95</v>
      </c>
      <c r="P38" s="2">
        <v>1.8E-3</v>
      </c>
      <c r="Q38" s="2">
        <v>0.16</v>
      </c>
      <c r="R38" s="2">
        <v>0.01</v>
      </c>
      <c r="S38" s="2">
        <v>0.2</v>
      </c>
      <c r="T38" s="2">
        <v>0.21</v>
      </c>
      <c r="U38" s="2">
        <v>1.6E-2</v>
      </c>
      <c r="V38" s="2">
        <v>2.1999999999999999E-2</v>
      </c>
      <c r="W38" s="2">
        <v>8.0000000000000002E-3</v>
      </c>
      <c r="X38" s="2">
        <v>0.28000000000000003</v>
      </c>
      <c r="Y38" s="2">
        <v>120</v>
      </c>
      <c r="Z38" s="2">
        <v>2</v>
      </c>
    </row>
    <row r="39" spans="1:26" ht="12" customHeight="1" thickBot="1">
      <c r="A39" s="23" t="s">
        <v>31</v>
      </c>
      <c r="B39" s="12" t="s">
        <v>75</v>
      </c>
      <c r="C39" s="12" t="s">
        <v>73</v>
      </c>
      <c r="D39" s="12" t="s">
        <v>57</v>
      </c>
      <c r="E39" s="12" t="s">
        <v>48</v>
      </c>
      <c r="F39" s="86" t="s">
        <v>114</v>
      </c>
      <c r="G39" s="14">
        <v>16</v>
      </c>
      <c r="H39" s="12">
        <v>16.5</v>
      </c>
      <c r="I39" s="2" t="s">
        <v>29</v>
      </c>
      <c r="J39" s="2">
        <v>54730</v>
      </c>
      <c r="K39" s="2">
        <v>86.7</v>
      </c>
      <c r="L39" s="16">
        <v>36300</v>
      </c>
      <c r="M39" s="16">
        <f t="shared" si="0"/>
        <v>36.299999999999997</v>
      </c>
      <c r="N39" s="2">
        <v>20.59</v>
      </c>
      <c r="O39" s="2">
        <v>7.95</v>
      </c>
      <c r="P39" s="22" t="s">
        <v>115</v>
      </c>
      <c r="Q39" s="2">
        <v>0.14000000000000001</v>
      </c>
      <c r="R39" s="2">
        <v>0.01</v>
      </c>
      <c r="S39" s="2">
        <v>0.18</v>
      </c>
      <c r="T39" s="2">
        <v>0.19</v>
      </c>
      <c r="U39" s="2">
        <v>3.3000000000000002E-2</v>
      </c>
      <c r="V39" s="2">
        <v>2.3E-2</v>
      </c>
      <c r="W39" s="2">
        <v>1.0999999999999999E-2</v>
      </c>
      <c r="X39" s="2">
        <v>0.37</v>
      </c>
      <c r="Y39" s="22" t="s">
        <v>115</v>
      </c>
      <c r="Z39" s="22" t="s">
        <v>115</v>
      </c>
    </row>
    <row r="40" spans="1:26" ht="12" customHeight="1">
      <c r="A40" s="26" t="s">
        <v>31</v>
      </c>
      <c r="B40" s="11" t="s">
        <v>76</v>
      </c>
      <c r="C40" s="11" t="s">
        <v>73</v>
      </c>
      <c r="D40" s="11" t="s">
        <v>57</v>
      </c>
      <c r="E40" s="11" t="s">
        <v>48</v>
      </c>
      <c r="F40" s="85" t="s">
        <v>113</v>
      </c>
      <c r="G40" s="4">
        <v>0.51</v>
      </c>
      <c r="H40" s="11" t="s">
        <v>29</v>
      </c>
      <c r="I40" s="2">
        <v>3</v>
      </c>
      <c r="J40" s="2">
        <v>54640</v>
      </c>
      <c r="K40" s="2">
        <v>89.3</v>
      </c>
      <c r="L40" s="16">
        <v>36240</v>
      </c>
      <c r="M40" s="16">
        <f t="shared" si="0"/>
        <v>36.24</v>
      </c>
      <c r="N40" s="2">
        <v>20.149999999999999</v>
      </c>
      <c r="O40" s="2">
        <v>7.99</v>
      </c>
      <c r="P40" s="2">
        <v>5.0000000000000001E-4</v>
      </c>
      <c r="Q40" s="2">
        <v>2.5000000000000001E-2</v>
      </c>
      <c r="R40" s="2">
        <v>1.9E-2</v>
      </c>
      <c r="S40" s="2">
        <v>0.14000000000000001</v>
      </c>
      <c r="T40" s="2">
        <v>0.16</v>
      </c>
      <c r="U40" s="2">
        <v>0.13</v>
      </c>
      <c r="V40" s="2">
        <v>1.7999999999999999E-2</v>
      </c>
      <c r="W40" s="2">
        <v>1.7999999999999999E-2</v>
      </c>
      <c r="X40" s="2">
        <v>0.28000000000000003</v>
      </c>
      <c r="Y40" s="2">
        <v>130</v>
      </c>
      <c r="Z40" s="2">
        <v>7</v>
      </c>
    </row>
    <row r="41" spans="1:26" ht="12" customHeight="1" thickBot="1">
      <c r="A41" s="23" t="s">
        <v>31</v>
      </c>
      <c r="B41" s="12" t="s">
        <v>76</v>
      </c>
      <c r="C41" s="12" t="s">
        <v>73</v>
      </c>
      <c r="D41" s="12" t="s">
        <v>57</v>
      </c>
      <c r="E41" s="12" t="s">
        <v>48</v>
      </c>
      <c r="F41" s="86" t="s">
        <v>114</v>
      </c>
      <c r="G41" s="14">
        <v>15.5</v>
      </c>
      <c r="H41" s="12">
        <v>16</v>
      </c>
      <c r="I41" s="2" t="s">
        <v>29</v>
      </c>
      <c r="J41" s="2">
        <v>54660</v>
      </c>
      <c r="K41" s="2">
        <v>87</v>
      </c>
      <c r="L41" s="16">
        <v>36250</v>
      </c>
      <c r="M41" s="16">
        <f t="shared" si="0"/>
        <v>36.25</v>
      </c>
      <c r="N41" s="2">
        <v>20.149999999999999</v>
      </c>
      <c r="O41" s="2">
        <v>7.98</v>
      </c>
      <c r="P41" s="22" t="s">
        <v>115</v>
      </c>
      <c r="Q41" s="2">
        <v>0.09</v>
      </c>
      <c r="R41" s="2">
        <v>1.7000000000000001E-2</v>
      </c>
      <c r="S41" s="2">
        <v>0.22</v>
      </c>
      <c r="T41" s="2">
        <v>0.24</v>
      </c>
      <c r="U41" s="2">
        <v>5.3999999999999999E-2</v>
      </c>
      <c r="V41" s="2">
        <v>0.02</v>
      </c>
      <c r="W41" s="2">
        <v>1.9E-2</v>
      </c>
      <c r="X41" s="2">
        <v>0.31</v>
      </c>
      <c r="Y41" s="22" t="s">
        <v>115</v>
      </c>
      <c r="Z41" s="22" t="s">
        <v>115</v>
      </c>
    </row>
    <row r="42" spans="1:26" ht="12" customHeight="1">
      <c r="A42" s="15" t="s">
        <v>31</v>
      </c>
      <c r="B42" s="2" t="s">
        <v>78</v>
      </c>
      <c r="C42" s="2" t="s">
        <v>79</v>
      </c>
      <c r="D42" s="2" t="s">
        <v>57</v>
      </c>
      <c r="E42" s="2" t="s">
        <v>48</v>
      </c>
      <c r="F42" s="85" t="s">
        <v>113</v>
      </c>
      <c r="G42" s="4">
        <v>0.504</v>
      </c>
      <c r="H42" s="2" t="s">
        <v>29</v>
      </c>
      <c r="I42" s="2">
        <v>3.5</v>
      </c>
      <c r="J42" s="2">
        <v>54820</v>
      </c>
      <c r="K42" s="2">
        <v>94.9</v>
      </c>
      <c r="L42" s="16">
        <v>36380</v>
      </c>
      <c r="M42" s="16">
        <f t="shared" si="0"/>
        <v>36.380000000000003</v>
      </c>
      <c r="N42" s="2">
        <v>19.43</v>
      </c>
      <c r="O42" s="2">
        <v>7.87</v>
      </c>
      <c r="P42" s="2">
        <v>1.6999999999999999E-3</v>
      </c>
      <c r="Q42" s="2">
        <v>0.16</v>
      </c>
      <c r="R42" s="2">
        <v>2.1999999999999999E-2</v>
      </c>
      <c r="S42" s="2">
        <v>0.19</v>
      </c>
      <c r="T42" s="2">
        <v>0.21</v>
      </c>
      <c r="U42" s="2" t="s">
        <v>50</v>
      </c>
      <c r="V42" s="2">
        <v>1.9E-2</v>
      </c>
      <c r="W42" s="2">
        <v>8.9999999999999993E-3</v>
      </c>
      <c r="X42" s="2">
        <v>0.38</v>
      </c>
      <c r="Y42" s="2">
        <v>120</v>
      </c>
      <c r="Z42" s="2">
        <v>3</v>
      </c>
    </row>
    <row r="43" spans="1:26" ht="12" customHeight="1" thickBot="1">
      <c r="A43" s="23" t="s">
        <v>31</v>
      </c>
      <c r="B43" s="12" t="s">
        <v>78</v>
      </c>
      <c r="C43" s="12" t="s">
        <v>79</v>
      </c>
      <c r="D43" s="12" t="s">
        <v>57</v>
      </c>
      <c r="E43" s="12" t="s">
        <v>48</v>
      </c>
      <c r="F43" s="86" t="s">
        <v>114</v>
      </c>
      <c r="G43" s="14">
        <v>15.5</v>
      </c>
      <c r="H43" s="12">
        <v>16</v>
      </c>
      <c r="I43" s="2" t="s">
        <v>29</v>
      </c>
      <c r="J43" s="2">
        <v>54940</v>
      </c>
      <c r="K43" s="2">
        <v>89.9</v>
      </c>
      <c r="L43" s="16">
        <v>36460</v>
      </c>
      <c r="M43" s="16">
        <f t="shared" si="0"/>
        <v>36.46</v>
      </c>
      <c r="N43" s="2">
        <v>19.41</v>
      </c>
      <c r="O43" s="2">
        <v>7.91</v>
      </c>
      <c r="P43" s="22" t="s">
        <v>115</v>
      </c>
      <c r="Q43" s="2">
        <v>0.17</v>
      </c>
      <c r="R43" s="2">
        <v>2.8000000000000001E-2</v>
      </c>
      <c r="S43" s="2">
        <v>0.27</v>
      </c>
      <c r="T43" s="2">
        <v>0.3</v>
      </c>
      <c r="U43" s="2">
        <v>1.6E-2</v>
      </c>
      <c r="V43" s="2">
        <v>0.02</v>
      </c>
      <c r="W43" s="2">
        <v>1.0999999999999999E-2</v>
      </c>
      <c r="X43" s="2">
        <v>0.4</v>
      </c>
      <c r="Y43" s="22" t="s">
        <v>115</v>
      </c>
      <c r="Z43" s="22" t="s">
        <v>115</v>
      </c>
    </row>
    <row r="44" spans="1:26" ht="12" customHeight="1">
      <c r="A44" s="15" t="s">
        <v>31</v>
      </c>
      <c r="B44" s="2" t="s">
        <v>80</v>
      </c>
      <c r="C44" s="2" t="s">
        <v>79</v>
      </c>
      <c r="D44" s="2" t="s">
        <v>57</v>
      </c>
      <c r="E44" s="2" t="s">
        <v>48</v>
      </c>
      <c r="F44" s="85" t="s">
        <v>113</v>
      </c>
      <c r="G44" s="4">
        <v>0</v>
      </c>
      <c r="H44" s="2" t="s">
        <v>29</v>
      </c>
      <c r="I44" s="2">
        <v>5.5</v>
      </c>
      <c r="J44" s="2">
        <v>54440</v>
      </c>
      <c r="K44" s="2">
        <v>80.400000000000006</v>
      </c>
      <c r="L44" s="16">
        <v>36090</v>
      </c>
      <c r="M44" s="16">
        <f t="shared" si="0"/>
        <v>36.090000000000003</v>
      </c>
      <c r="N44" s="2">
        <v>19.399999999999999</v>
      </c>
      <c r="O44" s="2">
        <v>8</v>
      </c>
      <c r="P44" s="2">
        <v>1.1000000000000001E-3</v>
      </c>
      <c r="Q44" s="2">
        <v>3.1E-2</v>
      </c>
      <c r="R44" s="2">
        <v>1.6E-2</v>
      </c>
      <c r="S44" s="2">
        <v>5.5E-2</v>
      </c>
      <c r="T44" s="2">
        <v>7.0999999999999994E-2</v>
      </c>
      <c r="U44" s="2">
        <v>1.2E-2</v>
      </c>
      <c r="V44" s="2">
        <v>1.2999999999999999E-2</v>
      </c>
      <c r="W44" s="2">
        <v>8.9999999999999993E-3</v>
      </c>
      <c r="X44" s="2">
        <v>0.15</v>
      </c>
      <c r="Y44" s="2">
        <v>120</v>
      </c>
      <c r="Z44" s="2">
        <v>2</v>
      </c>
    </row>
    <row r="45" spans="1:26" ht="12" customHeight="1" thickBot="1">
      <c r="A45" s="23" t="s">
        <v>31</v>
      </c>
      <c r="B45" s="12" t="s">
        <v>80</v>
      </c>
      <c r="C45" s="12" t="s">
        <v>79</v>
      </c>
      <c r="D45" s="12" t="s">
        <v>57</v>
      </c>
      <c r="E45" s="12" t="s">
        <v>48</v>
      </c>
      <c r="F45" s="86" t="s">
        <v>114</v>
      </c>
      <c r="G45" s="14">
        <v>17</v>
      </c>
      <c r="H45" s="12">
        <v>17.5</v>
      </c>
      <c r="I45" s="2" t="s">
        <v>29</v>
      </c>
      <c r="J45" s="2">
        <v>54480</v>
      </c>
      <c r="K45" s="2">
        <v>72.8</v>
      </c>
      <c r="L45" s="16">
        <v>36120</v>
      </c>
      <c r="M45" s="16">
        <f t="shared" si="0"/>
        <v>36.119999999999997</v>
      </c>
      <c r="N45" s="2">
        <v>19.260000000000002</v>
      </c>
      <c r="O45" s="2">
        <v>7.98</v>
      </c>
      <c r="P45" s="22" t="s">
        <v>115</v>
      </c>
      <c r="Q45" s="2">
        <v>5.5E-2</v>
      </c>
      <c r="R45" s="2">
        <v>1.7999999999999999E-2</v>
      </c>
      <c r="S45" s="2">
        <v>8.3000000000000004E-2</v>
      </c>
      <c r="T45" s="2">
        <v>0.1</v>
      </c>
      <c r="U45" s="2">
        <v>1.6E-2</v>
      </c>
      <c r="V45" s="2">
        <v>1.4E-2</v>
      </c>
      <c r="W45" s="2">
        <v>0.01</v>
      </c>
      <c r="X45" s="2">
        <v>0.18</v>
      </c>
      <c r="Y45" s="22" t="s">
        <v>115</v>
      </c>
      <c r="Z45" s="22" t="s">
        <v>115</v>
      </c>
    </row>
    <row r="46" spans="1:26" ht="12" customHeight="1">
      <c r="A46" s="15" t="s">
        <v>31</v>
      </c>
      <c r="B46" s="2" t="s">
        <v>81</v>
      </c>
      <c r="C46" s="2" t="s">
        <v>79</v>
      </c>
      <c r="D46" s="2" t="s">
        <v>57</v>
      </c>
      <c r="E46" s="2" t="s">
        <v>48</v>
      </c>
      <c r="F46" s="85" t="s">
        <v>113</v>
      </c>
      <c r="G46" s="4">
        <v>0.502</v>
      </c>
      <c r="H46" s="11" t="s">
        <v>29</v>
      </c>
      <c r="I46" s="2">
        <v>4.2</v>
      </c>
      <c r="J46" s="2">
        <v>56370</v>
      </c>
      <c r="K46" s="2">
        <v>88.3</v>
      </c>
      <c r="L46" s="16">
        <v>37530</v>
      </c>
      <c r="M46" s="16">
        <f t="shared" si="0"/>
        <v>37.53</v>
      </c>
      <c r="N46" s="2">
        <v>18.46</v>
      </c>
      <c r="O46" s="2">
        <v>7.99</v>
      </c>
      <c r="P46" s="2">
        <v>1.2999999999999999E-3</v>
      </c>
      <c r="Q46" s="2">
        <v>0.11</v>
      </c>
      <c r="R46" s="2">
        <v>1.0999999999999999E-2</v>
      </c>
      <c r="S46" s="2">
        <v>0.13</v>
      </c>
      <c r="T46" s="2">
        <v>0.14000000000000001</v>
      </c>
      <c r="U46" s="2">
        <v>0.01</v>
      </c>
      <c r="V46" s="2">
        <v>1.7000000000000001E-2</v>
      </c>
      <c r="W46" s="2">
        <v>8.0000000000000002E-3</v>
      </c>
      <c r="X46" s="2">
        <v>0.15</v>
      </c>
      <c r="Y46" s="2">
        <v>140</v>
      </c>
      <c r="Z46" s="2">
        <v>4</v>
      </c>
    </row>
    <row r="47" spans="1:26" ht="12" customHeight="1" thickBot="1">
      <c r="A47" s="23" t="s">
        <v>31</v>
      </c>
      <c r="B47" s="12" t="s">
        <v>81</v>
      </c>
      <c r="C47" s="12" t="s">
        <v>79</v>
      </c>
      <c r="D47" s="12" t="s">
        <v>57</v>
      </c>
      <c r="E47" s="12" t="s">
        <v>48</v>
      </c>
      <c r="F47" s="86" t="s">
        <v>114</v>
      </c>
      <c r="G47" s="14">
        <v>15.5</v>
      </c>
      <c r="H47" s="12">
        <v>16</v>
      </c>
      <c r="I47" s="2" t="s">
        <v>29</v>
      </c>
      <c r="J47" s="2">
        <v>56670</v>
      </c>
      <c r="K47" s="2">
        <v>87.7</v>
      </c>
      <c r="L47" s="16">
        <v>37750</v>
      </c>
      <c r="M47" s="16">
        <f t="shared" si="0"/>
        <v>37.75</v>
      </c>
      <c r="N47" s="2">
        <v>18.48</v>
      </c>
      <c r="O47" s="2">
        <v>8</v>
      </c>
      <c r="P47" s="22" t="s">
        <v>115</v>
      </c>
      <c r="Q47" s="2">
        <v>0.18</v>
      </c>
      <c r="R47" s="2">
        <v>1.0999999999999999E-2</v>
      </c>
      <c r="S47" s="2">
        <v>0.2</v>
      </c>
      <c r="T47" s="2">
        <v>0.21</v>
      </c>
      <c r="U47" s="2">
        <v>1.2999999999999999E-2</v>
      </c>
      <c r="V47" s="2">
        <v>2.5000000000000001E-2</v>
      </c>
      <c r="W47" s="2">
        <v>8.9999999999999993E-3</v>
      </c>
      <c r="X47" s="2">
        <v>0.3</v>
      </c>
      <c r="Y47" s="22" t="s">
        <v>115</v>
      </c>
      <c r="Z47" s="22" t="s">
        <v>115</v>
      </c>
    </row>
    <row r="48" spans="1:26" ht="12" customHeight="1">
      <c r="A48" s="15" t="s">
        <v>31</v>
      </c>
      <c r="B48" s="2" t="s">
        <v>82</v>
      </c>
      <c r="C48" s="2" t="s">
        <v>79</v>
      </c>
      <c r="D48" s="2" t="s">
        <v>57</v>
      </c>
      <c r="E48" s="2" t="s">
        <v>48</v>
      </c>
      <c r="F48" s="85" t="s">
        <v>113</v>
      </c>
      <c r="G48" s="4">
        <v>0.50700000000000001</v>
      </c>
      <c r="H48" s="2" t="s">
        <v>29</v>
      </c>
      <c r="I48" s="2">
        <v>3.3</v>
      </c>
      <c r="J48" s="2">
        <v>54240</v>
      </c>
      <c r="K48" s="2">
        <v>90.5</v>
      </c>
      <c r="L48" s="16">
        <v>35930</v>
      </c>
      <c r="M48" s="16">
        <f t="shared" si="0"/>
        <v>35.93</v>
      </c>
      <c r="N48" s="2">
        <v>17.5</v>
      </c>
      <c r="O48" s="2">
        <v>7.95</v>
      </c>
      <c r="P48" s="2">
        <v>5.9999999999999995E-4</v>
      </c>
      <c r="Q48" s="2">
        <v>0.14000000000000001</v>
      </c>
      <c r="R48" s="2">
        <v>1.2999999999999999E-2</v>
      </c>
      <c r="S48" s="2">
        <v>0.19</v>
      </c>
      <c r="T48" s="2">
        <v>0.2</v>
      </c>
      <c r="U48" s="2">
        <v>1.7999999999999999E-2</v>
      </c>
      <c r="V48" s="2">
        <v>1.9E-2</v>
      </c>
      <c r="W48" s="2">
        <v>5.0000000000000001E-3</v>
      </c>
      <c r="X48" s="2">
        <v>0.26</v>
      </c>
      <c r="Y48" s="2">
        <v>130</v>
      </c>
      <c r="Z48" s="2">
        <v>2</v>
      </c>
    </row>
    <row r="49" spans="1:26" ht="12" customHeight="1" thickBot="1">
      <c r="A49" s="23" t="s">
        <v>31</v>
      </c>
      <c r="B49" s="12" t="s">
        <v>82</v>
      </c>
      <c r="C49" s="12" t="s">
        <v>79</v>
      </c>
      <c r="D49" s="12" t="s">
        <v>57</v>
      </c>
      <c r="E49" s="12" t="s">
        <v>48</v>
      </c>
      <c r="F49" s="86" t="s">
        <v>114</v>
      </c>
      <c r="G49" s="14">
        <v>16.5</v>
      </c>
      <c r="H49" s="12">
        <v>17</v>
      </c>
      <c r="I49" s="2" t="s">
        <v>29</v>
      </c>
      <c r="J49" s="2">
        <v>54150</v>
      </c>
      <c r="K49" s="2">
        <v>53.9</v>
      </c>
      <c r="L49" s="16">
        <v>35860</v>
      </c>
      <c r="M49" s="16">
        <f t="shared" si="0"/>
        <v>35.86</v>
      </c>
      <c r="N49" s="2">
        <v>17.48</v>
      </c>
      <c r="O49" s="2">
        <v>7.89</v>
      </c>
      <c r="P49" s="22" t="s">
        <v>115</v>
      </c>
      <c r="Q49" s="2">
        <v>0.11</v>
      </c>
      <c r="R49" s="2">
        <v>1.4E-2</v>
      </c>
      <c r="S49" s="2">
        <v>0.15</v>
      </c>
      <c r="T49" s="2">
        <v>0.17</v>
      </c>
      <c r="U49" s="2">
        <v>1.7999999999999999E-2</v>
      </c>
      <c r="V49" s="2">
        <v>1.9E-2</v>
      </c>
      <c r="W49" s="2">
        <v>6.0000000000000001E-3</v>
      </c>
      <c r="X49" s="2">
        <v>0.28999999999999998</v>
      </c>
      <c r="Y49" s="22" t="s">
        <v>115</v>
      </c>
      <c r="Z49" s="22" t="s">
        <v>115</v>
      </c>
    </row>
    <row r="50" spans="1:26" ht="12" customHeight="1">
      <c r="A50" s="15" t="s">
        <v>31</v>
      </c>
      <c r="B50" s="2" t="s">
        <v>83</v>
      </c>
      <c r="C50" s="2" t="s">
        <v>84</v>
      </c>
      <c r="D50" s="2" t="s">
        <v>57</v>
      </c>
      <c r="E50" s="2" t="s">
        <v>48</v>
      </c>
      <c r="F50" s="85" t="s">
        <v>113</v>
      </c>
      <c r="G50" s="4">
        <v>0.53600000000000003</v>
      </c>
      <c r="H50" s="2" t="s">
        <v>29</v>
      </c>
      <c r="I50" s="2">
        <v>6</v>
      </c>
      <c r="J50" s="2">
        <v>53610</v>
      </c>
      <c r="K50" s="2">
        <v>94.1</v>
      </c>
      <c r="L50" s="16">
        <v>35450</v>
      </c>
      <c r="M50" s="16">
        <f t="shared" si="0"/>
        <v>35.450000000000003</v>
      </c>
      <c r="N50" s="2">
        <v>16.89</v>
      </c>
      <c r="O50" s="2">
        <v>7.9</v>
      </c>
      <c r="P50" s="2">
        <v>1.6000000000000001E-3</v>
      </c>
      <c r="Q50" s="2">
        <v>0.15</v>
      </c>
      <c r="R50" s="2">
        <v>3.9E-2</v>
      </c>
      <c r="S50" s="2">
        <v>0.16</v>
      </c>
      <c r="T50" s="2">
        <v>0.2</v>
      </c>
      <c r="U50" s="2">
        <v>0.01</v>
      </c>
      <c r="V50" s="2">
        <v>0.02</v>
      </c>
      <c r="W50" s="2">
        <v>1.0999999999999999E-2</v>
      </c>
      <c r="X50" s="2">
        <v>0.4</v>
      </c>
      <c r="Y50" s="2">
        <v>130</v>
      </c>
      <c r="Z50" s="2">
        <v>2</v>
      </c>
    </row>
    <row r="51" spans="1:26" ht="12" customHeight="1" thickBot="1">
      <c r="A51" s="23" t="s">
        <v>31</v>
      </c>
      <c r="B51" s="12" t="s">
        <v>83</v>
      </c>
      <c r="C51" s="12" t="s">
        <v>84</v>
      </c>
      <c r="D51" s="12" t="s">
        <v>57</v>
      </c>
      <c r="E51" s="12" t="s">
        <v>48</v>
      </c>
      <c r="F51" s="86" t="s">
        <v>114</v>
      </c>
      <c r="G51" s="14">
        <v>16</v>
      </c>
      <c r="H51" s="12">
        <v>16.5</v>
      </c>
      <c r="I51" s="2" t="s">
        <v>29</v>
      </c>
      <c r="J51" s="2">
        <v>54140</v>
      </c>
      <c r="K51" s="2">
        <v>82.1</v>
      </c>
      <c r="L51" s="16">
        <v>35830</v>
      </c>
      <c r="M51" s="16">
        <f t="shared" si="0"/>
        <v>35.83</v>
      </c>
      <c r="N51" s="2">
        <v>16.54</v>
      </c>
      <c r="O51" s="2">
        <v>7.9</v>
      </c>
      <c r="P51" s="22" t="s">
        <v>115</v>
      </c>
      <c r="Q51" s="2">
        <v>0.16</v>
      </c>
      <c r="R51" s="2">
        <v>0.01</v>
      </c>
      <c r="S51" s="2">
        <v>0.2</v>
      </c>
      <c r="T51" s="2">
        <v>0.21</v>
      </c>
      <c r="U51" s="2">
        <v>3.2000000000000001E-2</v>
      </c>
      <c r="V51" s="2">
        <v>2.3E-2</v>
      </c>
      <c r="W51" s="2">
        <v>1.0999999999999999E-2</v>
      </c>
      <c r="X51" s="2">
        <v>0.61</v>
      </c>
      <c r="Y51" s="22" t="s">
        <v>115</v>
      </c>
      <c r="Z51" s="22" t="s">
        <v>115</v>
      </c>
    </row>
    <row r="52" spans="1:26" ht="12" customHeight="1">
      <c r="A52" s="15" t="s">
        <v>31</v>
      </c>
      <c r="B52" s="2" t="s">
        <v>85</v>
      </c>
      <c r="C52" s="2" t="s">
        <v>84</v>
      </c>
      <c r="D52" s="2" t="s">
        <v>57</v>
      </c>
      <c r="E52" s="2" t="s">
        <v>48</v>
      </c>
      <c r="F52" s="85" t="s">
        <v>113</v>
      </c>
      <c r="G52" s="4">
        <v>0.50900000000000001</v>
      </c>
      <c r="H52" s="2" t="s">
        <v>29</v>
      </c>
      <c r="I52" s="2">
        <v>4.5</v>
      </c>
      <c r="J52" s="2">
        <v>53990</v>
      </c>
      <c r="K52" s="2">
        <v>97.1</v>
      </c>
      <c r="L52" s="16">
        <v>35740</v>
      </c>
      <c r="M52" s="16">
        <f t="shared" si="0"/>
        <v>35.74</v>
      </c>
      <c r="N52" s="2">
        <v>17.13</v>
      </c>
      <c r="O52" s="2">
        <v>8.0500000000000007</v>
      </c>
      <c r="P52" s="2">
        <v>5.0000000000000001E-4</v>
      </c>
      <c r="Q52" s="2">
        <v>0.15</v>
      </c>
      <c r="R52" s="2">
        <v>1.9E-2</v>
      </c>
      <c r="S52" s="2">
        <v>0.17</v>
      </c>
      <c r="T52" s="2">
        <v>0.19</v>
      </c>
      <c r="U52" s="2">
        <v>1.4E-2</v>
      </c>
      <c r="V52" s="2">
        <v>1.9E-2</v>
      </c>
      <c r="W52" s="2">
        <v>5.0000000000000001E-3</v>
      </c>
      <c r="X52" s="2">
        <v>0.24</v>
      </c>
      <c r="Y52" s="2">
        <v>120</v>
      </c>
      <c r="Z52" s="2">
        <v>1</v>
      </c>
    </row>
    <row r="53" spans="1:26" ht="12" customHeight="1" thickBot="1">
      <c r="A53" s="23" t="s">
        <v>31</v>
      </c>
      <c r="B53" s="12" t="s">
        <v>85</v>
      </c>
      <c r="C53" s="12" t="s">
        <v>84</v>
      </c>
      <c r="D53" s="12" t="s">
        <v>57</v>
      </c>
      <c r="E53" s="12" t="s">
        <v>48</v>
      </c>
      <c r="F53" s="86" t="s">
        <v>114</v>
      </c>
      <c r="G53" s="14">
        <v>15.5</v>
      </c>
      <c r="H53" s="12">
        <v>16</v>
      </c>
      <c r="I53" s="2" t="s">
        <v>29</v>
      </c>
      <c r="J53" s="2">
        <v>53980</v>
      </c>
      <c r="K53" s="2">
        <v>93.2</v>
      </c>
      <c r="L53" s="16">
        <v>35730</v>
      </c>
      <c r="M53" s="16">
        <f t="shared" si="0"/>
        <v>35.729999999999997</v>
      </c>
      <c r="N53" s="2">
        <v>17.02</v>
      </c>
      <c r="O53" s="2">
        <v>8</v>
      </c>
      <c r="P53" s="22" t="s">
        <v>115</v>
      </c>
      <c r="Q53" s="2">
        <v>0.13</v>
      </c>
      <c r="R53" s="2">
        <v>2.8000000000000001E-2</v>
      </c>
      <c r="S53" s="2">
        <v>0.16</v>
      </c>
      <c r="T53" s="2">
        <v>0.18</v>
      </c>
      <c r="U53" s="2">
        <v>1.6E-2</v>
      </c>
      <c r="V53" s="2">
        <v>1.9E-2</v>
      </c>
      <c r="W53" s="2">
        <v>6.0000000000000001E-3</v>
      </c>
      <c r="X53" s="2">
        <v>0.28999999999999998</v>
      </c>
      <c r="Y53" s="22" t="s">
        <v>115</v>
      </c>
      <c r="Z53" s="22" t="s">
        <v>115</v>
      </c>
    </row>
    <row r="54" spans="1:26" ht="12" customHeight="1">
      <c r="A54" s="15" t="s">
        <v>31</v>
      </c>
      <c r="B54" s="2" t="s">
        <v>86</v>
      </c>
      <c r="C54" s="2" t="s">
        <v>84</v>
      </c>
      <c r="D54" s="2" t="s">
        <v>57</v>
      </c>
      <c r="E54" s="2" t="s">
        <v>48</v>
      </c>
      <c r="F54" s="85" t="s">
        <v>113</v>
      </c>
      <c r="G54" s="4">
        <v>0</v>
      </c>
      <c r="H54" s="2" t="s">
        <v>29</v>
      </c>
      <c r="I54" s="2">
        <v>5</v>
      </c>
      <c r="J54" s="2">
        <v>52880</v>
      </c>
      <c r="K54" s="2">
        <v>92.6</v>
      </c>
      <c r="L54" s="16">
        <v>34910</v>
      </c>
      <c r="M54" s="16">
        <f t="shared" si="0"/>
        <v>34.909999999999997</v>
      </c>
      <c r="N54" s="2">
        <v>16.420000000000002</v>
      </c>
      <c r="O54" s="2">
        <v>7.97</v>
      </c>
      <c r="P54" s="2">
        <v>1.4E-3</v>
      </c>
      <c r="Q54" s="2">
        <v>0.22</v>
      </c>
      <c r="R54" s="2">
        <v>3.5000000000000003E-2</v>
      </c>
      <c r="S54" s="2">
        <v>0.25</v>
      </c>
      <c r="T54" s="2">
        <v>0.28000000000000003</v>
      </c>
      <c r="U54" s="2">
        <v>1.9E-2</v>
      </c>
      <c r="V54" s="2">
        <v>2.1000000000000001E-2</v>
      </c>
      <c r="W54" s="2">
        <v>1.4E-2</v>
      </c>
      <c r="X54" s="2">
        <v>0.55000000000000004</v>
      </c>
      <c r="Y54" s="2">
        <v>130</v>
      </c>
      <c r="Z54" s="2">
        <v>2</v>
      </c>
    </row>
    <row r="55" spans="1:26" ht="12" customHeight="1" thickBot="1">
      <c r="A55" s="23" t="s">
        <v>31</v>
      </c>
      <c r="B55" s="12" t="s">
        <v>86</v>
      </c>
      <c r="C55" s="12" t="s">
        <v>84</v>
      </c>
      <c r="D55" s="12" t="s">
        <v>57</v>
      </c>
      <c r="E55" s="12" t="s">
        <v>48</v>
      </c>
      <c r="F55" s="86" t="s">
        <v>114</v>
      </c>
      <c r="G55" s="14">
        <v>15.5</v>
      </c>
      <c r="H55" s="12">
        <v>16</v>
      </c>
      <c r="I55" s="2" t="s">
        <v>29</v>
      </c>
      <c r="J55" s="2">
        <v>53130</v>
      </c>
      <c r="K55" s="2">
        <v>88</v>
      </c>
      <c r="L55" s="16">
        <v>35090</v>
      </c>
      <c r="M55" s="16">
        <f t="shared" si="0"/>
        <v>35.090000000000003</v>
      </c>
      <c r="N55" s="2">
        <v>16.25</v>
      </c>
      <c r="O55" s="2">
        <v>8</v>
      </c>
      <c r="P55" s="22" t="s">
        <v>115</v>
      </c>
      <c r="Q55" s="2">
        <v>0.2</v>
      </c>
      <c r="R55" s="2">
        <v>2.3E-2</v>
      </c>
      <c r="S55" s="2">
        <v>0.24</v>
      </c>
      <c r="T55" s="2">
        <v>0.27</v>
      </c>
      <c r="U55" s="2">
        <v>2.7E-2</v>
      </c>
      <c r="V55" s="2">
        <v>2.1999999999999999E-2</v>
      </c>
      <c r="W55" s="2">
        <v>1.2E-2</v>
      </c>
      <c r="X55" s="2">
        <v>0.7</v>
      </c>
      <c r="Y55" s="22" t="s">
        <v>115</v>
      </c>
      <c r="Z55" s="22" t="s">
        <v>115</v>
      </c>
    </row>
    <row r="56" spans="1:26" ht="12" customHeight="1">
      <c r="A56" s="26" t="s">
        <v>31</v>
      </c>
      <c r="B56" s="11" t="s">
        <v>87</v>
      </c>
      <c r="C56" s="11" t="s">
        <v>84</v>
      </c>
      <c r="D56" s="11" t="s">
        <v>57</v>
      </c>
      <c r="E56" s="11" t="s">
        <v>48</v>
      </c>
      <c r="F56" s="85" t="s">
        <v>113</v>
      </c>
      <c r="G56" s="13">
        <v>0.52700000000000002</v>
      </c>
      <c r="H56" s="11" t="s">
        <v>29</v>
      </c>
      <c r="I56" s="2">
        <v>4</v>
      </c>
      <c r="J56" s="2">
        <v>53120</v>
      </c>
      <c r="K56" s="2">
        <v>93.3</v>
      </c>
      <c r="L56" s="16">
        <v>35080</v>
      </c>
      <c r="M56" s="16">
        <f t="shared" si="0"/>
        <v>35.08</v>
      </c>
      <c r="N56" s="2">
        <v>16.22</v>
      </c>
      <c r="O56" s="2">
        <v>7.91</v>
      </c>
      <c r="P56" s="2">
        <v>8.0000000000000004E-4</v>
      </c>
      <c r="Q56" s="2">
        <v>9.7000000000000003E-2</v>
      </c>
      <c r="R56" s="2">
        <v>1.7000000000000001E-2</v>
      </c>
      <c r="S56" s="2">
        <v>0.13</v>
      </c>
      <c r="T56" s="2">
        <v>0.15</v>
      </c>
      <c r="U56" s="2">
        <v>1.6E-2</v>
      </c>
      <c r="V56" s="2">
        <v>0.02</v>
      </c>
      <c r="W56" s="2">
        <v>1.7999999999999999E-2</v>
      </c>
      <c r="X56" s="2">
        <v>0.35</v>
      </c>
      <c r="Y56" s="2">
        <v>120</v>
      </c>
      <c r="Z56" s="2">
        <v>2</v>
      </c>
    </row>
    <row r="57" spans="1:26" ht="12" customHeight="1" thickBot="1">
      <c r="A57" s="23" t="s">
        <v>31</v>
      </c>
      <c r="B57" s="12" t="s">
        <v>87</v>
      </c>
      <c r="C57" s="12" t="s">
        <v>84</v>
      </c>
      <c r="D57" s="12" t="s">
        <v>57</v>
      </c>
      <c r="E57" s="12" t="s">
        <v>48</v>
      </c>
      <c r="F57" s="86" t="s">
        <v>114</v>
      </c>
      <c r="G57" s="14">
        <v>15.5</v>
      </c>
      <c r="H57" s="12">
        <v>16</v>
      </c>
      <c r="I57" s="2" t="s">
        <v>29</v>
      </c>
      <c r="J57" s="2">
        <v>53160</v>
      </c>
      <c r="K57" s="2">
        <v>55.5</v>
      </c>
      <c r="L57" s="16">
        <v>35110</v>
      </c>
      <c r="M57" s="16">
        <f t="shared" si="0"/>
        <v>35.11</v>
      </c>
      <c r="N57" s="2">
        <v>16.27</v>
      </c>
      <c r="O57" s="2">
        <v>7.9</v>
      </c>
      <c r="P57" s="22" t="s">
        <v>115</v>
      </c>
      <c r="Q57" s="2">
        <v>0.12</v>
      </c>
      <c r="R57" s="2">
        <v>1.7999999999999999E-2</v>
      </c>
      <c r="S57" s="2">
        <v>0.15</v>
      </c>
      <c r="T57" s="2">
        <v>0.17</v>
      </c>
      <c r="U57" s="2">
        <v>2.4E-2</v>
      </c>
      <c r="V57" s="2">
        <v>2.1000000000000001E-2</v>
      </c>
      <c r="W57" s="2">
        <v>1.0999999999999999E-2</v>
      </c>
      <c r="X57" s="2">
        <v>0.37</v>
      </c>
      <c r="Y57" s="22" t="s">
        <v>115</v>
      </c>
      <c r="Z57" s="22" t="s">
        <v>115</v>
      </c>
    </row>
    <row r="58" spans="1:26" ht="12" customHeight="1">
      <c r="A58" s="15" t="s">
        <v>31</v>
      </c>
      <c r="B58" s="2" t="s">
        <v>88</v>
      </c>
      <c r="C58" s="2" t="s">
        <v>84</v>
      </c>
      <c r="D58" s="2" t="s">
        <v>57</v>
      </c>
      <c r="E58" s="2" t="s">
        <v>48</v>
      </c>
      <c r="F58" s="85" t="s">
        <v>113</v>
      </c>
      <c r="G58" s="4">
        <v>0.44900000000000001</v>
      </c>
      <c r="H58" s="2" t="s">
        <v>29</v>
      </c>
      <c r="I58" s="2">
        <v>4</v>
      </c>
      <c r="J58" s="2">
        <v>52280</v>
      </c>
      <c r="K58" s="2">
        <v>95.3</v>
      </c>
      <c r="L58" s="16">
        <v>34430</v>
      </c>
      <c r="M58" s="16">
        <f t="shared" si="0"/>
        <v>34.43</v>
      </c>
      <c r="N58" s="2">
        <v>14.97</v>
      </c>
      <c r="O58" s="2">
        <v>8.01</v>
      </c>
      <c r="P58" s="2">
        <v>2E-3</v>
      </c>
      <c r="Q58" s="2">
        <v>0.18</v>
      </c>
      <c r="R58" s="2">
        <v>2.5999999999999999E-2</v>
      </c>
      <c r="S58" s="2">
        <v>0.23</v>
      </c>
      <c r="T58" s="2">
        <v>0.25</v>
      </c>
      <c r="U58" s="2">
        <v>1.7999999999999999E-2</v>
      </c>
      <c r="V58" s="2">
        <v>2.4E-2</v>
      </c>
      <c r="W58" s="2">
        <v>1.4999999999999999E-2</v>
      </c>
      <c r="X58" s="2">
        <v>0.67</v>
      </c>
      <c r="Y58" s="2">
        <v>120</v>
      </c>
      <c r="Z58" s="2">
        <v>2</v>
      </c>
    </row>
    <row r="59" spans="1:26" ht="12" customHeight="1" thickBot="1">
      <c r="A59" s="23" t="s">
        <v>31</v>
      </c>
      <c r="B59" s="12" t="s">
        <v>88</v>
      </c>
      <c r="C59" s="12" t="s">
        <v>84</v>
      </c>
      <c r="D59" s="12" t="s">
        <v>57</v>
      </c>
      <c r="E59" s="12" t="s">
        <v>48</v>
      </c>
      <c r="F59" s="86" t="s">
        <v>114</v>
      </c>
      <c r="G59" s="14">
        <v>15.5</v>
      </c>
      <c r="H59" s="12">
        <v>16</v>
      </c>
      <c r="I59" s="2" t="s">
        <v>29</v>
      </c>
      <c r="J59" s="2">
        <v>52310</v>
      </c>
      <c r="K59" s="2">
        <v>94.3</v>
      </c>
      <c r="L59" s="16">
        <v>34450</v>
      </c>
      <c r="M59" s="16">
        <f t="shared" si="0"/>
        <v>34.450000000000003</v>
      </c>
      <c r="N59" s="2">
        <v>14.97</v>
      </c>
      <c r="O59" s="2">
        <v>8.02</v>
      </c>
      <c r="P59" s="22" t="s">
        <v>115</v>
      </c>
      <c r="Q59" s="2">
        <v>0.16</v>
      </c>
      <c r="R59" s="2">
        <v>2.5999999999999999E-2</v>
      </c>
      <c r="S59" s="2">
        <v>0.25</v>
      </c>
      <c r="T59" s="2">
        <v>0.27</v>
      </c>
      <c r="U59" s="2">
        <v>1.0999999999999999E-2</v>
      </c>
      <c r="V59" s="2">
        <v>2.1000000000000001E-2</v>
      </c>
      <c r="W59" s="2">
        <v>1.0999999999999999E-2</v>
      </c>
      <c r="X59" s="2">
        <v>0.65</v>
      </c>
      <c r="Y59" s="22" t="s">
        <v>115</v>
      </c>
      <c r="Z59" s="22" t="s">
        <v>115</v>
      </c>
    </row>
    <row r="60" spans="1:26" ht="12" customHeight="1">
      <c r="A60" s="15" t="s">
        <v>31</v>
      </c>
      <c r="B60" s="2" t="s">
        <v>89</v>
      </c>
      <c r="C60" s="2" t="s">
        <v>90</v>
      </c>
      <c r="D60" s="2" t="s">
        <v>57</v>
      </c>
      <c r="E60" s="2" t="s">
        <v>48</v>
      </c>
      <c r="F60" s="85" t="s">
        <v>113</v>
      </c>
      <c r="G60" s="4">
        <v>0.45</v>
      </c>
      <c r="H60" s="2" t="s">
        <v>29</v>
      </c>
      <c r="I60" s="2">
        <v>3</v>
      </c>
      <c r="J60" s="2">
        <v>44720</v>
      </c>
      <c r="K60" s="2">
        <v>99.8</v>
      </c>
      <c r="L60" s="16">
        <v>28960</v>
      </c>
      <c r="M60" s="16">
        <f t="shared" si="0"/>
        <v>28.96</v>
      </c>
      <c r="N60" s="2">
        <v>14.51</v>
      </c>
      <c r="O60" s="2">
        <v>7.96</v>
      </c>
      <c r="P60" s="2">
        <v>1.9E-3</v>
      </c>
      <c r="Q60" s="2">
        <v>0.19</v>
      </c>
      <c r="R60" s="2">
        <v>8.1000000000000003E-2</v>
      </c>
      <c r="S60" s="2">
        <v>0.3</v>
      </c>
      <c r="T60" s="2">
        <v>0.38</v>
      </c>
      <c r="U60" s="2">
        <v>0.01</v>
      </c>
      <c r="V60" s="2">
        <v>2.5999999999999999E-2</v>
      </c>
      <c r="W60" s="2">
        <v>2.4E-2</v>
      </c>
      <c r="X60" s="2">
        <v>1.2</v>
      </c>
      <c r="Y60" s="2">
        <v>130</v>
      </c>
      <c r="Z60" s="2">
        <v>3</v>
      </c>
    </row>
    <row r="61" spans="1:26" ht="12" customHeight="1" thickBot="1">
      <c r="A61" s="23" t="s">
        <v>31</v>
      </c>
      <c r="B61" s="12" t="s">
        <v>89</v>
      </c>
      <c r="C61" s="12" t="s">
        <v>90</v>
      </c>
      <c r="D61" s="12" t="s">
        <v>57</v>
      </c>
      <c r="E61" s="12" t="s">
        <v>46</v>
      </c>
      <c r="F61" s="86" t="s">
        <v>114</v>
      </c>
      <c r="G61" s="14">
        <v>16.03</v>
      </c>
      <c r="H61" s="12">
        <v>16</v>
      </c>
      <c r="I61" s="2" t="s">
        <v>29</v>
      </c>
      <c r="J61" s="2">
        <v>52960</v>
      </c>
      <c r="K61" s="2">
        <v>100.6</v>
      </c>
      <c r="L61" s="16">
        <v>35010</v>
      </c>
      <c r="M61" s="16">
        <f t="shared" si="0"/>
        <v>35.01</v>
      </c>
      <c r="N61" s="2">
        <v>16.12</v>
      </c>
      <c r="O61" s="2">
        <v>8.06</v>
      </c>
      <c r="P61" s="22" t="s">
        <v>115</v>
      </c>
      <c r="Q61" s="22" t="s">
        <v>115</v>
      </c>
      <c r="R61" s="22" t="s">
        <v>115</v>
      </c>
      <c r="S61" s="22" t="s">
        <v>115</v>
      </c>
      <c r="T61" s="22" t="s">
        <v>115</v>
      </c>
      <c r="U61" s="22" t="s">
        <v>115</v>
      </c>
      <c r="V61" s="22" t="s">
        <v>115</v>
      </c>
      <c r="W61" s="22" t="s">
        <v>115</v>
      </c>
      <c r="X61" s="22" t="s">
        <v>115</v>
      </c>
      <c r="Y61" s="22" t="s">
        <v>115</v>
      </c>
      <c r="Z61" s="22" t="s">
        <v>115</v>
      </c>
    </row>
    <row r="62" spans="1:26" ht="12" customHeight="1">
      <c r="A62" s="15" t="s">
        <v>31</v>
      </c>
      <c r="B62" s="2" t="s">
        <v>91</v>
      </c>
      <c r="C62" s="2" t="s">
        <v>90</v>
      </c>
      <c r="D62" s="2" t="s">
        <v>57</v>
      </c>
      <c r="E62" s="2" t="s">
        <v>48</v>
      </c>
      <c r="F62" s="85" t="s">
        <v>113</v>
      </c>
      <c r="G62" s="4">
        <v>0</v>
      </c>
      <c r="H62" s="11" t="s">
        <v>29</v>
      </c>
      <c r="I62" s="2">
        <v>2.7</v>
      </c>
      <c r="J62" s="2">
        <v>42790</v>
      </c>
      <c r="K62" s="2">
        <v>107.2</v>
      </c>
      <c r="L62" s="16">
        <v>27520</v>
      </c>
      <c r="M62" s="16">
        <f t="shared" si="0"/>
        <v>27.52</v>
      </c>
      <c r="N62" s="2">
        <v>13.43</v>
      </c>
      <c r="O62" s="2">
        <v>7.91</v>
      </c>
      <c r="P62" s="2">
        <v>4.1999999999999997E-3</v>
      </c>
      <c r="Q62" s="2">
        <v>0.32</v>
      </c>
      <c r="R62" s="2">
        <v>8.6999999999999994E-2</v>
      </c>
      <c r="S62" s="2">
        <v>0.39</v>
      </c>
      <c r="T62" s="2">
        <v>0.48</v>
      </c>
      <c r="U62" s="2">
        <v>0.01</v>
      </c>
      <c r="V62" s="2">
        <v>2.1000000000000001E-2</v>
      </c>
      <c r="W62" s="2">
        <v>1.7000000000000001E-2</v>
      </c>
      <c r="X62" s="2">
        <v>1.3</v>
      </c>
      <c r="Y62" s="2">
        <v>130</v>
      </c>
      <c r="Z62" s="2">
        <v>4</v>
      </c>
    </row>
    <row r="63" spans="1:26" ht="12" customHeight="1" thickBot="1">
      <c r="A63" s="23" t="s">
        <v>31</v>
      </c>
      <c r="B63" s="12" t="s">
        <v>91</v>
      </c>
      <c r="C63" s="12" t="s">
        <v>90</v>
      </c>
      <c r="D63" s="12" t="s">
        <v>57</v>
      </c>
      <c r="E63" s="12" t="s">
        <v>48</v>
      </c>
      <c r="F63" s="86" t="s">
        <v>114</v>
      </c>
      <c r="G63" s="14">
        <v>16</v>
      </c>
      <c r="H63" s="12">
        <v>16.5</v>
      </c>
      <c r="I63" s="2" t="s">
        <v>29</v>
      </c>
      <c r="J63" s="2">
        <v>51250</v>
      </c>
      <c r="K63" s="2">
        <v>80.8</v>
      </c>
      <c r="L63" s="16">
        <v>33680</v>
      </c>
      <c r="M63" s="16">
        <f t="shared" si="0"/>
        <v>33.68</v>
      </c>
      <c r="N63" s="2">
        <v>15.11</v>
      </c>
      <c r="O63" s="2">
        <v>7.83</v>
      </c>
      <c r="P63" s="22" t="s">
        <v>115</v>
      </c>
      <c r="Q63" s="2">
        <v>0.18</v>
      </c>
      <c r="R63" s="2">
        <v>4.2999999999999997E-2</v>
      </c>
      <c r="S63" s="2">
        <v>0.27</v>
      </c>
      <c r="T63" s="2">
        <v>0.31</v>
      </c>
      <c r="U63" s="2">
        <v>4.4999999999999998E-2</v>
      </c>
      <c r="V63" s="2">
        <v>2.5000000000000001E-2</v>
      </c>
      <c r="W63" s="2">
        <v>2.1000000000000001E-2</v>
      </c>
      <c r="X63" s="2">
        <v>0.84</v>
      </c>
      <c r="Y63" s="22" t="s">
        <v>115</v>
      </c>
      <c r="Z63" s="22" t="s">
        <v>115</v>
      </c>
    </row>
    <row r="64" spans="1:26" ht="12" customHeight="1">
      <c r="A64" s="15" t="s">
        <v>31</v>
      </c>
      <c r="B64" s="2" t="s">
        <v>92</v>
      </c>
      <c r="C64" s="2" t="s">
        <v>90</v>
      </c>
      <c r="D64" s="2" t="s">
        <v>57</v>
      </c>
      <c r="E64" s="2" t="s">
        <v>48</v>
      </c>
      <c r="F64" s="85" t="s">
        <v>113</v>
      </c>
      <c r="G64" s="4">
        <v>0.51</v>
      </c>
      <c r="H64" s="2" t="s">
        <v>29</v>
      </c>
      <c r="I64" s="2">
        <v>3</v>
      </c>
      <c r="J64" s="2">
        <v>48270</v>
      </c>
      <c r="K64" s="2">
        <v>96.4</v>
      </c>
      <c r="L64" s="16">
        <v>31550</v>
      </c>
      <c r="M64" s="16">
        <f t="shared" si="0"/>
        <v>31.55</v>
      </c>
      <c r="N64" s="2">
        <v>14.74</v>
      </c>
      <c r="O64" s="2">
        <v>7.92</v>
      </c>
      <c r="P64" s="2">
        <v>2.0999999999999999E-3</v>
      </c>
      <c r="Q64" s="2">
        <v>0.12</v>
      </c>
      <c r="R64" s="2">
        <v>5.0999999999999997E-2</v>
      </c>
      <c r="S64" s="2">
        <v>0.16</v>
      </c>
      <c r="T64" s="2">
        <v>0.21</v>
      </c>
      <c r="U64" s="2">
        <v>1.2999999999999999E-2</v>
      </c>
      <c r="V64" s="2">
        <v>0.01</v>
      </c>
      <c r="W64" s="2">
        <v>8.9999999999999993E-3</v>
      </c>
      <c r="X64" s="2">
        <v>0.61</v>
      </c>
      <c r="Y64" s="2">
        <v>120</v>
      </c>
      <c r="Z64" s="2">
        <v>3</v>
      </c>
    </row>
    <row r="65" spans="1:26" ht="12" customHeight="1" thickBot="1">
      <c r="A65" s="23" t="s">
        <v>31</v>
      </c>
      <c r="B65" s="12" t="s">
        <v>92</v>
      </c>
      <c r="C65" s="12" t="s">
        <v>90</v>
      </c>
      <c r="D65" s="12" t="s">
        <v>57</v>
      </c>
      <c r="E65" s="12" t="s">
        <v>48</v>
      </c>
      <c r="F65" s="86" t="s">
        <v>114</v>
      </c>
      <c r="G65" s="14">
        <v>16</v>
      </c>
      <c r="H65" s="12">
        <v>16.5</v>
      </c>
      <c r="I65" s="2" t="s">
        <v>29</v>
      </c>
      <c r="J65" s="2">
        <v>51860</v>
      </c>
      <c r="K65" s="2">
        <v>97.8</v>
      </c>
      <c r="L65" s="16">
        <v>34190</v>
      </c>
      <c r="M65" s="16">
        <f t="shared" si="0"/>
        <v>34.19</v>
      </c>
      <c r="N65" s="2">
        <v>15.62</v>
      </c>
      <c r="O65" s="2">
        <v>8.02</v>
      </c>
      <c r="P65" s="22" t="s">
        <v>115</v>
      </c>
      <c r="Q65" s="2">
        <v>7.1999999999999995E-2</v>
      </c>
      <c r="R65" s="2">
        <v>2.1999999999999999E-2</v>
      </c>
      <c r="S65" s="2">
        <v>9.0999999999999998E-2</v>
      </c>
      <c r="T65" s="2">
        <v>0.11</v>
      </c>
      <c r="U65" s="2">
        <v>0.01</v>
      </c>
      <c r="V65" s="2">
        <v>0.01</v>
      </c>
      <c r="W65" s="2">
        <v>6.0000000000000001E-3</v>
      </c>
      <c r="X65" s="2">
        <v>0.23</v>
      </c>
      <c r="Y65" s="22" t="s">
        <v>115</v>
      </c>
      <c r="Z65" s="22" t="s">
        <v>115</v>
      </c>
    </row>
    <row r="66" spans="1:26" ht="12" customHeight="1">
      <c r="A66" s="15" t="s">
        <v>31</v>
      </c>
      <c r="B66" s="2" t="s">
        <v>93</v>
      </c>
      <c r="C66" s="2" t="s">
        <v>90</v>
      </c>
      <c r="D66" s="2" t="s">
        <v>57</v>
      </c>
      <c r="E66" s="2" t="s">
        <v>48</v>
      </c>
      <c r="F66" s="85" t="s">
        <v>113</v>
      </c>
      <c r="G66" s="4">
        <v>0</v>
      </c>
      <c r="H66" s="2" t="s">
        <v>29</v>
      </c>
      <c r="I66" s="2">
        <v>0.8</v>
      </c>
      <c r="J66" s="2">
        <v>12630</v>
      </c>
      <c r="K66" s="2">
        <v>99.5</v>
      </c>
      <c r="L66" s="16">
        <v>7280</v>
      </c>
      <c r="M66" s="16">
        <f t="shared" si="0"/>
        <v>7.28</v>
      </c>
      <c r="N66" s="2">
        <v>12.66</v>
      </c>
      <c r="O66" s="2">
        <v>7.84</v>
      </c>
      <c r="P66" s="2">
        <v>1.0999999999999999E-2</v>
      </c>
      <c r="Q66" s="2">
        <v>0.75</v>
      </c>
      <c r="R66" s="2">
        <v>1.2</v>
      </c>
      <c r="S66" s="2">
        <v>0.92</v>
      </c>
      <c r="T66" s="2">
        <v>2.1</v>
      </c>
      <c r="U66" s="2">
        <v>0.04</v>
      </c>
      <c r="V66" s="2">
        <v>3.6999999999999998E-2</v>
      </c>
      <c r="W66" s="2">
        <v>8.9999999999999993E-3</v>
      </c>
      <c r="X66" s="2">
        <v>3.5</v>
      </c>
      <c r="Y66" s="2">
        <v>72</v>
      </c>
      <c r="Z66" s="2">
        <v>12</v>
      </c>
    </row>
    <row r="67" spans="1:26" ht="12" customHeight="1" thickBot="1">
      <c r="A67" s="23" t="s">
        <v>31</v>
      </c>
      <c r="B67" s="12" t="s">
        <v>93</v>
      </c>
      <c r="C67" s="12" t="s">
        <v>90</v>
      </c>
      <c r="D67" s="12" t="s">
        <v>57</v>
      </c>
      <c r="E67" s="12" t="s">
        <v>48</v>
      </c>
      <c r="F67" s="86" t="s">
        <v>114</v>
      </c>
      <c r="G67" s="14">
        <v>15.5</v>
      </c>
      <c r="H67" s="12">
        <v>16</v>
      </c>
      <c r="I67" s="2" t="s">
        <v>29</v>
      </c>
      <c r="J67" s="2">
        <v>50240</v>
      </c>
      <c r="K67" s="2">
        <v>81</v>
      </c>
      <c r="L67" s="16">
        <v>32930</v>
      </c>
      <c r="M67" s="16">
        <f t="shared" ref="M67:M130" si="1">L67/1000</f>
        <v>32.93</v>
      </c>
      <c r="N67" s="2">
        <v>15.11</v>
      </c>
      <c r="O67" s="2">
        <v>7.94</v>
      </c>
      <c r="P67" s="22" t="s">
        <v>115</v>
      </c>
      <c r="Q67" s="2">
        <v>0.28000000000000003</v>
      </c>
      <c r="R67" s="2">
        <v>0.39</v>
      </c>
      <c r="S67" s="2">
        <v>0.39</v>
      </c>
      <c r="T67" s="2">
        <v>0.78</v>
      </c>
      <c r="U67" s="2">
        <v>0.05</v>
      </c>
      <c r="V67" s="2">
        <v>2.3E-2</v>
      </c>
      <c r="W67" s="2">
        <v>1.2E-2</v>
      </c>
      <c r="X67" s="2">
        <v>1.4</v>
      </c>
      <c r="Y67" s="22" t="s">
        <v>115</v>
      </c>
      <c r="Z67" s="22" t="s">
        <v>115</v>
      </c>
    </row>
    <row r="68" spans="1:26" ht="12" customHeight="1">
      <c r="A68" s="15" t="s">
        <v>31</v>
      </c>
      <c r="B68" s="2" t="s">
        <v>94</v>
      </c>
      <c r="C68" s="2" t="s">
        <v>95</v>
      </c>
      <c r="D68" s="2" t="s">
        <v>57</v>
      </c>
      <c r="E68" s="2" t="s">
        <v>48</v>
      </c>
      <c r="F68" s="85" t="s">
        <v>113</v>
      </c>
      <c r="G68" s="4">
        <v>0.495</v>
      </c>
      <c r="H68" s="2" t="s">
        <v>29</v>
      </c>
      <c r="I68" s="2">
        <v>1.3</v>
      </c>
      <c r="J68" s="2">
        <v>15370</v>
      </c>
      <c r="K68" s="2">
        <v>126.1</v>
      </c>
      <c r="L68" s="16">
        <v>9000</v>
      </c>
      <c r="M68" s="16">
        <f t="shared" si="1"/>
        <v>9</v>
      </c>
      <c r="N68" s="2">
        <v>14.24</v>
      </c>
      <c r="O68" s="2">
        <v>8.48</v>
      </c>
      <c r="P68" s="2">
        <v>5.4000000000000003E-3</v>
      </c>
      <c r="Q68" s="2">
        <v>0.63</v>
      </c>
      <c r="R68" s="2">
        <v>1</v>
      </c>
      <c r="S68" s="2">
        <v>0.68</v>
      </c>
      <c r="T68" s="2">
        <v>1.7</v>
      </c>
      <c r="U68" s="2" t="s">
        <v>50</v>
      </c>
      <c r="V68" s="2">
        <v>2.5999999999999999E-2</v>
      </c>
      <c r="W68" s="2">
        <v>5.0000000000000001E-3</v>
      </c>
      <c r="X68" s="2">
        <v>3.6</v>
      </c>
      <c r="Y68" s="2">
        <v>91</v>
      </c>
      <c r="Z68" s="2">
        <v>12</v>
      </c>
    </row>
    <row r="69" spans="1:26" ht="12" customHeight="1" thickBot="1">
      <c r="A69" s="23" t="s">
        <v>31</v>
      </c>
      <c r="B69" s="12" t="s">
        <v>94</v>
      </c>
      <c r="C69" s="12" t="s">
        <v>95</v>
      </c>
      <c r="D69" s="12" t="s">
        <v>57</v>
      </c>
      <c r="E69" s="12" t="s">
        <v>48</v>
      </c>
      <c r="F69" s="86" t="s">
        <v>114</v>
      </c>
      <c r="G69" s="14">
        <v>15.5</v>
      </c>
      <c r="H69" s="12">
        <v>16</v>
      </c>
      <c r="I69" s="2" t="s">
        <v>29</v>
      </c>
      <c r="J69" s="2">
        <v>52240</v>
      </c>
      <c r="K69" s="2">
        <v>95.3</v>
      </c>
      <c r="L69" s="16">
        <v>34440</v>
      </c>
      <c r="M69" s="16">
        <f t="shared" si="1"/>
        <v>34.44</v>
      </c>
      <c r="N69" s="2">
        <v>17.010000000000002</v>
      </c>
      <c r="O69" s="2">
        <v>8.08</v>
      </c>
      <c r="P69" s="22" t="s">
        <v>115</v>
      </c>
      <c r="Q69" s="2">
        <v>0.14000000000000001</v>
      </c>
      <c r="R69" s="2">
        <v>7.4999999999999997E-2</v>
      </c>
      <c r="S69" s="2">
        <v>0.17</v>
      </c>
      <c r="T69" s="2">
        <v>0.24</v>
      </c>
      <c r="U69" s="2">
        <v>1.4E-2</v>
      </c>
      <c r="V69" s="2">
        <v>1.0999999999999999E-2</v>
      </c>
      <c r="W69" s="2">
        <v>5.0000000000000001E-3</v>
      </c>
      <c r="X69" s="2">
        <v>0.4</v>
      </c>
      <c r="Y69" s="22" t="s">
        <v>115</v>
      </c>
      <c r="Z69" s="22" t="s">
        <v>115</v>
      </c>
    </row>
    <row r="70" spans="1:26" ht="12" customHeight="1">
      <c r="A70" s="15" t="s">
        <v>31</v>
      </c>
      <c r="B70" s="2" t="s">
        <v>96</v>
      </c>
      <c r="C70" s="2" t="s">
        <v>95</v>
      </c>
      <c r="D70" s="2" t="s">
        <v>57</v>
      </c>
      <c r="E70" s="2" t="s">
        <v>48</v>
      </c>
      <c r="F70" s="85" t="s">
        <v>113</v>
      </c>
      <c r="G70" s="4">
        <v>0.51100000000000001</v>
      </c>
      <c r="H70" s="2" t="s">
        <v>29</v>
      </c>
      <c r="I70" s="2">
        <v>2</v>
      </c>
      <c r="J70" s="2">
        <v>23130</v>
      </c>
      <c r="K70" s="2">
        <v>98.8</v>
      </c>
      <c r="L70" s="16">
        <v>14030</v>
      </c>
      <c r="M70" s="16">
        <f t="shared" si="1"/>
        <v>14.03</v>
      </c>
      <c r="N70" s="2">
        <v>16.940000000000001</v>
      </c>
      <c r="O70" s="2">
        <v>7.96</v>
      </c>
      <c r="P70" s="2">
        <v>6.1000000000000004E-3</v>
      </c>
      <c r="Q70" s="2">
        <v>0.54</v>
      </c>
      <c r="R70" s="2">
        <v>0.72</v>
      </c>
      <c r="S70" s="2">
        <v>0.61</v>
      </c>
      <c r="T70" s="2">
        <v>1.3</v>
      </c>
      <c r="U70" s="2">
        <v>3.2000000000000001E-2</v>
      </c>
      <c r="V70" s="2">
        <v>2.5000000000000001E-2</v>
      </c>
      <c r="W70" s="2">
        <v>1.7999999999999999E-2</v>
      </c>
      <c r="X70" s="2">
        <v>2.4</v>
      </c>
      <c r="Y70" s="2">
        <v>98</v>
      </c>
      <c r="Z70" s="2">
        <v>9</v>
      </c>
    </row>
    <row r="71" spans="1:26" ht="12" customHeight="1" thickBot="1">
      <c r="A71" s="23" t="s">
        <v>31</v>
      </c>
      <c r="B71" s="12" t="s">
        <v>96</v>
      </c>
      <c r="C71" s="12" t="s">
        <v>95</v>
      </c>
      <c r="D71" s="12" t="s">
        <v>57</v>
      </c>
      <c r="E71" s="12" t="s">
        <v>48</v>
      </c>
      <c r="F71" s="86" t="s">
        <v>114</v>
      </c>
      <c r="G71" s="14">
        <v>15.5</v>
      </c>
      <c r="H71" s="12">
        <v>16</v>
      </c>
      <c r="I71" s="2" t="s">
        <v>29</v>
      </c>
      <c r="J71" s="2">
        <v>51430</v>
      </c>
      <c r="K71" s="2">
        <v>83.4</v>
      </c>
      <c r="L71" s="16">
        <v>33850</v>
      </c>
      <c r="M71" s="16">
        <f t="shared" si="1"/>
        <v>33.85</v>
      </c>
      <c r="N71" s="2">
        <v>17.21</v>
      </c>
      <c r="O71" s="2">
        <v>7.99</v>
      </c>
      <c r="P71" s="22" t="s">
        <v>115</v>
      </c>
      <c r="Q71" s="2">
        <v>0.17</v>
      </c>
      <c r="R71" s="2">
        <v>0.1</v>
      </c>
      <c r="S71" s="2">
        <v>0.24</v>
      </c>
      <c r="T71" s="2">
        <v>0.34</v>
      </c>
      <c r="U71" s="2">
        <v>5.5E-2</v>
      </c>
      <c r="V71" s="2">
        <v>1.7000000000000001E-2</v>
      </c>
      <c r="W71" s="2">
        <v>8.0000000000000002E-3</v>
      </c>
      <c r="X71" s="2">
        <v>0.6</v>
      </c>
      <c r="Y71" s="22" t="s">
        <v>115</v>
      </c>
      <c r="Z71" s="22" t="s">
        <v>115</v>
      </c>
    </row>
    <row r="72" spans="1:26" ht="12" customHeight="1">
      <c r="A72" s="26" t="s">
        <v>31</v>
      </c>
      <c r="B72" s="11" t="s">
        <v>97</v>
      </c>
      <c r="C72" s="11" t="s">
        <v>95</v>
      </c>
      <c r="D72" s="11" t="s">
        <v>57</v>
      </c>
      <c r="E72" s="11" t="s">
        <v>48</v>
      </c>
      <c r="F72" s="85" t="s">
        <v>113</v>
      </c>
      <c r="G72" s="13">
        <v>0</v>
      </c>
      <c r="H72" s="11" t="s">
        <v>29</v>
      </c>
      <c r="I72" s="2">
        <v>1.2</v>
      </c>
      <c r="J72" s="2">
        <v>23330</v>
      </c>
      <c r="K72" s="2">
        <v>112.2</v>
      </c>
      <c r="L72" s="16">
        <v>14130</v>
      </c>
      <c r="M72" s="16">
        <f t="shared" si="1"/>
        <v>14.13</v>
      </c>
      <c r="N72" s="2">
        <v>14.89</v>
      </c>
      <c r="O72" s="2">
        <v>8.17</v>
      </c>
      <c r="P72" s="2">
        <v>1.7000000000000001E-2</v>
      </c>
      <c r="Q72" s="2">
        <v>0.33</v>
      </c>
      <c r="R72" s="2">
        <v>0.39</v>
      </c>
      <c r="S72" s="2">
        <v>0.43</v>
      </c>
      <c r="T72" s="2">
        <v>0.82</v>
      </c>
      <c r="U72" s="2">
        <v>0.01</v>
      </c>
      <c r="V72" s="2">
        <v>1.6E-2</v>
      </c>
      <c r="W72" s="2">
        <v>1.0999999999999999E-2</v>
      </c>
      <c r="X72" s="2">
        <v>1.5</v>
      </c>
      <c r="Y72" s="2">
        <v>99</v>
      </c>
      <c r="Z72" s="2">
        <v>8</v>
      </c>
    </row>
    <row r="73" spans="1:26" ht="12" customHeight="1" thickBot="1">
      <c r="A73" s="23" t="s">
        <v>31</v>
      </c>
      <c r="B73" s="12" t="s">
        <v>97</v>
      </c>
      <c r="C73" s="12" t="s">
        <v>95</v>
      </c>
      <c r="D73" s="12" t="s">
        <v>57</v>
      </c>
      <c r="E73" s="12" t="s">
        <v>48</v>
      </c>
      <c r="F73" s="86" t="s">
        <v>114</v>
      </c>
      <c r="G73" s="14">
        <v>15.5</v>
      </c>
      <c r="H73" s="12">
        <v>16</v>
      </c>
      <c r="I73" s="2" t="s">
        <v>29</v>
      </c>
      <c r="J73" s="2">
        <v>51710</v>
      </c>
      <c r="K73" s="2">
        <v>98.1</v>
      </c>
      <c r="L73" s="16">
        <v>34040</v>
      </c>
      <c r="M73" s="16">
        <f t="shared" si="1"/>
        <v>34.04</v>
      </c>
      <c r="N73" s="2">
        <v>16.32</v>
      </c>
      <c r="O73" s="2">
        <v>8.0399999999999991</v>
      </c>
      <c r="P73" s="22" t="s">
        <v>115</v>
      </c>
      <c r="Q73" s="2">
        <v>0.1</v>
      </c>
      <c r="R73" s="2">
        <v>0.14000000000000001</v>
      </c>
      <c r="S73" s="2">
        <v>0.18</v>
      </c>
      <c r="T73" s="2">
        <v>0.32</v>
      </c>
      <c r="U73" s="2">
        <v>0.01</v>
      </c>
      <c r="V73" s="2">
        <v>1.6E-2</v>
      </c>
      <c r="W73" s="2">
        <v>8.0000000000000002E-3</v>
      </c>
      <c r="X73" s="2">
        <v>0.52</v>
      </c>
      <c r="Y73" s="22" t="s">
        <v>115</v>
      </c>
      <c r="Z73" s="22" t="s">
        <v>115</v>
      </c>
    </row>
    <row r="74" spans="1:26" ht="12" customHeight="1">
      <c r="A74" s="15" t="s">
        <v>31</v>
      </c>
      <c r="B74" s="2" t="s">
        <v>98</v>
      </c>
      <c r="C74" s="2" t="s">
        <v>95</v>
      </c>
      <c r="D74" s="2" t="s">
        <v>57</v>
      </c>
      <c r="E74" s="2" t="s">
        <v>48</v>
      </c>
      <c r="F74" s="85" t="s">
        <v>113</v>
      </c>
      <c r="G74" s="4">
        <v>0.5</v>
      </c>
      <c r="H74" s="2" t="s">
        <v>29</v>
      </c>
      <c r="I74" s="2">
        <v>1</v>
      </c>
      <c r="J74" s="2">
        <v>19790</v>
      </c>
      <c r="K74" s="2">
        <v>112.7</v>
      </c>
      <c r="L74" s="16">
        <v>11840</v>
      </c>
      <c r="M74" s="16">
        <f t="shared" si="1"/>
        <v>11.84</v>
      </c>
      <c r="N74" s="2">
        <v>15.07</v>
      </c>
      <c r="O74" s="2">
        <v>8.5</v>
      </c>
      <c r="P74" s="2">
        <v>2.4E-2</v>
      </c>
      <c r="Q74" s="2">
        <v>0.37</v>
      </c>
      <c r="R74" s="2">
        <v>0.2</v>
      </c>
      <c r="S74" s="2">
        <v>0.49</v>
      </c>
      <c r="T74" s="2">
        <v>0.69</v>
      </c>
      <c r="U74" s="2">
        <v>0.01</v>
      </c>
      <c r="V74" s="2">
        <v>1.7000000000000001E-2</v>
      </c>
      <c r="W74" s="2">
        <v>1.2E-2</v>
      </c>
      <c r="X74" s="2">
        <v>1.5</v>
      </c>
      <c r="Y74" s="2">
        <v>94</v>
      </c>
      <c r="Z74" s="2">
        <v>9</v>
      </c>
    </row>
    <row r="75" spans="1:26" ht="12" customHeight="1" thickBot="1">
      <c r="A75" s="23" t="s">
        <v>31</v>
      </c>
      <c r="B75" s="12" t="s">
        <v>98</v>
      </c>
      <c r="C75" s="12" t="s">
        <v>95</v>
      </c>
      <c r="D75" s="12" t="s">
        <v>57</v>
      </c>
      <c r="E75" s="12" t="s">
        <v>48</v>
      </c>
      <c r="F75" s="86" t="s">
        <v>114</v>
      </c>
      <c r="G75" s="14">
        <v>15</v>
      </c>
      <c r="H75" s="12">
        <v>15.5</v>
      </c>
      <c r="I75" s="2" t="s">
        <v>29</v>
      </c>
      <c r="J75" s="2">
        <v>50060</v>
      </c>
      <c r="K75" s="2">
        <v>65</v>
      </c>
      <c r="L75" s="16">
        <v>32830</v>
      </c>
      <c r="M75" s="16">
        <f t="shared" si="1"/>
        <v>32.83</v>
      </c>
      <c r="N75" s="2">
        <v>16.489999999999998</v>
      </c>
      <c r="O75" s="2">
        <v>8.0399999999999991</v>
      </c>
      <c r="P75" s="22" t="s">
        <v>115</v>
      </c>
      <c r="Q75" s="2">
        <v>2.9000000000000001E-2</v>
      </c>
      <c r="R75" s="2">
        <v>9.1999999999999998E-2</v>
      </c>
      <c r="S75" s="2">
        <v>0.14000000000000001</v>
      </c>
      <c r="T75" s="2">
        <v>0.23</v>
      </c>
      <c r="U75" s="2">
        <v>9.1999999999999998E-2</v>
      </c>
      <c r="V75" s="2">
        <v>2.1999999999999999E-2</v>
      </c>
      <c r="W75" s="2">
        <v>2.1999999999999999E-2</v>
      </c>
      <c r="X75" s="2">
        <v>0.79</v>
      </c>
      <c r="Y75" s="22" t="s">
        <v>115</v>
      </c>
      <c r="Z75" s="22" t="s">
        <v>115</v>
      </c>
    </row>
    <row r="76" spans="1:26" ht="12" customHeight="1">
      <c r="A76" s="15" t="s">
        <v>31</v>
      </c>
      <c r="B76" s="2" t="s">
        <v>99</v>
      </c>
      <c r="C76" s="2" t="s">
        <v>95</v>
      </c>
      <c r="D76" s="2" t="s">
        <v>57</v>
      </c>
      <c r="E76" s="2" t="s">
        <v>48</v>
      </c>
      <c r="F76" s="85" t="s">
        <v>113</v>
      </c>
      <c r="G76" s="4">
        <v>0.50700000000000001</v>
      </c>
      <c r="H76" s="2" t="s">
        <v>29</v>
      </c>
      <c r="I76" s="2">
        <v>1</v>
      </c>
      <c r="J76" s="2">
        <v>11860</v>
      </c>
      <c r="K76" s="2">
        <v>114.2</v>
      </c>
      <c r="L76" s="16">
        <v>6810</v>
      </c>
      <c r="M76" s="16">
        <f t="shared" si="1"/>
        <v>6.81</v>
      </c>
      <c r="N76" s="2">
        <v>14.87</v>
      </c>
      <c r="O76" s="2">
        <v>8.5399999999999991</v>
      </c>
      <c r="P76" s="2">
        <v>1.7999999999999999E-2</v>
      </c>
      <c r="Q76" s="2">
        <v>0.63</v>
      </c>
      <c r="R76" s="2">
        <v>0.14000000000000001</v>
      </c>
      <c r="S76" s="2">
        <v>0.79</v>
      </c>
      <c r="T76" s="2">
        <v>0.93</v>
      </c>
      <c r="U76" s="2">
        <v>1.2E-2</v>
      </c>
      <c r="V76" s="2">
        <v>3.3000000000000002E-2</v>
      </c>
      <c r="W76" s="2">
        <v>5.0000000000000001E-3</v>
      </c>
      <c r="X76" s="2">
        <v>2.6</v>
      </c>
      <c r="Y76" s="2">
        <v>89</v>
      </c>
      <c r="Z76" s="2">
        <v>14</v>
      </c>
    </row>
    <row r="77" spans="1:26" ht="12" customHeight="1" thickBot="1">
      <c r="A77" s="23" t="s">
        <v>31</v>
      </c>
      <c r="B77" s="12" t="s">
        <v>99</v>
      </c>
      <c r="C77" s="12" t="s">
        <v>95</v>
      </c>
      <c r="D77" s="12" t="s">
        <v>57</v>
      </c>
      <c r="E77" s="12" t="s">
        <v>48</v>
      </c>
      <c r="F77" s="86" t="s">
        <v>114</v>
      </c>
      <c r="G77" s="14">
        <v>16</v>
      </c>
      <c r="H77" s="12">
        <v>16.5</v>
      </c>
      <c r="I77" s="2" t="s">
        <v>29</v>
      </c>
      <c r="J77" s="2">
        <v>51310</v>
      </c>
      <c r="K77" s="2">
        <v>94.9</v>
      </c>
      <c r="L77" s="16">
        <v>33720</v>
      </c>
      <c r="M77" s="16">
        <f t="shared" si="1"/>
        <v>33.72</v>
      </c>
      <c r="N77" s="2">
        <v>16.27</v>
      </c>
      <c r="O77" s="2">
        <v>8.19</v>
      </c>
      <c r="P77" s="22" t="s">
        <v>115</v>
      </c>
      <c r="Q77" s="2" t="s">
        <v>77</v>
      </c>
      <c r="R77" s="2">
        <v>2.5000000000000001E-2</v>
      </c>
      <c r="S77" s="2">
        <v>5.3999999999999999E-2</v>
      </c>
      <c r="T77" s="2">
        <v>7.9000000000000001E-2</v>
      </c>
      <c r="U77" s="2">
        <v>2.1999999999999999E-2</v>
      </c>
      <c r="V77" s="2">
        <v>1.2E-2</v>
      </c>
      <c r="W77" s="2">
        <v>5.0000000000000001E-3</v>
      </c>
      <c r="X77" s="2">
        <v>0.3</v>
      </c>
      <c r="Y77" s="22" t="s">
        <v>115</v>
      </c>
      <c r="Z77" s="22" t="s">
        <v>115</v>
      </c>
    </row>
    <row r="78" spans="1:26" ht="12" customHeight="1">
      <c r="A78" s="15" t="s">
        <v>31</v>
      </c>
      <c r="B78" s="2" t="s">
        <v>100</v>
      </c>
      <c r="C78" s="2" t="s">
        <v>101</v>
      </c>
      <c r="D78" s="2" t="s">
        <v>57</v>
      </c>
      <c r="E78" s="2" t="s">
        <v>48</v>
      </c>
      <c r="F78" s="85" t="s">
        <v>113</v>
      </c>
      <c r="G78" s="4">
        <v>0.50600000000000001</v>
      </c>
      <c r="H78" s="2" t="s">
        <v>29</v>
      </c>
      <c r="I78" s="2">
        <v>1.7</v>
      </c>
      <c r="J78" s="2">
        <v>19280</v>
      </c>
      <c r="K78" s="2">
        <v>106.9</v>
      </c>
      <c r="L78" s="16">
        <v>11510</v>
      </c>
      <c r="M78" s="16">
        <f t="shared" si="1"/>
        <v>11.51</v>
      </c>
      <c r="N78" s="2">
        <v>15.3</v>
      </c>
      <c r="O78" s="2">
        <v>8.52</v>
      </c>
      <c r="P78" s="2">
        <v>0.01</v>
      </c>
      <c r="Q78" s="2">
        <v>0.61</v>
      </c>
      <c r="R78" s="2">
        <v>4.8000000000000001E-2</v>
      </c>
      <c r="S78" s="2">
        <v>0.78</v>
      </c>
      <c r="T78" s="2">
        <v>0.83</v>
      </c>
      <c r="U78" s="2">
        <v>1.2999999999999999E-2</v>
      </c>
      <c r="V78" s="2">
        <v>2.5000000000000001E-2</v>
      </c>
      <c r="W78" s="2">
        <v>1.9E-2</v>
      </c>
      <c r="X78" s="2">
        <v>2.4</v>
      </c>
      <c r="Y78" s="2">
        <v>99</v>
      </c>
      <c r="Z78" s="2">
        <v>11</v>
      </c>
    </row>
    <row r="79" spans="1:26" ht="12" customHeight="1" thickBot="1">
      <c r="A79" s="23" t="s">
        <v>31</v>
      </c>
      <c r="B79" s="12" t="s">
        <v>100</v>
      </c>
      <c r="C79" s="12" t="s">
        <v>101</v>
      </c>
      <c r="D79" s="12" t="s">
        <v>57</v>
      </c>
      <c r="E79" s="12" t="s">
        <v>48</v>
      </c>
      <c r="F79" s="86" t="s">
        <v>114</v>
      </c>
      <c r="G79" s="14">
        <v>15</v>
      </c>
      <c r="H79" s="12">
        <v>15.5</v>
      </c>
      <c r="I79" s="2" t="s">
        <v>29</v>
      </c>
      <c r="J79" s="2">
        <v>49890</v>
      </c>
      <c r="K79" s="2">
        <v>84.7</v>
      </c>
      <c r="L79" s="16">
        <v>32690</v>
      </c>
      <c r="M79" s="16">
        <f t="shared" si="1"/>
        <v>32.69</v>
      </c>
      <c r="N79" s="2">
        <v>15.82</v>
      </c>
      <c r="O79" s="2">
        <v>8.17</v>
      </c>
      <c r="P79" s="22" t="s">
        <v>115</v>
      </c>
      <c r="Q79" s="2">
        <v>0.12</v>
      </c>
      <c r="R79" s="2">
        <v>3.3000000000000002E-2</v>
      </c>
      <c r="S79" s="2">
        <v>0.19</v>
      </c>
      <c r="T79" s="2">
        <v>0.22</v>
      </c>
      <c r="U79" s="2">
        <v>4.2999999999999997E-2</v>
      </c>
      <c r="V79" s="2">
        <v>1.6E-2</v>
      </c>
      <c r="W79" s="2">
        <v>1.4999999999999999E-2</v>
      </c>
      <c r="X79" s="2">
        <v>0.46</v>
      </c>
      <c r="Y79" s="22" t="s">
        <v>115</v>
      </c>
      <c r="Z79" s="22" t="s">
        <v>115</v>
      </c>
    </row>
    <row r="80" spans="1:26" ht="12" customHeight="1">
      <c r="A80" s="15" t="s">
        <v>31</v>
      </c>
      <c r="B80" s="2" t="s">
        <v>102</v>
      </c>
      <c r="C80" s="2" t="s">
        <v>101</v>
      </c>
      <c r="D80" s="2" t="s">
        <v>57</v>
      </c>
      <c r="E80" s="2" t="s">
        <v>48</v>
      </c>
      <c r="F80" s="85" t="s">
        <v>113</v>
      </c>
      <c r="G80" s="4">
        <v>0.48699999999999999</v>
      </c>
      <c r="H80" s="2" t="s">
        <v>29</v>
      </c>
      <c r="I80" s="2">
        <v>1.7</v>
      </c>
      <c r="J80" s="2">
        <v>21640</v>
      </c>
      <c r="K80" s="2">
        <v>93.8</v>
      </c>
      <c r="L80" s="16">
        <v>13050</v>
      </c>
      <c r="M80" s="16">
        <f t="shared" si="1"/>
        <v>13.05</v>
      </c>
      <c r="N80" s="2">
        <v>15.27</v>
      </c>
      <c r="O80" s="2">
        <v>8.25</v>
      </c>
      <c r="P80" s="22" t="s">
        <v>115</v>
      </c>
      <c r="Q80" s="2">
        <v>0.68</v>
      </c>
      <c r="R80" s="2">
        <v>0.03</v>
      </c>
      <c r="S80" s="2">
        <v>0.72</v>
      </c>
      <c r="T80" s="2">
        <v>0.75</v>
      </c>
      <c r="U80" s="2">
        <v>1.7999999999999999E-2</v>
      </c>
      <c r="V80" s="2">
        <v>2.8000000000000001E-2</v>
      </c>
      <c r="W80" s="2">
        <v>1.7999999999999999E-2</v>
      </c>
      <c r="X80" s="2">
        <v>0.28000000000000003</v>
      </c>
      <c r="Y80" s="2">
        <v>94</v>
      </c>
      <c r="Z80" s="2">
        <v>9</v>
      </c>
    </row>
    <row r="81" spans="1:26" ht="12" customHeight="1" thickBot="1">
      <c r="A81" s="23" t="s">
        <v>31</v>
      </c>
      <c r="B81" s="12" t="s">
        <v>102</v>
      </c>
      <c r="C81" s="12" t="s">
        <v>101</v>
      </c>
      <c r="D81" s="12" t="s">
        <v>57</v>
      </c>
      <c r="E81" s="12" t="s">
        <v>48</v>
      </c>
      <c r="F81" s="86" t="s">
        <v>114</v>
      </c>
      <c r="G81" s="14">
        <v>15</v>
      </c>
      <c r="H81" s="12">
        <v>15.5</v>
      </c>
      <c r="I81" s="2" t="s">
        <v>29</v>
      </c>
      <c r="J81" s="2">
        <v>50880</v>
      </c>
      <c r="K81" s="2">
        <v>94.3</v>
      </c>
      <c r="L81" s="16">
        <v>33420</v>
      </c>
      <c r="M81" s="16">
        <f t="shared" si="1"/>
        <v>33.42</v>
      </c>
      <c r="N81" s="2">
        <v>15.95</v>
      </c>
      <c r="O81" s="2">
        <v>8.1199999999999992</v>
      </c>
      <c r="P81" s="22" t="s">
        <v>115</v>
      </c>
      <c r="Q81" s="2">
        <v>0.12</v>
      </c>
      <c r="R81" s="2">
        <v>2.1999999999999999E-2</v>
      </c>
      <c r="S81" s="2">
        <v>0.16</v>
      </c>
      <c r="T81" s="2">
        <v>0.18</v>
      </c>
      <c r="U81" s="2">
        <v>2.1000000000000001E-2</v>
      </c>
      <c r="V81" s="2">
        <v>1.7000000000000001E-2</v>
      </c>
      <c r="W81" s="2">
        <v>7.0000000000000001E-3</v>
      </c>
      <c r="X81" s="2">
        <v>2.2999999999999998</v>
      </c>
      <c r="Y81" s="22" t="s">
        <v>115</v>
      </c>
      <c r="Z81" s="22" t="s">
        <v>115</v>
      </c>
    </row>
    <row r="82" spans="1:26" ht="12" customHeight="1">
      <c r="A82" s="15" t="s">
        <v>31</v>
      </c>
      <c r="B82" s="2" t="s">
        <v>103</v>
      </c>
      <c r="C82" s="2" t="s">
        <v>101</v>
      </c>
      <c r="D82" s="2" t="s">
        <v>57</v>
      </c>
      <c r="E82" s="2" t="s">
        <v>48</v>
      </c>
      <c r="F82" s="85" t="s">
        <v>113</v>
      </c>
      <c r="G82" s="4">
        <v>0.51100000000000001</v>
      </c>
      <c r="H82" s="2" t="s">
        <v>29</v>
      </c>
      <c r="I82" s="2">
        <v>1.7</v>
      </c>
      <c r="J82" s="2">
        <v>30890</v>
      </c>
      <c r="K82" s="2">
        <v>89.1</v>
      </c>
      <c r="L82" s="16">
        <v>19250</v>
      </c>
      <c r="M82" s="16">
        <f t="shared" si="1"/>
        <v>19.25</v>
      </c>
      <c r="N82" s="2">
        <v>15.36</v>
      </c>
      <c r="O82" s="2">
        <v>8.01</v>
      </c>
      <c r="P82" s="2">
        <v>3.2000000000000002E-3</v>
      </c>
      <c r="Q82" s="2">
        <v>0.49</v>
      </c>
      <c r="R82" s="2">
        <v>1.7999999999999999E-2</v>
      </c>
      <c r="S82" s="2">
        <v>0.69</v>
      </c>
      <c r="T82" s="2">
        <v>0.7</v>
      </c>
      <c r="U82" s="2">
        <v>1.4999999999999999E-2</v>
      </c>
      <c r="V82" s="2">
        <v>2.1000000000000001E-2</v>
      </c>
      <c r="W82" s="2">
        <v>5.0000000000000001E-3</v>
      </c>
      <c r="X82" s="2">
        <v>2.1</v>
      </c>
      <c r="Y82" s="2">
        <v>94</v>
      </c>
      <c r="Z82" s="2">
        <v>9</v>
      </c>
    </row>
    <row r="83" spans="1:26" ht="12" customHeight="1" thickBot="1">
      <c r="A83" s="23" t="s">
        <v>31</v>
      </c>
      <c r="B83" s="12" t="s">
        <v>103</v>
      </c>
      <c r="C83" s="12" t="s">
        <v>101</v>
      </c>
      <c r="D83" s="12" t="s">
        <v>57</v>
      </c>
      <c r="E83" s="12" t="s">
        <v>48</v>
      </c>
      <c r="F83" s="86" t="s">
        <v>114</v>
      </c>
      <c r="G83" s="14">
        <v>15.5</v>
      </c>
      <c r="H83" s="12">
        <v>16</v>
      </c>
      <c r="I83" s="2" t="s">
        <v>29</v>
      </c>
      <c r="J83" s="2">
        <v>51390</v>
      </c>
      <c r="K83" s="2">
        <v>93.7</v>
      </c>
      <c r="L83" s="16">
        <v>33810</v>
      </c>
      <c r="M83" s="16">
        <f t="shared" si="1"/>
        <v>33.81</v>
      </c>
      <c r="N83" s="2">
        <v>16.34</v>
      </c>
      <c r="O83" s="2">
        <v>8.07</v>
      </c>
      <c r="P83" s="22" t="s">
        <v>115</v>
      </c>
      <c r="Q83" s="2">
        <v>0.15</v>
      </c>
      <c r="R83" s="2">
        <v>1.7999999999999999E-2</v>
      </c>
      <c r="S83" s="2">
        <v>0.19</v>
      </c>
      <c r="T83" s="2">
        <v>0.21</v>
      </c>
      <c r="U83" s="2">
        <v>1.4999999999999999E-2</v>
      </c>
      <c r="V83" s="2">
        <v>1.7000000000000001E-2</v>
      </c>
      <c r="W83" s="2">
        <v>5.0000000000000001E-3</v>
      </c>
      <c r="X83" s="2">
        <v>0.3</v>
      </c>
      <c r="Y83" s="22" t="s">
        <v>115</v>
      </c>
      <c r="Z83" s="22" t="s">
        <v>115</v>
      </c>
    </row>
    <row r="84" spans="1:26" ht="12" customHeight="1">
      <c r="A84" s="15" t="s">
        <v>31</v>
      </c>
      <c r="B84" s="2" t="s">
        <v>104</v>
      </c>
      <c r="C84" s="2" t="s">
        <v>101</v>
      </c>
      <c r="D84" s="2" t="s">
        <v>57</v>
      </c>
      <c r="E84" s="2" t="s">
        <v>48</v>
      </c>
      <c r="F84" s="85" t="s">
        <v>113</v>
      </c>
      <c r="G84" s="4">
        <v>0.50800000000000001</v>
      </c>
      <c r="H84" s="2" t="s">
        <v>29</v>
      </c>
      <c r="I84" s="2">
        <v>1.7</v>
      </c>
      <c r="J84" s="2">
        <v>20850</v>
      </c>
      <c r="K84" s="2">
        <v>95.4</v>
      </c>
      <c r="L84" s="16">
        <v>12530</v>
      </c>
      <c r="M84" s="16">
        <f t="shared" si="1"/>
        <v>12.53</v>
      </c>
      <c r="N84" s="2">
        <v>15.98</v>
      </c>
      <c r="O84" s="2">
        <v>8.39</v>
      </c>
      <c r="P84" s="2">
        <v>1.9E-3</v>
      </c>
      <c r="Q84" s="2">
        <v>0.5</v>
      </c>
      <c r="R84" s="2">
        <v>1.2999999999999999E-2</v>
      </c>
      <c r="S84" s="2">
        <v>0.54</v>
      </c>
      <c r="T84" s="2">
        <v>0.55000000000000004</v>
      </c>
      <c r="U84" s="2">
        <v>2.5000000000000001E-2</v>
      </c>
      <c r="V84" s="2">
        <v>2.1000000000000001E-2</v>
      </c>
      <c r="W84" s="2">
        <v>1.0999999999999999E-2</v>
      </c>
      <c r="X84" s="2">
        <v>2</v>
      </c>
      <c r="Y84" s="2">
        <v>100</v>
      </c>
      <c r="Z84" s="2">
        <v>10</v>
      </c>
    </row>
    <row r="85" spans="1:26" ht="12" customHeight="1" thickBot="1">
      <c r="A85" s="23" t="s">
        <v>31</v>
      </c>
      <c r="B85" s="12" t="s">
        <v>104</v>
      </c>
      <c r="C85" s="12" t="s">
        <v>101</v>
      </c>
      <c r="D85" s="12" t="s">
        <v>57</v>
      </c>
      <c r="E85" s="12" t="s">
        <v>48</v>
      </c>
      <c r="F85" s="86" t="s">
        <v>114</v>
      </c>
      <c r="G85" s="14">
        <v>16</v>
      </c>
      <c r="H85" s="12">
        <v>16.5</v>
      </c>
      <c r="I85" s="2" t="s">
        <v>29</v>
      </c>
      <c r="J85" s="2">
        <v>51360</v>
      </c>
      <c r="K85" s="2">
        <v>90.9</v>
      </c>
      <c r="L85" s="16">
        <v>33790</v>
      </c>
      <c r="M85" s="16">
        <f t="shared" si="1"/>
        <v>33.79</v>
      </c>
      <c r="N85" s="2">
        <v>16.739999999999998</v>
      </c>
      <c r="O85" s="2">
        <v>8.1199999999999992</v>
      </c>
      <c r="P85" s="22" t="s">
        <v>115</v>
      </c>
      <c r="Q85" s="2">
        <v>6.5000000000000002E-2</v>
      </c>
      <c r="R85" s="2">
        <v>2.3E-2</v>
      </c>
      <c r="S85" s="2">
        <v>0.1</v>
      </c>
      <c r="T85" s="2">
        <v>0.13</v>
      </c>
      <c r="U85" s="2">
        <v>3.3000000000000002E-2</v>
      </c>
      <c r="V85" s="2">
        <v>1.4E-2</v>
      </c>
      <c r="W85" s="2">
        <v>1.4E-2</v>
      </c>
      <c r="X85" s="2">
        <v>0.4</v>
      </c>
      <c r="Y85" s="22" t="s">
        <v>115</v>
      </c>
      <c r="Z85" s="22" t="s">
        <v>115</v>
      </c>
    </row>
    <row r="86" spans="1:26" ht="12" customHeight="1">
      <c r="A86" s="15" t="s">
        <v>31</v>
      </c>
      <c r="B86" s="2" t="s">
        <v>105</v>
      </c>
      <c r="C86" s="2" t="s">
        <v>32</v>
      </c>
      <c r="D86" s="2" t="s">
        <v>57</v>
      </c>
      <c r="E86" s="2" t="s">
        <v>48</v>
      </c>
      <c r="F86" s="85" t="s">
        <v>113</v>
      </c>
      <c r="G86" s="4">
        <v>0.496</v>
      </c>
      <c r="H86" s="2" t="s">
        <v>29</v>
      </c>
      <c r="I86" s="2">
        <v>2</v>
      </c>
      <c r="J86" s="2">
        <v>24600</v>
      </c>
      <c r="K86" s="22" t="s">
        <v>115</v>
      </c>
      <c r="L86" s="16">
        <v>15010</v>
      </c>
      <c r="M86" s="16">
        <f t="shared" si="1"/>
        <v>15.01</v>
      </c>
      <c r="N86" s="2">
        <v>17.100000000000001</v>
      </c>
      <c r="O86" s="2">
        <v>8.17</v>
      </c>
      <c r="P86" s="2">
        <v>6.1000000000000004E-3</v>
      </c>
      <c r="Q86" s="2">
        <v>0.5</v>
      </c>
      <c r="R86" s="2">
        <v>0.01</v>
      </c>
      <c r="S86" s="2">
        <v>0.6</v>
      </c>
      <c r="T86" s="2">
        <v>0.61</v>
      </c>
      <c r="U86" s="2">
        <v>0.01</v>
      </c>
      <c r="V86" s="2">
        <v>2.4E-2</v>
      </c>
      <c r="W86" s="2" t="s">
        <v>51</v>
      </c>
      <c r="X86" s="2">
        <v>1.3</v>
      </c>
      <c r="Y86" s="2">
        <v>100</v>
      </c>
      <c r="Z86" s="2">
        <v>8</v>
      </c>
    </row>
    <row r="87" spans="1:26" ht="12" customHeight="1" thickBot="1">
      <c r="A87" s="23" t="s">
        <v>31</v>
      </c>
      <c r="B87" s="12" t="s">
        <v>105</v>
      </c>
      <c r="C87" s="12" t="s">
        <v>32</v>
      </c>
      <c r="D87" s="12" t="s">
        <v>57</v>
      </c>
      <c r="E87" s="12" t="s">
        <v>48</v>
      </c>
      <c r="F87" s="86" t="s">
        <v>114</v>
      </c>
      <c r="G87" s="14">
        <v>15.5</v>
      </c>
      <c r="H87" s="12">
        <v>16</v>
      </c>
      <c r="I87" s="2" t="s">
        <v>29</v>
      </c>
      <c r="J87" s="2">
        <v>50810</v>
      </c>
      <c r="K87" s="22" t="s">
        <v>115</v>
      </c>
      <c r="L87" s="16">
        <v>33380</v>
      </c>
      <c r="M87" s="16">
        <f t="shared" si="1"/>
        <v>33.380000000000003</v>
      </c>
      <c r="N87" s="2">
        <v>16.77</v>
      </c>
      <c r="O87" s="2">
        <v>8.02</v>
      </c>
      <c r="P87" s="22" t="s">
        <v>115</v>
      </c>
      <c r="Q87" s="2">
        <v>0.12</v>
      </c>
      <c r="R87" s="2">
        <v>2.3E-2</v>
      </c>
      <c r="S87" s="2">
        <v>0.18</v>
      </c>
      <c r="T87" s="2">
        <v>0.2</v>
      </c>
      <c r="U87" s="2">
        <v>3.2000000000000001E-2</v>
      </c>
      <c r="V87" s="2">
        <v>1.9E-2</v>
      </c>
      <c r="W87" s="2">
        <v>8.0000000000000002E-3</v>
      </c>
      <c r="X87" s="2">
        <v>0.44</v>
      </c>
      <c r="Y87" s="22" t="s">
        <v>115</v>
      </c>
      <c r="Z87" s="22" t="s">
        <v>115</v>
      </c>
    </row>
    <row r="88" spans="1:26" ht="12" customHeight="1" thickBot="1">
      <c r="A88" s="24" t="s">
        <v>31</v>
      </c>
      <c r="B88" s="18" t="s">
        <v>106</v>
      </c>
      <c r="C88" s="18" t="s">
        <v>32</v>
      </c>
      <c r="D88" s="18" t="s">
        <v>57</v>
      </c>
      <c r="E88" s="37" t="s">
        <v>48</v>
      </c>
      <c r="F88" s="85" t="s">
        <v>113</v>
      </c>
      <c r="G88" s="19">
        <v>0.505</v>
      </c>
      <c r="H88" s="18" t="s">
        <v>29</v>
      </c>
      <c r="I88" s="2">
        <v>2</v>
      </c>
      <c r="J88" s="2">
        <v>30470</v>
      </c>
      <c r="K88" s="2">
        <v>94.5</v>
      </c>
      <c r="L88" s="16">
        <v>18970</v>
      </c>
      <c r="M88" s="16">
        <f t="shared" si="1"/>
        <v>18.97</v>
      </c>
      <c r="N88" s="2">
        <v>16.88</v>
      </c>
      <c r="O88" s="22" t="s">
        <v>115</v>
      </c>
      <c r="P88" s="16">
        <v>2.3E-3</v>
      </c>
      <c r="Q88" s="16">
        <v>0.32</v>
      </c>
      <c r="R88" s="16">
        <v>1.6E-2</v>
      </c>
      <c r="S88" s="16">
        <v>0.34</v>
      </c>
      <c r="T88" s="16">
        <v>0.36</v>
      </c>
      <c r="U88" s="2">
        <v>0.01</v>
      </c>
      <c r="V88" s="16">
        <v>2.3E-2</v>
      </c>
      <c r="W88" s="16">
        <v>1.9E-2</v>
      </c>
      <c r="X88" s="16">
        <v>1.3</v>
      </c>
      <c r="Y88" s="16">
        <v>100</v>
      </c>
      <c r="Z88" s="16">
        <v>6</v>
      </c>
    </row>
    <row r="89" spans="1:26" ht="12" customHeight="1" thickBot="1">
      <c r="A89" s="62" t="s">
        <v>31</v>
      </c>
      <c r="B89" s="37" t="s">
        <v>106</v>
      </c>
      <c r="C89" s="37" t="s">
        <v>32</v>
      </c>
      <c r="D89" s="37" t="s">
        <v>57</v>
      </c>
      <c r="E89" s="37" t="s">
        <v>48</v>
      </c>
      <c r="F89" s="86" t="s">
        <v>114</v>
      </c>
      <c r="G89" s="38">
        <v>15.5</v>
      </c>
      <c r="H89" s="37">
        <v>16</v>
      </c>
      <c r="I89" s="2" t="s">
        <v>29</v>
      </c>
      <c r="J89" s="2">
        <v>51570</v>
      </c>
      <c r="K89" s="2">
        <v>95.6</v>
      </c>
      <c r="L89" s="16">
        <v>33950</v>
      </c>
      <c r="M89" s="16">
        <f t="shared" si="1"/>
        <v>33.950000000000003</v>
      </c>
      <c r="N89" s="2">
        <v>17.420000000000002</v>
      </c>
      <c r="O89" s="22" t="s">
        <v>115</v>
      </c>
      <c r="P89" s="22" t="s">
        <v>115</v>
      </c>
      <c r="Q89" s="2">
        <v>9.6000000000000002E-2</v>
      </c>
      <c r="R89" s="2">
        <v>2.1000000000000001E-2</v>
      </c>
      <c r="S89" s="2">
        <v>0.12</v>
      </c>
      <c r="T89" s="2">
        <v>0.14000000000000001</v>
      </c>
      <c r="U89" s="2">
        <v>1.4E-2</v>
      </c>
      <c r="V89" s="2">
        <v>1.7999999999999999E-2</v>
      </c>
      <c r="W89" s="2">
        <v>1.7000000000000001E-2</v>
      </c>
      <c r="X89" s="2">
        <v>0.28000000000000003</v>
      </c>
      <c r="Y89" s="22" t="s">
        <v>115</v>
      </c>
      <c r="Z89" s="22" t="s">
        <v>115</v>
      </c>
    </row>
    <row r="90" spans="1:26" ht="12" customHeight="1">
      <c r="A90" s="15" t="s">
        <v>31</v>
      </c>
      <c r="B90" s="2" t="s">
        <v>18</v>
      </c>
      <c r="C90" s="2" t="s">
        <v>32</v>
      </c>
      <c r="D90" s="2" t="s">
        <v>57</v>
      </c>
      <c r="E90" s="2" t="s">
        <v>48</v>
      </c>
      <c r="F90" s="85" t="s">
        <v>113</v>
      </c>
      <c r="G90" s="4">
        <v>0.52200000000000002</v>
      </c>
      <c r="H90" s="2" t="s">
        <v>29</v>
      </c>
      <c r="I90" s="2">
        <v>2.5</v>
      </c>
      <c r="J90" s="2">
        <v>37390</v>
      </c>
      <c r="K90" s="2">
        <v>99.8</v>
      </c>
      <c r="L90" s="16">
        <v>23750</v>
      </c>
      <c r="M90" s="16">
        <f t="shared" si="1"/>
        <v>23.75</v>
      </c>
      <c r="N90" s="2">
        <v>19.47</v>
      </c>
      <c r="O90" s="2">
        <v>8.07</v>
      </c>
      <c r="P90" s="2">
        <v>3.3999999999999998E-3</v>
      </c>
      <c r="Q90" s="2">
        <v>0.28999999999999998</v>
      </c>
      <c r="R90" s="2">
        <v>0.01</v>
      </c>
      <c r="S90" s="2">
        <v>0.39</v>
      </c>
      <c r="T90" s="2">
        <v>0.4</v>
      </c>
      <c r="U90" s="2">
        <v>0.01</v>
      </c>
      <c r="V90" s="2">
        <v>2.5000000000000001E-2</v>
      </c>
      <c r="W90" s="2">
        <v>5.0000000000000001E-3</v>
      </c>
      <c r="X90" s="2">
        <v>0.94</v>
      </c>
      <c r="Y90" s="2">
        <v>120</v>
      </c>
      <c r="Z90" s="2">
        <v>5</v>
      </c>
    </row>
    <row r="91" spans="1:26" ht="12" customHeight="1" thickBot="1">
      <c r="A91" s="23" t="s">
        <v>31</v>
      </c>
      <c r="B91" s="12" t="s">
        <v>18</v>
      </c>
      <c r="C91" s="12" t="s">
        <v>32</v>
      </c>
      <c r="D91" s="12" t="s">
        <v>57</v>
      </c>
      <c r="E91" s="12" t="s">
        <v>48</v>
      </c>
      <c r="F91" s="86" t="s">
        <v>114</v>
      </c>
      <c r="G91" s="14">
        <v>16.5</v>
      </c>
      <c r="H91" s="12">
        <v>17</v>
      </c>
      <c r="I91" s="2" t="s">
        <v>29</v>
      </c>
      <c r="J91" s="2">
        <v>52800</v>
      </c>
      <c r="K91" s="2">
        <v>96.7</v>
      </c>
      <c r="L91" s="16">
        <v>34870</v>
      </c>
      <c r="M91" s="16">
        <f t="shared" si="1"/>
        <v>34.869999999999997</v>
      </c>
      <c r="N91" s="2">
        <v>18.329999999999998</v>
      </c>
      <c r="O91" s="2">
        <v>8.1300000000000008</v>
      </c>
      <c r="P91" s="22" t="s">
        <v>115</v>
      </c>
      <c r="Q91" s="2">
        <v>6.3E-2</v>
      </c>
      <c r="R91" s="2">
        <v>1.0999999999999999E-2</v>
      </c>
      <c r="S91" s="2">
        <v>0.12</v>
      </c>
      <c r="T91" s="2">
        <v>0.13</v>
      </c>
      <c r="U91" s="2">
        <v>1.6E-2</v>
      </c>
      <c r="V91" s="2">
        <v>1.7999999999999999E-2</v>
      </c>
      <c r="W91" s="2">
        <v>7.0000000000000001E-3</v>
      </c>
      <c r="X91" s="2">
        <v>0.17</v>
      </c>
      <c r="Y91" s="22" t="s">
        <v>115</v>
      </c>
      <c r="Z91" s="22" t="s">
        <v>115</v>
      </c>
    </row>
    <row r="92" spans="1:26" ht="12" customHeight="1">
      <c r="A92" s="15" t="s">
        <v>31</v>
      </c>
      <c r="B92" s="2" t="s">
        <v>19</v>
      </c>
      <c r="C92" s="2" t="s">
        <v>32</v>
      </c>
      <c r="D92" s="2" t="s">
        <v>57</v>
      </c>
      <c r="E92" s="2" t="s">
        <v>48</v>
      </c>
      <c r="F92" s="85" t="s">
        <v>113</v>
      </c>
      <c r="G92" s="4">
        <v>0.501</v>
      </c>
      <c r="H92" s="2" t="s">
        <v>29</v>
      </c>
      <c r="I92" s="2">
        <v>3</v>
      </c>
      <c r="J92" s="2">
        <v>39830</v>
      </c>
      <c r="K92" s="2">
        <v>96.6</v>
      </c>
      <c r="L92" s="16">
        <v>25470</v>
      </c>
      <c r="M92" s="16">
        <f t="shared" si="1"/>
        <v>25.47</v>
      </c>
      <c r="N92" s="2">
        <v>19.32</v>
      </c>
      <c r="O92" s="2">
        <v>8.09</v>
      </c>
      <c r="P92" s="2">
        <v>2.8E-3</v>
      </c>
      <c r="Q92" s="2">
        <v>0.25</v>
      </c>
      <c r="R92" s="2">
        <v>0.01</v>
      </c>
      <c r="S92" s="2">
        <v>0.26</v>
      </c>
      <c r="T92" s="2">
        <v>0.26</v>
      </c>
      <c r="U92" s="2">
        <v>0.01</v>
      </c>
      <c r="V92" s="2">
        <v>0.02</v>
      </c>
      <c r="W92" s="2">
        <v>5.0000000000000001E-3</v>
      </c>
      <c r="X92" s="2">
        <v>0.7</v>
      </c>
      <c r="Y92" s="2">
        <v>110</v>
      </c>
      <c r="Z92" s="2">
        <v>5</v>
      </c>
    </row>
    <row r="93" spans="1:26" ht="12" customHeight="1" thickBot="1">
      <c r="A93" s="23" t="s">
        <v>31</v>
      </c>
      <c r="B93" s="12" t="s">
        <v>19</v>
      </c>
      <c r="C93" s="12" t="s">
        <v>32</v>
      </c>
      <c r="D93" s="12" t="s">
        <v>57</v>
      </c>
      <c r="E93" s="12" t="s">
        <v>48</v>
      </c>
      <c r="F93" s="86" t="s">
        <v>114</v>
      </c>
      <c r="G93" s="14">
        <v>14.5</v>
      </c>
      <c r="H93" s="12">
        <v>15</v>
      </c>
      <c r="I93" s="2" t="s">
        <v>29</v>
      </c>
      <c r="J93" s="2">
        <v>52730</v>
      </c>
      <c r="K93" s="2">
        <v>97.4</v>
      </c>
      <c r="L93" s="16">
        <v>34810</v>
      </c>
      <c r="M93" s="16">
        <f t="shared" si="1"/>
        <v>34.81</v>
      </c>
      <c r="N93" s="2">
        <v>18.45</v>
      </c>
      <c r="O93" s="2">
        <v>8.16</v>
      </c>
      <c r="P93" s="22" t="s">
        <v>115</v>
      </c>
      <c r="Q93" s="2">
        <v>6.5000000000000002E-2</v>
      </c>
      <c r="R93" s="2">
        <v>0.01</v>
      </c>
      <c r="S93" s="2">
        <v>8.5999999999999993E-2</v>
      </c>
      <c r="T93" s="2">
        <v>9.1999999999999998E-2</v>
      </c>
      <c r="U93" s="2">
        <v>0.01</v>
      </c>
      <c r="V93" s="2">
        <v>1.4999999999999999E-2</v>
      </c>
      <c r="W93" s="2">
        <v>5.0000000000000001E-3</v>
      </c>
      <c r="X93" s="2">
        <v>0.15</v>
      </c>
      <c r="Y93" s="22" t="s">
        <v>115</v>
      </c>
      <c r="Z93" s="22" t="s">
        <v>115</v>
      </c>
    </row>
    <row r="94" spans="1:26" ht="12" customHeight="1">
      <c r="A94" s="15" t="s">
        <v>31</v>
      </c>
      <c r="B94" s="2" t="s">
        <v>20</v>
      </c>
      <c r="C94" s="2" t="s">
        <v>30</v>
      </c>
      <c r="D94" s="2" t="s">
        <v>57</v>
      </c>
      <c r="E94" s="2" t="s">
        <v>48</v>
      </c>
      <c r="F94" s="85" t="s">
        <v>113</v>
      </c>
      <c r="G94" s="4">
        <v>0.505</v>
      </c>
      <c r="H94" s="2" t="s">
        <v>29</v>
      </c>
      <c r="I94" s="2" t="s">
        <v>29</v>
      </c>
      <c r="J94" s="2">
        <v>43860</v>
      </c>
      <c r="K94" s="2">
        <v>99.7</v>
      </c>
      <c r="L94" s="16">
        <v>28350</v>
      </c>
      <c r="M94" s="16">
        <f t="shared" si="1"/>
        <v>28.35</v>
      </c>
      <c r="N94" s="2">
        <v>18.23</v>
      </c>
      <c r="O94" s="2">
        <v>8.09</v>
      </c>
      <c r="P94" s="2">
        <v>3.5000000000000001E-3</v>
      </c>
      <c r="Q94" s="2">
        <v>0.22</v>
      </c>
      <c r="R94" s="2">
        <v>2.7E-2</v>
      </c>
      <c r="S94" s="2">
        <v>0.28000000000000003</v>
      </c>
      <c r="T94" s="2">
        <v>0.31</v>
      </c>
      <c r="U94" s="2">
        <v>0.01</v>
      </c>
      <c r="V94" s="2">
        <v>2.1999999999999999E-2</v>
      </c>
      <c r="W94" s="2">
        <v>2.1999999999999999E-2</v>
      </c>
      <c r="X94" s="2">
        <v>0.83</v>
      </c>
      <c r="Y94" s="2">
        <v>120</v>
      </c>
      <c r="Z94" s="2">
        <v>4</v>
      </c>
    </row>
    <row r="95" spans="1:26" ht="12" customHeight="1" thickBot="1">
      <c r="A95" s="23" t="s">
        <v>31</v>
      </c>
      <c r="B95" s="12" t="s">
        <v>20</v>
      </c>
      <c r="C95" s="12" t="s">
        <v>30</v>
      </c>
      <c r="D95" s="12" t="s">
        <v>57</v>
      </c>
      <c r="E95" s="12" t="s">
        <v>48</v>
      </c>
      <c r="F95" s="86" t="s">
        <v>114</v>
      </c>
      <c r="G95" s="14">
        <v>15.5</v>
      </c>
      <c r="H95" s="12">
        <v>16</v>
      </c>
      <c r="I95" s="2" t="s">
        <v>29</v>
      </c>
      <c r="J95" s="2">
        <v>52730</v>
      </c>
      <c r="K95" s="2">
        <v>92.8</v>
      </c>
      <c r="L95" s="16">
        <v>34780</v>
      </c>
      <c r="M95" s="16">
        <f t="shared" si="1"/>
        <v>34.78</v>
      </c>
      <c r="N95" s="2">
        <v>18.670000000000002</v>
      </c>
      <c r="O95" s="2">
        <v>8.1199999999999992</v>
      </c>
      <c r="P95" s="22" t="s">
        <v>115</v>
      </c>
      <c r="Q95" s="2">
        <v>0.09</v>
      </c>
      <c r="R95" s="2">
        <v>1.7999999999999999E-2</v>
      </c>
      <c r="S95" s="2">
        <v>0.14000000000000001</v>
      </c>
      <c r="T95" s="2">
        <v>0.16</v>
      </c>
      <c r="U95" s="2">
        <v>1.4E-2</v>
      </c>
      <c r="V95" s="2">
        <v>1.9E-2</v>
      </c>
      <c r="W95" s="2">
        <v>1.7000000000000001E-2</v>
      </c>
      <c r="X95" s="2">
        <v>0.31</v>
      </c>
      <c r="Y95" s="22" t="s">
        <v>115</v>
      </c>
      <c r="Z95" s="22" t="s">
        <v>115</v>
      </c>
    </row>
    <row r="96" spans="1:26" ht="12" customHeight="1">
      <c r="A96" s="15" t="s">
        <v>31</v>
      </c>
      <c r="B96" s="2" t="s">
        <v>21</v>
      </c>
      <c r="C96" s="2" t="s">
        <v>30</v>
      </c>
      <c r="D96" s="2" t="s">
        <v>57</v>
      </c>
      <c r="E96" s="2" t="s">
        <v>48</v>
      </c>
      <c r="F96" s="85" t="s">
        <v>113</v>
      </c>
      <c r="G96" s="4">
        <v>0.51300000000000001</v>
      </c>
      <c r="H96" s="2" t="s">
        <v>29</v>
      </c>
      <c r="I96" s="2">
        <v>3.5</v>
      </c>
      <c r="J96" s="2">
        <v>46740</v>
      </c>
      <c r="K96" s="2">
        <v>103.8</v>
      </c>
      <c r="L96" s="16">
        <v>30430</v>
      </c>
      <c r="M96" s="16">
        <f t="shared" si="1"/>
        <v>30.43</v>
      </c>
      <c r="N96" s="2">
        <v>20.22</v>
      </c>
      <c r="O96" s="2">
        <v>8.18</v>
      </c>
      <c r="P96" s="2">
        <v>2.0999999999999999E-3</v>
      </c>
      <c r="Q96" s="2">
        <v>0.23</v>
      </c>
      <c r="R96" s="2">
        <v>0.01</v>
      </c>
      <c r="S96" s="2">
        <v>0.26</v>
      </c>
      <c r="T96" s="2">
        <v>0.26</v>
      </c>
      <c r="U96" s="2">
        <v>0.01</v>
      </c>
      <c r="V96" s="2">
        <v>1.6E-2</v>
      </c>
      <c r="W96" s="2">
        <v>5.0000000000000001E-3</v>
      </c>
      <c r="X96" s="2">
        <v>0.71</v>
      </c>
      <c r="Y96" s="2">
        <v>120</v>
      </c>
      <c r="Z96" s="2">
        <v>4</v>
      </c>
    </row>
    <row r="97" spans="1:26" ht="12" customHeight="1" thickBot="1">
      <c r="A97" s="23" t="s">
        <v>31</v>
      </c>
      <c r="B97" s="12" t="s">
        <v>21</v>
      </c>
      <c r="C97" s="12" t="s">
        <v>30</v>
      </c>
      <c r="D97" s="12" t="s">
        <v>57</v>
      </c>
      <c r="E97" s="12" t="s">
        <v>48</v>
      </c>
      <c r="F97" s="86" t="s">
        <v>114</v>
      </c>
      <c r="G97" s="14">
        <v>14.5</v>
      </c>
      <c r="H97" s="12">
        <v>15</v>
      </c>
      <c r="I97" s="2" t="s">
        <v>29</v>
      </c>
      <c r="J97" s="2">
        <v>52460</v>
      </c>
      <c r="K97" s="2">
        <v>85.6</v>
      </c>
      <c r="L97" s="16">
        <v>34620</v>
      </c>
      <c r="M97" s="16">
        <f t="shared" si="1"/>
        <v>34.619999999999997</v>
      </c>
      <c r="N97" s="2">
        <v>19.12</v>
      </c>
      <c r="O97" s="2">
        <v>8.09</v>
      </c>
      <c r="P97" s="22" t="s">
        <v>115</v>
      </c>
      <c r="Q97" s="2">
        <v>0.13</v>
      </c>
      <c r="R97" s="2">
        <v>0.01</v>
      </c>
      <c r="S97" s="2">
        <v>0.16</v>
      </c>
      <c r="T97" s="2">
        <v>0.16</v>
      </c>
      <c r="U97" s="2">
        <v>0.01</v>
      </c>
      <c r="V97" s="2">
        <v>1.4999999999999999E-2</v>
      </c>
      <c r="W97" s="2">
        <v>8.0000000000000002E-3</v>
      </c>
      <c r="X97" s="2">
        <v>0.35</v>
      </c>
      <c r="Y97" s="22" t="s">
        <v>115</v>
      </c>
      <c r="Z97" s="22" t="s">
        <v>115</v>
      </c>
    </row>
    <row r="98" spans="1:26" ht="12" customHeight="1">
      <c r="A98" s="15" t="s">
        <v>31</v>
      </c>
      <c r="B98" s="2" t="s">
        <v>22</v>
      </c>
      <c r="C98" s="2" t="s">
        <v>30</v>
      </c>
      <c r="D98" s="2" t="s">
        <v>57</v>
      </c>
      <c r="E98" s="2" t="s">
        <v>48</v>
      </c>
      <c r="F98" s="85" t="s">
        <v>113</v>
      </c>
      <c r="G98" s="4">
        <v>0.495</v>
      </c>
      <c r="H98" s="2" t="s">
        <v>29</v>
      </c>
      <c r="I98" s="2">
        <v>3</v>
      </c>
      <c r="J98" s="2">
        <v>48550</v>
      </c>
      <c r="K98" s="2">
        <v>97</v>
      </c>
      <c r="L98" s="16">
        <v>31730</v>
      </c>
      <c r="M98" s="16">
        <f t="shared" si="1"/>
        <v>31.73</v>
      </c>
      <c r="N98" s="2">
        <v>22.06</v>
      </c>
      <c r="O98" s="2">
        <v>8.07</v>
      </c>
      <c r="P98" s="2">
        <v>1.6999999999999999E-3</v>
      </c>
      <c r="Q98" s="2">
        <v>0.13</v>
      </c>
      <c r="R98" s="2">
        <v>1.2E-2</v>
      </c>
      <c r="S98" s="2">
        <v>0.2</v>
      </c>
      <c r="T98" s="2">
        <v>0.21</v>
      </c>
      <c r="U98" s="2">
        <v>0.01</v>
      </c>
      <c r="V98" s="2">
        <v>1.7999999999999999E-2</v>
      </c>
      <c r="W98" s="2">
        <v>7.0000000000000001E-3</v>
      </c>
      <c r="X98" s="2">
        <v>0.63</v>
      </c>
      <c r="Y98" s="2">
        <v>130</v>
      </c>
      <c r="Z98" s="2">
        <v>3</v>
      </c>
    </row>
    <row r="99" spans="1:26" ht="12" customHeight="1" thickBot="1">
      <c r="A99" s="23" t="s">
        <v>31</v>
      </c>
      <c r="B99" s="12" t="s">
        <v>22</v>
      </c>
      <c r="C99" s="12" t="s">
        <v>30</v>
      </c>
      <c r="D99" s="12" t="s">
        <v>57</v>
      </c>
      <c r="E99" s="12" t="s">
        <v>48</v>
      </c>
      <c r="F99" s="86" t="s">
        <v>114</v>
      </c>
      <c r="G99" s="14">
        <v>16</v>
      </c>
      <c r="H99" s="12">
        <v>16.5</v>
      </c>
      <c r="I99" s="2" t="s">
        <v>29</v>
      </c>
      <c r="J99" s="2">
        <v>52660</v>
      </c>
      <c r="K99" s="2">
        <v>73.7</v>
      </c>
      <c r="L99" s="16">
        <v>34760</v>
      </c>
      <c r="M99" s="16">
        <f t="shared" si="1"/>
        <v>34.76</v>
      </c>
      <c r="N99" s="2">
        <v>20.079999999999998</v>
      </c>
      <c r="O99" s="2">
        <v>8.01</v>
      </c>
      <c r="P99" s="22" t="s">
        <v>115</v>
      </c>
      <c r="Q99" s="2">
        <v>6.5000000000000002E-2</v>
      </c>
      <c r="R99" s="2">
        <v>1.9E-2</v>
      </c>
      <c r="S99" s="2">
        <v>0.14000000000000001</v>
      </c>
      <c r="T99" s="2">
        <v>0.16</v>
      </c>
      <c r="U99" s="2">
        <v>4.2999999999999997E-2</v>
      </c>
      <c r="V99" s="2">
        <v>2.3E-2</v>
      </c>
      <c r="W99" s="2">
        <v>1.4E-2</v>
      </c>
      <c r="X99" s="2">
        <v>0.56000000000000005</v>
      </c>
      <c r="Y99" s="22" t="s">
        <v>115</v>
      </c>
      <c r="Z99" s="22" t="s">
        <v>115</v>
      </c>
    </row>
    <row r="100" spans="1:26" ht="12" customHeight="1">
      <c r="A100" s="15" t="s">
        <v>31</v>
      </c>
      <c r="B100" s="2" t="s">
        <v>23</v>
      </c>
      <c r="C100" s="2" t="s">
        <v>30</v>
      </c>
      <c r="D100" s="2" t="s">
        <v>57</v>
      </c>
      <c r="E100" s="2" t="s">
        <v>48</v>
      </c>
      <c r="F100" s="85" t="s">
        <v>113</v>
      </c>
      <c r="G100" s="4">
        <v>0.52200000000000002</v>
      </c>
      <c r="H100" s="2" t="s">
        <v>29</v>
      </c>
      <c r="I100" s="2">
        <v>3</v>
      </c>
      <c r="J100" s="2">
        <v>47760</v>
      </c>
      <c r="K100" s="2">
        <v>101.2</v>
      </c>
      <c r="L100" s="16">
        <v>31160</v>
      </c>
      <c r="M100" s="16">
        <f t="shared" si="1"/>
        <v>31.16</v>
      </c>
      <c r="N100" s="2">
        <v>20.77</v>
      </c>
      <c r="O100" s="2">
        <v>8.09</v>
      </c>
      <c r="P100" s="2">
        <v>2E-3</v>
      </c>
      <c r="Q100" s="2">
        <v>0.22</v>
      </c>
      <c r="R100" s="2">
        <v>0.01</v>
      </c>
      <c r="S100" s="2">
        <v>0.28999999999999998</v>
      </c>
      <c r="T100" s="2">
        <v>0.28999999999999998</v>
      </c>
      <c r="U100" s="2">
        <v>1.4999999999999999E-2</v>
      </c>
      <c r="V100" s="2">
        <v>2.1999999999999999E-2</v>
      </c>
      <c r="W100" s="2">
        <v>5.0000000000000001E-3</v>
      </c>
      <c r="X100" s="2">
        <v>0.66</v>
      </c>
      <c r="Y100" s="2">
        <v>120</v>
      </c>
      <c r="Z100" s="2">
        <v>3</v>
      </c>
    </row>
    <row r="101" spans="1:26" ht="12" customHeight="1" thickBot="1">
      <c r="A101" s="23" t="s">
        <v>31</v>
      </c>
      <c r="B101" s="12" t="s">
        <v>23</v>
      </c>
      <c r="C101" s="12" t="s">
        <v>30</v>
      </c>
      <c r="D101" s="12" t="s">
        <v>57</v>
      </c>
      <c r="E101" s="12" t="s">
        <v>48</v>
      </c>
      <c r="F101" s="86" t="s">
        <v>114</v>
      </c>
      <c r="G101" s="14">
        <v>14.5</v>
      </c>
      <c r="H101" s="12">
        <v>15</v>
      </c>
      <c r="I101" s="2" t="s">
        <v>29</v>
      </c>
      <c r="J101" s="2">
        <v>53040</v>
      </c>
      <c r="K101" s="2">
        <v>95</v>
      </c>
      <c r="L101" s="16">
        <v>35050</v>
      </c>
      <c r="M101" s="16">
        <f t="shared" si="1"/>
        <v>35.049999999999997</v>
      </c>
      <c r="N101" s="2">
        <v>20.39</v>
      </c>
      <c r="O101" s="2">
        <v>8.14</v>
      </c>
      <c r="P101" s="22" t="s">
        <v>115</v>
      </c>
      <c r="Q101" s="2">
        <v>0.14000000000000001</v>
      </c>
      <c r="R101" s="2">
        <v>0.01</v>
      </c>
      <c r="S101" s="2">
        <v>0.2</v>
      </c>
      <c r="T101" s="2">
        <v>0.21</v>
      </c>
      <c r="U101" s="2">
        <v>2.5000000000000001E-2</v>
      </c>
      <c r="V101" s="2">
        <v>1.7999999999999999E-2</v>
      </c>
      <c r="W101" s="2">
        <v>8.0000000000000002E-3</v>
      </c>
      <c r="X101" s="2">
        <v>0.3</v>
      </c>
      <c r="Y101" s="22" t="s">
        <v>115</v>
      </c>
      <c r="Z101" s="22" t="s">
        <v>115</v>
      </c>
    </row>
    <row r="102" spans="1:26" ht="12" customHeight="1">
      <c r="A102" s="15" t="s">
        <v>31</v>
      </c>
      <c r="B102" s="2" t="s">
        <v>24</v>
      </c>
      <c r="C102" s="2" t="s">
        <v>30</v>
      </c>
      <c r="D102" s="2" t="s">
        <v>57</v>
      </c>
      <c r="E102" s="2" t="s">
        <v>48</v>
      </c>
      <c r="F102" s="85" t="s">
        <v>113</v>
      </c>
      <c r="G102" s="4">
        <v>0.51300000000000001</v>
      </c>
      <c r="H102" s="2" t="s">
        <v>29</v>
      </c>
      <c r="I102" s="2">
        <v>1.8</v>
      </c>
      <c r="J102" s="2">
        <v>48310</v>
      </c>
      <c r="K102" s="2">
        <v>98.9</v>
      </c>
      <c r="L102" s="16">
        <v>31560</v>
      </c>
      <c r="M102" s="16">
        <f t="shared" si="1"/>
        <v>31.56</v>
      </c>
      <c r="N102" s="2">
        <v>21.46</v>
      </c>
      <c r="O102" s="2">
        <v>8.07</v>
      </c>
      <c r="P102" s="2">
        <v>1.9E-3</v>
      </c>
      <c r="Q102" s="2">
        <v>0.18</v>
      </c>
      <c r="R102" s="2">
        <v>4.4999999999999998E-2</v>
      </c>
      <c r="S102" s="2">
        <v>0.22</v>
      </c>
      <c r="T102" s="2">
        <v>0.26</v>
      </c>
      <c r="U102" s="2">
        <v>1.2E-2</v>
      </c>
      <c r="V102" s="2">
        <v>2.3E-2</v>
      </c>
      <c r="W102" s="2">
        <v>1.7000000000000001E-2</v>
      </c>
      <c r="X102" s="2">
        <v>0.6</v>
      </c>
      <c r="Y102" s="2">
        <v>120</v>
      </c>
      <c r="Z102" s="2">
        <v>4</v>
      </c>
    </row>
    <row r="103" spans="1:26" ht="12" customHeight="1" thickBot="1">
      <c r="A103" s="23" t="s">
        <v>31</v>
      </c>
      <c r="B103" s="12" t="s">
        <v>24</v>
      </c>
      <c r="C103" s="12" t="s">
        <v>30</v>
      </c>
      <c r="D103" s="12" t="s">
        <v>57</v>
      </c>
      <c r="E103" s="12" t="s">
        <v>48</v>
      </c>
      <c r="F103" s="86" t="s">
        <v>114</v>
      </c>
      <c r="G103" s="14">
        <v>16.5</v>
      </c>
      <c r="H103" s="12">
        <v>17</v>
      </c>
      <c r="I103" s="2" t="s">
        <v>29</v>
      </c>
      <c r="J103" s="2">
        <v>53190</v>
      </c>
      <c r="K103" s="2">
        <v>93.1</v>
      </c>
      <c r="L103" s="16">
        <v>35150</v>
      </c>
      <c r="M103" s="16">
        <f t="shared" si="1"/>
        <v>35.15</v>
      </c>
      <c r="N103" s="2">
        <v>21.18</v>
      </c>
      <c r="O103" s="2">
        <v>8.1</v>
      </c>
      <c r="P103" s="22" t="s">
        <v>115</v>
      </c>
      <c r="Q103" s="2">
        <v>4.2999999999999997E-2</v>
      </c>
      <c r="R103" s="2">
        <v>2.1000000000000001E-2</v>
      </c>
      <c r="S103" s="2">
        <v>9.2999999999999999E-2</v>
      </c>
      <c r="T103" s="2">
        <v>0.11</v>
      </c>
      <c r="U103" s="2">
        <v>3.3000000000000002E-2</v>
      </c>
      <c r="V103" s="2">
        <v>1.9E-2</v>
      </c>
      <c r="W103" s="2">
        <v>1.2E-2</v>
      </c>
      <c r="X103" s="2">
        <v>0.23</v>
      </c>
      <c r="Y103" s="22" t="s">
        <v>115</v>
      </c>
      <c r="Z103" s="22" t="s">
        <v>115</v>
      </c>
    </row>
    <row r="104" spans="1:26" ht="12" customHeight="1">
      <c r="A104" s="15" t="s">
        <v>31</v>
      </c>
      <c r="B104" s="2" t="s">
        <v>25</v>
      </c>
      <c r="C104" s="2" t="s">
        <v>44</v>
      </c>
      <c r="D104" s="2" t="s">
        <v>57</v>
      </c>
      <c r="E104" s="2" t="s">
        <v>48</v>
      </c>
      <c r="F104" s="85" t="s">
        <v>113</v>
      </c>
      <c r="G104" s="4">
        <v>0.51</v>
      </c>
      <c r="H104" s="2" t="s">
        <v>29</v>
      </c>
      <c r="I104" s="2">
        <v>2.7</v>
      </c>
      <c r="J104" s="2">
        <v>48970</v>
      </c>
      <c r="K104" s="2">
        <v>98.2</v>
      </c>
      <c r="L104" s="16">
        <v>32030</v>
      </c>
      <c r="M104" s="16">
        <f t="shared" si="1"/>
        <v>32.03</v>
      </c>
      <c r="N104" s="2">
        <v>22.53</v>
      </c>
      <c r="O104" s="2">
        <v>8.14</v>
      </c>
      <c r="P104" s="2">
        <v>2.8E-3</v>
      </c>
      <c r="Q104" s="2">
        <v>0.21</v>
      </c>
      <c r="R104" s="2">
        <v>1.7999999999999999E-2</v>
      </c>
      <c r="S104" s="2">
        <v>0.28999999999999998</v>
      </c>
      <c r="T104" s="2">
        <v>0.3</v>
      </c>
      <c r="U104" s="2">
        <v>1.0999999999999999E-2</v>
      </c>
      <c r="V104" s="2">
        <v>2.3E-2</v>
      </c>
      <c r="W104" s="2">
        <v>6.0000000000000001E-3</v>
      </c>
      <c r="X104" s="2">
        <v>0.59</v>
      </c>
      <c r="Y104" s="2">
        <v>120</v>
      </c>
      <c r="Z104" s="2">
        <v>3</v>
      </c>
    </row>
    <row r="105" spans="1:26" ht="12" customHeight="1" thickBot="1">
      <c r="A105" s="23" t="s">
        <v>31</v>
      </c>
      <c r="B105" s="12" t="s">
        <v>25</v>
      </c>
      <c r="C105" s="12" t="s">
        <v>44</v>
      </c>
      <c r="D105" s="12" t="s">
        <v>57</v>
      </c>
      <c r="E105" s="12" t="s">
        <v>48</v>
      </c>
      <c r="F105" s="86" t="s">
        <v>114</v>
      </c>
      <c r="G105" s="14">
        <v>15</v>
      </c>
      <c r="H105" s="12">
        <v>15.5</v>
      </c>
      <c r="I105" s="2" t="s">
        <v>29</v>
      </c>
      <c r="J105" s="2">
        <v>53500</v>
      </c>
      <c r="K105" s="2">
        <v>97.5</v>
      </c>
      <c r="L105" s="16">
        <v>35370</v>
      </c>
      <c r="M105" s="16">
        <f t="shared" si="1"/>
        <v>35.369999999999997</v>
      </c>
      <c r="N105" s="2">
        <v>22.25</v>
      </c>
      <c r="O105" s="2">
        <v>8.19</v>
      </c>
      <c r="P105" s="22" t="s">
        <v>115</v>
      </c>
      <c r="Q105" s="2">
        <v>0.11</v>
      </c>
      <c r="R105" s="2">
        <v>0.01</v>
      </c>
      <c r="S105" s="2">
        <v>0.18</v>
      </c>
      <c r="T105" s="2">
        <v>0.18</v>
      </c>
      <c r="U105" s="2">
        <v>2.1999999999999999E-2</v>
      </c>
      <c r="V105" s="2">
        <v>1.7000000000000001E-2</v>
      </c>
      <c r="W105" s="2">
        <v>8.0000000000000002E-3</v>
      </c>
      <c r="X105" s="2">
        <v>0.2</v>
      </c>
      <c r="Y105" s="22" t="s">
        <v>115</v>
      </c>
      <c r="Z105" s="22" t="s">
        <v>115</v>
      </c>
    </row>
    <row r="106" spans="1:26" ht="12" customHeight="1">
      <c r="A106" s="15" t="s">
        <v>31</v>
      </c>
      <c r="B106" s="2" t="s">
        <v>26</v>
      </c>
      <c r="C106" s="2" t="s">
        <v>44</v>
      </c>
      <c r="D106" s="2" t="s">
        <v>57</v>
      </c>
      <c r="E106" s="2" t="s">
        <v>48</v>
      </c>
      <c r="F106" s="85" t="s">
        <v>113</v>
      </c>
      <c r="G106" s="4">
        <v>0.51</v>
      </c>
      <c r="H106" s="2" t="s">
        <v>29</v>
      </c>
      <c r="I106" s="2">
        <v>3.5</v>
      </c>
      <c r="J106" s="2">
        <v>50390</v>
      </c>
      <c r="K106" s="2">
        <v>100</v>
      </c>
      <c r="L106" s="16">
        <v>33060</v>
      </c>
      <c r="M106" s="16">
        <f t="shared" si="1"/>
        <v>33.06</v>
      </c>
      <c r="N106" s="2">
        <v>23.15</v>
      </c>
      <c r="O106" s="2">
        <v>8.1300000000000008</v>
      </c>
      <c r="P106" s="2">
        <v>1.6999999999999999E-3</v>
      </c>
      <c r="Q106" s="2">
        <v>0.23</v>
      </c>
      <c r="R106" s="2">
        <v>0.01</v>
      </c>
      <c r="S106" s="2">
        <v>0.25</v>
      </c>
      <c r="T106" s="2">
        <v>0.26</v>
      </c>
      <c r="U106" s="2">
        <v>0.01</v>
      </c>
      <c r="V106" s="2">
        <v>2.1999999999999999E-2</v>
      </c>
      <c r="W106" s="2">
        <v>7.0000000000000001E-3</v>
      </c>
      <c r="X106" s="2">
        <v>0.56000000000000005</v>
      </c>
      <c r="Y106" s="2">
        <v>120</v>
      </c>
      <c r="Z106" s="2">
        <v>3</v>
      </c>
    </row>
    <row r="107" spans="1:26" ht="12" customHeight="1" thickBot="1">
      <c r="A107" s="23" t="s">
        <v>31</v>
      </c>
      <c r="B107" s="12" t="s">
        <v>26</v>
      </c>
      <c r="C107" s="12" t="s">
        <v>44</v>
      </c>
      <c r="D107" s="12" t="s">
        <v>57</v>
      </c>
      <c r="E107" s="12" t="s">
        <v>48</v>
      </c>
      <c r="F107" s="86" t="s">
        <v>114</v>
      </c>
      <c r="G107" s="14">
        <v>15</v>
      </c>
      <c r="H107" s="12">
        <v>15.5</v>
      </c>
      <c r="I107" s="2" t="s">
        <v>29</v>
      </c>
      <c r="J107" s="2">
        <v>54280</v>
      </c>
      <c r="K107" s="2">
        <v>99</v>
      </c>
      <c r="L107" s="16">
        <v>35950</v>
      </c>
      <c r="M107" s="16">
        <f t="shared" si="1"/>
        <v>35.950000000000003</v>
      </c>
      <c r="N107" s="2">
        <v>21.94</v>
      </c>
      <c r="O107" s="2">
        <v>8.18</v>
      </c>
      <c r="P107" s="22" t="s">
        <v>115</v>
      </c>
      <c r="Q107" s="2">
        <v>9.1999999999999998E-2</v>
      </c>
      <c r="R107" s="2">
        <v>1.2E-2</v>
      </c>
      <c r="S107" s="2">
        <v>0.14000000000000001</v>
      </c>
      <c r="T107" s="2">
        <v>0.16</v>
      </c>
      <c r="U107" s="2">
        <v>1.4E-2</v>
      </c>
      <c r="V107" s="2">
        <v>1.4E-2</v>
      </c>
      <c r="W107" s="2">
        <v>5.0000000000000001E-3</v>
      </c>
      <c r="X107" s="2">
        <v>0.18</v>
      </c>
      <c r="Y107" s="22" t="s">
        <v>115</v>
      </c>
      <c r="Z107" s="22" t="s">
        <v>115</v>
      </c>
    </row>
    <row r="108" spans="1:26" ht="12" customHeight="1">
      <c r="A108" s="15" t="s">
        <v>31</v>
      </c>
      <c r="B108" s="2" t="s">
        <v>27</v>
      </c>
      <c r="C108" s="2" t="s">
        <v>44</v>
      </c>
      <c r="D108" s="2" t="s">
        <v>57</v>
      </c>
      <c r="E108" s="2" t="s">
        <v>48</v>
      </c>
      <c r="F108" s="85" t="s">
        <v>113</v>
      </c>
      <c r="G108" s="4">
        <v>0.496</v>
      </c>
      <c r="H108" s="2" t="s">
        <v>29</v>
      </c>
      <c r="I108" s="2">
        <v>3.5</v>
      </c>
      <c r="J108" s="2">
        <v>50880</v>
      </c>
      <c r="K108" s="2">
        <v>104.1</v>
      </c>
      <c r="L108" s="16">
        <v>33410</v>
      </c>
      <c r="M108" s="16">
        <f t="shared" si="1"/>
        <v>33.409999999999997</v>
      </c>
      <c r="N108" s="2">
        <v>23.63</v>
      </c>
      <c r="O108" s="2">
        <v>8.11</v>
      </c>
      <c r="P108" s="2">
        <v>2.2000000000000001E-3</v>
      </c>
      <c r="Q108" s="2">
        <v>0.18</v>
      </c>
      <c r="R108" s="2">
        <v>1.7000000000000001E-2</v>
      </c>
      <c r="S108" s="2">
        <v>0.25</v>
      </c>
      <c r="T108" s="2">
        <v>0.27</v>
      </c>
      <c r="U108" s="2">
        <v>0.01</v>
      </c>
      <c r="V108" s="2">
        <v>0.02</v>
      </c>
      <c r="W108" s="2">
        <v>8.9999999999999993E-3</v>
      </c>
      <c r="X108" s="2">
        <v>0.47</v>
      </c>
      <c r="Y108" s="2">
        <v>120</v>
      </c>
      <c r="Z108" s="2">
        <v>3</v>
      </c>
    </row>
    <row r="109" spans="1:26" ht="12" customHeight="1" thickBot="1">
      <c r="A109" s="23" t="s">
        <v>31</v>
      </c>
      <c r="B109" s="12" t="s">
        <v>27</v>
      </c>
      <c r="C109" s="12" t="s">
        <v>44</v>
      </c>
      <c r="D109" s="12" t="s">
        <v>57</v>
      </c>
      <c r="E109" s="12" t="s">
        <v>48</v>
      </c>
      <c r="F109" s="86" t="s">
        <v>114</v>
      </c>
      <c r="G109" s="14">
        <v>16.5</v>
      </c>
      <c r="H109" s="12">
        <v>17</v>
      </c>
      <c r="I109" s="2" t="s">
        <v>29</v>
      </c>
      <c r="J109" s="2">
        <v>53760</v>
      </c>
      <c r="K109" s="2">
        <v>94.6</v>
      </c>
      <c r="L109" s="16">
        <v>35560</v>
      </c>
      <c r="M109" s="16">
        <f t="shared" si="1"/>
        <v>35.56</v>
      </c>
      <c r="N109" s="2">
        <v>22.62</v>
      </c>
      <c r="O109" s="2">
        <v>8.15</v>
      </c>
      <c r="P109" s="22" t="s">
        <v>115</v>
      </c>
      <c r="Q109" s="2">
        <v>0.12</v>
      </c>
      <c r="R109" s="2">
        <v>0.01</v>
      </c>
      <c r="S109" s="2">
        <v>0.16</v>
      </c>
      <c r="T109" s="2">
        <v>0.17</v>
      </c>
      <c r="U109" s="2">
        <v>1.7000000000000001E-2</v>
      </c>
      <c r="V109" s="2">
        <v>1.4999999999999999E-2</v>
      </c>
      <c r="W109" s="2">
        <v>8.0000000000000002E-3</v>
      </c>
      <c r="X109" s="2">
        <v>0.24</v>
      </c>
      <c r="Y109" s="22" t="s">
        <v>115</v>
      </c>
      <c r="Z109" s="22" t="s">
        <v>115</v>
      </c>
    </row>
    <row r="110" spans="1:26" ht="12" customHeight="1">
      <c r="A110" s="15" t="s">
        <v>31</v>
      </c>
      <c r="B110" s="2" t="s">
        <v>28</v>
      </c>
      <c r="C110" s="2" t="s">
        <v>44</v>
      </c>
      <c r="D110" s="2" t="s">
        <v>57</v>
      </c>
      <c r="E110" s="2" t="s">
        <v>48</v>
      </c>
      <c r="F110" s="85" t="s">
        <v>113</v>
      </c>
      <c r="G110" s="4">
        <v>0.53700000000000003</v>
      </c>
      <c r="H110" s="2" t="s">
        <v>29</v>
      </c>
      <c r="I110" s="2">
        <v>3.1</v>
      </c>
      <c r="J110" s="2">
        <v>51650</v>
      </c>
      <c r="K110" s="2">
        <v>98.1</v>
      </c>
      <c r="L110" s="16">
        <v>33970</v>
      </c>
      <c r="M110" s="16">
        <f t="shared" si="1"/>
        <v>33.97</v>
      </c>
      <c r="N110" s="2">
        <v>24.23</v>
      </c>
      <c r="O110" s="2">
        <v>8.0399999999999991</v>
      </c>
      <c r="P110" s="2">
        <v>3.3999999999999998E-3</v>
      </c>
      <c r="Q110" s="2">
        <v>0.18</v>
      </c>
      <c r="R110" s="2">
        <v>1.4E-2</v>
      </c>
      <c r="S110" s="2">
        <v>0.26</v>
      </c>
      <c r="T110" s="2">
        <v>0.27</v>
      </c>
      <c r="U110" s="2">
        <v>0.01</v>
      </c>
      <c r="V110" s="2">
        <v>3.2000000000000001E-2</v>
      </c>
      <c r="W110" s="2">
        <v>6.0000000000000001E-3</v>
      </c>
      <c r="X110" s="2">
        <v>0.46</v>
      </c>
      <c r="Y110" s="2">
        <v>120</v>
      </c>
      <c r="Z110" s="2">
        <v>4</v>
      </c>
    </row>
    <row r="111" spans="1:26" ht="12" customHeight="1" thickBot="1">
      <c r="A111" s="23" t="s">
        <v>31</v>
      </c>
      <c r="B111" s="12" t="s">
        <v>28</v>
      </c>
      <c r="C111" s="12" t="s">
        <v>44</v>
      </c>
      <c r="D111" s="12" t="s">
        <v>57</v>
      </c>
      <c r="E111" s="12" t="s">
        <v>48</v>
      </c>
      <c r="F111" s="86" t="s">
        <v>114</v>
      </c>
      <c r="G111" s="14">
        <v>16</v>
      </c>
      <c r="H111" s="12">
        <v>16.5</v>
      </c>
      <c r="I111" s="2" t="s">
        <v>29</v>
      </c>
      <c r="J111" s="2">
        <v>54510</v>
      </c>
      <c r="K111" s="2">
        <v>96</v>
      </c>
      <c r="L111" s="16">
        <v>36100</v>
      </c>
      <c r="M111" s="16">
        <f t="shared" si="1"/>
        <v>36.1</v>
      </c>
      <c r="N111" s="12">
        <v>23.33</v>
      </c>
      <c r="O111" s="12">
        <v>8.14</v>
      </c>
      <c r="P111" s="22" t="s">
        <v>115</v>
      </c>
      <c r="Q111" s="12">
        <v>0.1</v>
      </c>
      <c r="R111" s="12">
        <v>1.6E-2</v>
      </c>
      <c r="S111" s="12">
        <v>0.13</v>
      </c>
      <c r="T111" s="12">
        <v>0.15</v>
      </c>
      <c r="U111" s="12">
        <v>1.7999999999999999E-2</v>
      </c>
      <c r="V111" s="12">
        <v>1.7000000000000001E-2</v>
      </c>
      <c r="W111" s="12">
        <v>5.0000000000000001E-3</v>
      </c>
      <c r="X111" s="12">
        <v>0.14000000000000001</v>
      </c>
      <c r="Y111" s="22" t="s">
        <v>115</v>
      </c>
      <c r="Z111" s="22" t="s">
        <v>115</v>
      </c>
    </row>
    <row r="112" spans="1:26" ht="12" customHeight="1">
      <c r="A112" s="27" t="s">
        <v>33</v>
      </c>
      <c r="B112" s="2" t="s">
        <v>52</v>
      </c>
      <c r="C112" s="2" t="s">
        <v>44</v>
      </c>
      <c r="D112" s="2" t="s">
        <v>45</v>
      </c>
      <c r="E112" s="2" t="s">
        <v>48</v>
      </c>
      <c r="F112" s="85" t="s">
        <v>113</v>
      </c>
      <c r="G112" s="4">
        <v>0.53800000000000003</v>
      </c>
      <c r="H112" s="2" t="s">
        <v>29</v>
      </c>
      <c r="I112" s="22" t="s">
        <v>115</v>
      </c>
      <c r="J112" s="2">
        <v>47190</v>
      </c>
      <c r="K112" s="2">
        <v>101.6</v>
      </c>
      <c r="L112" s="27">
        <v>30710</v>
      </c>
      <c r="M112" s="16">
        <f t="shared" si="1"/>
        <v>30.71</v>
      </c>
      <c r="N112" s="2">
        <v>23.76</v>
      </c>
      <c r="O112" s="2">
        <v>8.02</v>
      </c>
      <c r="P112" s="2">
        <v>2.3999999999999998E-3</v>
      </c>
      <c r="Q112" s="2">
        <v>0.28000000000000003</v>
      </c>
      <c r="R112" s="2">
        <v>0.01</v>
      </c>
      <c r="S112" s="2">
        <v>0.31</v>
      </c>
      <c r="T112" s="2">
        <v>0.32</v>
      </c>
      <c r="U112" s="2">
        <v>2.1000000000000001E-2</v>
      </c>
      <c r="V112" s="2">
        <v>3.5999999999999997E-2</v>
      </c>
      <c r="W112" s="2">
        <v>5.0000000000000001E-3</v>
      </c>
      <c r="X112" s="2">
        <v>0.65</v>
      </c>
      <c r="Y112" s="2">
        <v>120</v>
      </c>
      <c r="Z112" s="2">
        <v>1</v>
      </c>
    </row>
    <row r="113" spans="1:26" ht="12" customHeight="1" thickBot="1">
      <c r="A113" s="28" t="s">
        <v>33</v>
      </c>
      <c r="B113" s="12" t="s">
        <v>52</v>
      </c>
      <c r="C113" s="12" t="s">
        <v>44</v>
      </c>
      <c r="D113" s="12" t="s">
        <v>45</v>
      </c>
      <c r="E113" s="12" t="s">
        <v>48</v>
      </c>
      <c r="F113" s="86" t="s">
        <v>114</v>
      </c>
      <c r="G113" s="14">
        <v>10.8</v>
      </c>
      <c r="H113" s="12">
        <v>11.3</v>
      </c>
      <c r="I113" s="2" t="s">
        <v>29</v>
      </c>
      <c r="J113" s="2">
        <v>52090</v>
      </c>
      <c r="K113" s="2">
        <v>53.1</v>
      </c>
      <c r="L113" s="28">
        <v>34330</v>
      </c>
      <c r="M113" s="16">
        <f t="shared" si="1"/>
        <v>34.33</v>
      </c>
      <c r="N113" s="2">
        <v>21.61</v>
      </c>
      <c r="O113" s="2">
        <v>7.87</v>
      </c>
      <c r="P113" s="22" t="s">
        <v>115</v>
      </c>
      <c r="Q113" s="2">
        <v>0.13</v>
      </c>
      <c r="R113" s="2">
        <v>1.9E-2</v>
      </c>
      <c r="S113" s="2">
        <v>0.18</v>
      </c>
      <c r="T113" s="2">
        <v>0.2</v>
      </c>
      <c r="U113" s="2">
        <v>4.2000000000000003E-2</v>
      </c>
      <c r="V113" s="2">
        <v>0.04</v>
      </c>
      <c r="W113" s="2">
        <v>6.0000000000000001E-3</v>
      </c>
      <c r="X113" s="2">
        <v>0.86</v>
      </c>
      <c r="Y113" s="22" t="s">
        <v>115</v>
      </c>
      <c r="Z113" s="22" t="s">
        <v>115</v>
      </c>
    </row>
    <row r="114" spans="1:26" ht="12" customHeight="1">
      <c r="A114" s="30" t="s">
        <v>33</v>
      </c>
      <c r="B114" s="18" t="s">
        <v>53</v>
      </c>
      <c r="C114" s="18" t="s">
        <v>44</v>
      </c>
      <c r="D114" s="18" t="s">
        <v>45</v>
      </c>
      <c r="E114" s="18" t="s">
        <v>48</v>
      </c>
      <c r="F114" s="85" t="s">
        <v>113</v>
      </c>
      <c r="G114" s="19">
        <v>0.51300000000000001</v>
      </c>
      <c r="H114" s="18" t="s">
        <v>29</v>
      </c>
      <c r="I114" s="2">
        <v>2.4</v>
      </c>
      <c r="J114" s="2">
        <v>48460</v>
      </c>
      <c r="K114" s="2">
        <v>95.6</v>
      </c>
      <c r="L114" s="27">
        <v>31660</v>
      </c>
      <c r="M114" s="16">
        <f t="shared" si="1"/>
        <v>31.66</v>
      </c>
      <c r="N114" s="2">
        <v>22.28</v>
      </c>
      <c r="O114" s="2">
        <v>8.08</v>
      </c>
      <c r="P114" s="2">
        <v>1.8E-3</v>
      </c>
      <c r="Q114" s="2">
        <v>0.19</v>
      </c>
      <c r="R114" s="2">
        <v>0.01</v>
      </c>
      <c r="S114" s="2">
        <v>0.27</v>
      </c>
      <c r="T114" s="2">
        <v>0.27</v>
      </c>
      <c r="U114" s="2">
        <v>0.01</v>
      </c>
      <c r="V114" s="2">
        <v>3.3000000000000002E-2</v>
      </c>
      <c r="W114" s="2">
        <v>5.0000000000000001E-3</v>
      </c>
      <c r="X114" s="2">
        <v>0.8</v>
      </c>
      <c r="Y114" s="2">
        <v>130</v>
      </c>
      <c r="Z114" s="2">
        <v>4</v>
      </c>
    </row>
    <row r="115" spans="1:26" ht="12" customHeight="1" thickBot="1">
      <c r="A115" s="28" t="s">
        <v>33</v>
      </c>
      <c r="B115" s="12" t="s">
        <v>53</v>
      </c>
      <c r="C115" s="12" t="s">
        <v>44</v>
      </c>
      <c r="D115" s="12" t="s">
        <v>45</v>
      </c>
      <c r="E115" s="12" t="s">
        <v>48</v>
      </c>
      <c r="F115" s="86" t="s">
        <v>114</v>
      </c>
      <c r="G115" s="14">
        <v>11.6</v>
      </c>
      <c r="H115" s="12">
        <v>12.1</v>
      </c>
      <c r="I115" s="2" t="s">
        <v>29</v>
      </c>
      <c r="J115" s="2">
        <v>52610</v>
      </c>
      <c r="K115" s="2">
        <v>50.6</v>
      </c>
      <c r="L115" s="28">
        <v>34710</v>
      </c>
      <c r="M115" s="16">
        <f t="shared" si="1"/>
        <v>34.71</v>
      </c>
      <c r="N115" s="2">
        <v>22.19</v>
      </c>
      <c r="O115" s="2">
        <v>7.94</v>
      </c>
      <c r="P115" s="22" t="s">
        <v>115</v>
      </c>
      <c r="Q115" s="2">
        <v>0.11</v>
      </c>
      <c r="R115" s="2">
        <v>0.01</v>
      </c>
      <c r="S115" s="2">
        <v>0.13</v>
      </c>
      <c r="T115" s="2">
        <v>0.14000000000000001</v>
      </c>
      <c r="U115" s="2">
        <v>0.01</v>
      </c>
      <c r="V115" s="2">
        <v>3.3000000000000002E-2</v>
      </c>
      <c r="W115" s="2">
        <v>8.9999999999999993E-3</v>
      </c>
      <c r="X115" s="2">
        <v>0.79</v>
      </c>
      <c r="Y115" s="22" t="s">
        <v>115</v>
      </c>
      <c r="Z115" s="22" t="s">
        <v>115</v>
      </c>
    </row>
    <row r="116" spans="1:26" ht="12" customHeight="1">
      <c r="A116" s="27" t="s">
        <v>33</v>
      </c>
      <c r="B116" s="2" t="s">
        <v>54</v>
      </c>
      <c r="C116" s="2" t="s">
        <v>44</v>
      </c>
      <c r="D116" s="2" t="s">
        <v>45</v>
      </c>
      <c r="E116" s="2" t="s">
        <v>48</v>
      </c>
      <c r="F116" s="85" t="s">
        <v>113</v>
      </c>
      <c r="G116" s="4">
        <v>0.48799999999999999</v>
      </c>
      <c r="H116" s="2" t="s">
        <v>29</v>
      </c>
      <c r="I116" s="2">
        <v>2.5</v>
      </c>
      <c r="J116" s="2">
        <v>49140</v>
      </c>
      <c r="K116" s="2">
        <v>96</v>
      </c>
      <c r="L116" s="27">
        <v>32140</v>
      </c>
      <c r="M116" s="16">
        <f t="shared" si="1"/>
        <v>32.14</v>
      </c>
      <c r="N116" s="2">
        <v>23.32</v>
      </c>
      <c r="O116" s="2">
        <v>7.97</v>
      </c>
      <c r="P116" s="2">
        <v>1.5E-3</v>
      </c>
      <c r="Q116" s="2">
        <v>0.28000000000000003</v>
      </c>
      <c r="R116" s="2">
        <v>0.01</v>
      </c>
      <c r="S116" s="2">
        <v>0.34</v>
      </c>
      <c r="T116" s="2">
        <v>0.34</v>
      </c>
      <c r="U116" s="2">
        <v>0.01</v>
      </c>
      <c r="V116" s="2">
        <v>3.4000000000000002E-2</v>
      </c>
      <c r="W116" s="2">
        <v>5.0000000000000001E-3</v>
      </c>
      <c r="X116" s="2">
        <v>0.83</v>
      </c>
      <c r="Y116" s="2">
        <v>120</v>
      </c>
      <c r="Z116" s="2">
        <v>2</v>
      </c>
    </row>
    <row r="117" spans="1:26" ht="12" customHeight="1" thickBot="1">
      <c r="A117" s="28" t="s">
        <v>33</v>
      </c>
      <c r="B117" s="12" t="s">
        <v>54</v>
      </c>
      <c r="C117" s="12" t="s">
        <v>44</v>
      </c>
      <c r="D117" s="12" t="s">
        <v>45</v>
      </c>
      <c r="E117" s="12" t="s">
        <v>48</v>
      </c>
      <c r="F117" s="86" t="s">
        <v>114</v>
      </c>
      <c r="G117" s="14">
        <v>11.6</v>
      </c>
      <c r="H117" s="12">
        <v>12</v>
      </c>
      <c r="I117" s="2" t="s">
        <v>29</v>
      </c>
      <c r="J117" s="2">
        <v>53070</v>
      </c>
      <c r="K117" s="2">
        <v>56.1</v>
      </c>
      <c r="L117" s="28">
        <v>35050</v>
      </c>
      <c r="M117" s="16">
        <f t="shared" si="1"/>
        <v>35.049999999999997</v>
      </c>
      <c r="N117" s="2">
        <v>22.1</v>
      </c>
      <c r="O117" s="2">
        <v>7.87</v>
      </c>
      <c r="P117" s="22" t="s">
        <v>115</v>
      </c>
      <c r="Q117" s="2">
        <v>0.21</v>
      </c>
      <c r="R117" s="2">
        <v>0.01</v>
      </c>
      <c r="S117" s="2">
        <v>0.22</v>
      </c>
      <c r="T117" s="2">
        <v>0.22</v>
      </c>
      <c r="U117" s="2">
        <v>0.01</v>
      </c>
      <c r="V117" s="2">
        <v>2.4E-2</v>
      </c>
      <c r="W117" s="2">
        <v>5.0000000000000001E-3</v>
      </c>
      <c r="X117" s="2">
        <v>0.55000000000000004</v>
      </c>
      <c r="Y117" s="22" t="s">
        <v>115</v>
      </c>
      <c r="Z117" s="22" t="s">
        <v>115</v>
      </c>
    </row>
    <row r="118" spans="1:26" ht="12" customHeight="1">
      <c r="A118" s="27" t="s">
        <v>33</v>
      </c>
      <c r="B118" s="2" t="s">
        <v>55</v>
      </c>
      <c r="C118" s="2" t="s">
        <v>56</v>
      </c>
      <c r="D118" s="2" t="s">
        <v>57</v>
      </c>
      <c r="E118" s="2" t="s">
        <v>48</v>
      </c>
      <c r="F118" s="85" t="s">
        <v>113</v>
      </c>
      <c r="G118" s="4">
        <v>0.52700000000000002</v>
      </c>
      <c r="H118" s="2" t="s">
        <v>29</v>
      </c>
      <c r="I118" s="2">
        <v>2.7</v>
      </c>
      <c r="J118" s="2">
        <v>50390</v>
      </c>
      <c r="K118" s="2">
        <v>103.5</v>
      </c>
      <c r="L118" s="32">
        <v>33010</v>
      </c>
      <c r="M118" s="16">
        <f t="shared" si="1"/>
        <v>33.01</v>
      </c>
      <c r="N118" s="2">
        <v>25.7</v>
      </c>
      <c r="O118" s="2">
        <v>8.48</v>
      </c>
      <c r="P118" s="2">
        <v>1.5E-3</v>
      </c>
      <c r="Q118" s="2">
        <v>0.24</v>
      </c>
      <c r="R118" s="2">
        <v>0.01</v>
      </c>
      <c r="S118" s="2">
        <v>0.27</v>
      </c>
      <c r="T118" s="2">
        <v>0.27</v>
      </c>
      <c r="U118" s="2">
        <v>0.01</v>
      </c>
      <c r="V118" s="2">
        <v>3.2000000000000001E-2</v>
      </c>
      <c r="W118" s="2">
        <v>5.0000000000000001E-3</v>
      </c>
      <c r="X118" s="2">
        <v>0.77</v>
      </c>
      <c r="Y118" s="2">
        <v>130</v>
      </c>
      <c r="Z118" s="2">
        <v>1</v>
      </c>
    </row>
    <row r="119" spans="1:26" ht="12" customHeight="1" thickBot="1">
      <c r="A119" s="28" t="s">
        <v>33</v>
      </c>
      <c r="B119" s="12" t="s">
        <v>55</v>
      </c>
      <c r="C119" s="12" t="s">
        <v>56</v>
      </c>
      <c r="D119" s="12" t="s">
        <v>57</v>
      </c>
      <c r="E119" s="12" t="s">
        <v>48</v>
      </c>
      <c r="F119" s="86" t="s">
        <v>114</v>
      </c>
      <c r="G119" s="14">
        <v>11</v>
      </c>
      <c r="H119" s="12">
        <v>11.5</v>
      </c>
      <c r="I119" s="2" t="s">
        <v>29</v>
      </c>
      <c r="J119" s="2">
        <v>53160</v>
      </c>
      <c r="K119" s="2">
        <v>55.9</v>
      </c>
      <c r="L119" s="28">
        <v>35100</v>
      </c>
      <c r="M119" s="16">
        <f t="shared" si="1"/>
        <v>35.1</v>
      </c>
      <c r="N119" s="2">
        <v>23.33</v>
      </c>
      <c r="O119" s="2">
        <v>8.34</v>
      </c>
      <c r="P119" s="22" t="s">
        <v>115</v>
      </c>
      <c r="Q119" s="2">
        <v>0.16</v>
      </c>
      <c r="R119" s="2">
        <v>0.01</v>
      </c>
      <c r="S119" s="2">
        <v>0.21</v>
      </c>
      <c r="T119" s="2">
        <v>0.22</v>
      </c>
      <c r="U119" s="2">
        <v>0.01</v>
      </c>
      <c r="V119" s="2">
        <v>3.2000000000000001E-2</v>
      </c>
      <c r="W119" s="2">
        <v>7.0000000000000001E-3</v>
      </c>
      <c r="X119" s="2">
        <v>0.74</v>
      </c>
      <c r="Y119" s="22" t="s">
        <v>115</v>
      </c>
      <c r="Z119" s="22" t="s">
        <v>115</v>
      </c>
    </row>
    <row r="120" spans="1:26" ht="12" customHeight="1">
      <c r="A120" s="27" t="s">
        <v>33</v>
      </c>
      <c r="B120" s="2" t="s">
        <v>58</v>
      </c>
      <c r="C120" s="2" t="s">
        <v>56</v>
      </c>
      <c r="D120" s="2" t="s">
        <v>57</v>
      </c>
      <c r="E120" s="2" t="s">
        <v>48</v>
      </c>
      <c r="F120" s="85" t="s">
        <v>113</v>
      </c>
      <c r="G120" s="4">
        <v>0.50800000000000001</v>
      </c>
      <c r="H120" s="2" t="s">
        <v>29</v>
      </c>
      <c r="I120" s="2">
        <v>3</v>
      </c>
      <c r="J120" s="2">
        <v>51010</v>
      </c>
      <c r="K120" s="2">
        <v>103.3</v>
      </c>
      <c r="L120" s="27">
        <v>33460</v>
      </c>
      <c r="M120" s="16">
        <f t="shared" si="1"/>
        <v>33.46</v>
      </c>
      <c r="N120" s="2">
        <v>25.8</v>
      </c>
      <c r="O120" s="2">
        <v>7.99</v>
      </c>
      <c r="P120" s="2">
        <v>6.9999999999999999E-4</v>
      </c>
      <c r="Q120" s="2">
        <v>0.26</v>
      </c>
      <c r="R120" s="2">
        <v>0.01</v>
      </c>
      <c r="S120" s="2">
        <v>0.33</v>
      </c>
      <c r="T120" s="2">
        <v>0.33</v>
      </c>
      <c r="U120" s="2">
        <v>0.01</v>
      </c>
      <c r="V120" s="2">
        <v>0.03</v>
      </c>
      <c r="W120" s="2">
        <v>8.9999999999999993E-3</v>
      </c>
      <c r="X120" s="2">
        <v>0.56000000000000005</v>
      </c>
      <c r="Y120" s="2">
        <v>130</v>
      </c>
      <c r="Z120" s="2">
        <v>3</v>
      </c>
    </row>
    <row r="121" spans="1:26" ht="12" customHeight="1" thickBot="1">
      <c r="A121" s="28" t="s">
        <v>33</v>
      </c>
      <c r="B121" s="12" t="s">
        <v>58</v>
      </c>
      <c r="C121" s="12" t="s">
        <v>56</v>
      </c>
      <c r="D121" s="12" t="s">
        <v>57</v>
      </c>
      <c r="E121" s="12" t="s">
        <v>48</v>
      </c>
      <c r="F121" s="86" t="s">
        <v>114</v>
      </c>
      <c r="G121" s="14">
        <v>11.5</v>
      </c>
      <c r="H121" s="12">
        <v>12</v>
      </c>
      <c r="I121" s="2" t="s">
        <v>29</v>
      </c>
      <c r="J121" s="2">
        <v>51560</v>
      </c>
      <c r="K121" s="2">
        <v>71.400000000000006</v>
      </c>
      <c r="L121" s="28">
        <v>33890</v>
      </c>
      <c r="M121" s="16">
        <f t="shared" si="1"/>
        <v>33.89</v>
      </c>
      <c r="N121" s="2">
        <v>24.82</v>
      </c>
      <c r="O121" s="2">
        <v>7.94</v>
      </c>
      <c r="P121" s="22" t="s">
        <v>115</v>
      </c>
      <c r="Q121" s="2">
        <v>0.24</v>
      </c>
      <c r="R121" s="2">
        <v>0.01</v>
      </c>
      <c r="S121" s="2">
        <v>0.28000000000000003</v>
      </c>
      <c r="T121" s="2">
        <v>0.28000000000000003</v>
      </c>
      <c r="U121" s="2">
        <v>1.0999999999999999E-2</v>
      </c>
      <c r="V121" s="2">
        <v>2.7E-2</v>
      </c>
      <c r="W121" s="2">
        <v>8.9999999999999993E-3</v>
      </c>
      <c r="X121" s="2">
        <v>0.63</v>
      </c>
      <c r="Y121" s="22" t="s">
        <v>115</v>
      </c>
      <c r="Z121" s="22" t="s">
        <v>115</v>
      </c>
    </row>
    <row r="122" spans="1:26" ht="12" customHeight="1">
      <c r="A122" s="27" t="s">
        <v>33</v>
      </c>
      <c r="B122" s="2" t="s">
        <v>59</v>
      </c>
      <c r="C122" s="2" t="s">
        <v>56</v>
      </c>
      <c r="D122" s="2" t="s">
        <v>57</v>
      </c>
      <c r="E122" s="2" t="s">
        <v>48</v>
      </c>
      <c r="F122" s="85" t="s">
        <v>113</v>
      </c>
      <c r="G122" s="4">
        <v>0.502</v>
      </c>
      <c r="H122" s="2" t="s">
        <v>29</v>
      </c>
      <c r="I122" s="2">
        <v>3.5</v>
      </c>
      <c r="J122" s="2">
        <v>52470</v>
      </c>
      <c r="K122" s="2">
        <v>90.5</v>
      </c>
      <c r="L122" s="27">
        <v>34570</v>
      </c>
      <c r="M122" s="16">
        <f t="shared" si="1"/>
        <v>34.57</v>
      </c>
      <c r="N122" s="2">
        <v>24.23</v>
      </c>
      <c r="O122" s="2">
        <v>8.0399999999999991</v>
      </c>
      <c r="P122" s="2">
        <v>2E-3</v>
      </c>
      <c r="Q122" s="2">
        <v>0.23</v>
      </c>
      <c r="R122" s="2">
        <v>0.01</v>
      </c>
      <c r="S122" s="2">
        <v>0.25</v>
      </c>
      <c r="T122" s="2">
        <v>0.25</v>
      </c>
      <c r="U122" s="2">
        <v>0.01</v>
      </c>
      <c r="V122" s="2">
        <v>3.3000000000000002E-2</v>
      </c>
      <c r="W122" s="2">
        <v>8.0000000000000002E-3</v>
      </c>
      <c r="X122" s="2">
        <v>1</v>
      </c>
      <c r="Y122" s="2">
        <v>130</v>
      </c>
      <c r="Z122" s="2">
        <v>3</v>
      </c>
    </row>
    <row r="123" spans="1:26" ht="12" customHeight="1" thickBot="1">
      <c r="A123" s="28" t="s">
        <v>33</v>
      </c>
      <c r="B123" s="12" t="s">
        <v>59</v>
      </c>
      <c r="C123" s="12" t="s">
        <v>56</v>
      </c>
      <c r="D123" s="12" t="s">
        <v>57</v>
      </c>
      <c r="E123" s="12" t="s">
        <v>48</v>
      </c>
      <c r="F123" s="86" t="s">
        <v>114</v>
      </c>
      <c r="G123" s="14">
        <v>12</v>
      </c>
      <c r="H123" s="12">
        <v>12.5</v>
      </c>
      <c r="I123" s="2" t="s">
        <v>29</v>
      </c>
      <c r="J123" s="2">
        <v>53890</v>
      </c>
      <c r="K123" s="2">
        <v>73.2</v>
      </c>
      <c r="L123" s="28">
        <v>35620</v>
      </c>
      <c r="M123" s="16">
        <f t="shared" si="1"/>
        <v>35.619999999999997</v>
      </c>
      <c r="N123" s="2">
        <v>24.41</v>
      </c>
      <c r="O123" s="2">
        <v>8.0399999999999991</v>
      </c>
      <c r="P123" s="22" t="s">
        <v>115</v>
      </c>
      <c r="Q123" s="2">
        <v>0.13</v>
      </c>
      <c r="R123" s="2">
        <v>0.01</v>
      </c>
      <c r="S123" s="2">
        <v>0.18</v>
      </c>
      <c r="T123" s="2">
        <v>0.19</v>
      </c>
      <c r="U123" s="2">
        <v>0.04</v>
      </c>
      <c r="V123" s="2">
        <v>2.4E-2</v>
      </c>
      <c r="W123" s="2">
        <v>1.0999999999999999E-2</v>
      </c>
      <c r="X123" s="2">
        <v>0.66</v>
      </c>
      <c r="Y123" s="22" t="s">
        <v>115</v>
      </c>
      <c r="Z123" s="22" t="s">
        <v>115</v>
      </c>
    </row>
    <row r="124" spans="1:26" ht="12" customHeight="1">
      <c r="A124" s="27" t="s">
        <v>33</v>
      </c>
      <c r="B124" s="2" t="s">
        <v>60</v>
      </c>
      <c r="C124" s="2" t="s">
        <v>56</v>
      </c>
      <c r="D124" s="2" t="s">
        <v>57</v>
      </c>
      <c r="E124" s="2" t="s">
        <v>48</v>
      </c>
      <c r="F124" s="85" t="s">
        <v>113</v>
      </c>
      <c r="G124" s="4">
        <v>0.59699999999999998</v>
      </c>
      <c r="H124" s="11" t="s">
        <v>29</v>
      </c>
      <c r="I124" s="2">
        <v>2.9</v>
      </c>
      <c r="J124" s="2">
        <v>52540</v>
      </c>
      <c r="K124" s="2">
        <v>90</v>
      </c>
      <c r="L124" s="27">
        <v>34610</v>
      </c>
      <c r="M124" s="16">
        <f t="shared" si="1"/>
        <v>34.61</v>
      </c>
      <c r="N124" s="2">
        <v>25.01</v>
      </c>
      <c r="O124" s="2">
        <v>8.06</v>
      </c>
      <c r="P124" s="2">
        <v>2.0999999999999999E-3</v>
      </c>
      <c r="Q124" s="2">
        <v>0.22</v>
      </c>
      <c r="R124" s="2">
        <v>0.01</v>
      </c>
      <c r="S124" s="2">
        <v>0.27</v>
      </c>
      <c r="T124" s="2">
        <v>0.27</v>
      </c>
      <c r="U124" s="2">
        <v>0.01</v>
      </c>
      <c r="V124" s="2">
        <v>3.5000000000000003E-2</v>
      </c>
      <c r="W124" s="2">
        <v>7.0000000000000001E-3</v>
      </c>
      <c r="X124" s="2">
        <v>1.1000000000000001</v>
      </c>
      <c r="Y124" s="2">
        <v>120</v>
      </c>
      <c r="Z124" s="2">
        <v>6</v>
      </c>
    </row>
    <row r="125" spans="1:26" ht="12" customHeight="1" thickBot="1">
      <c r="A125" s="28" t="s">
        <v>33</v>
      </c>
      <c r="B125" s="12" t="s">
        <v>60</v>
      </c>
      <c r="C125" s="12" t="s">
        <v>56</v>
      </c>
      <c r="D125" s="12" t="s">
        <v>57</v>
      </c>
      <c r="E125" s="12" t="s">
        <v>48</v>
      </c>
      <c r="F125" s="86" t="s">
        <v>114</v>
      </c>
      <c r="G125" s="14">
        <v>12.5</v>
      </c>
      <c r="H125" s="12">
        <v>13</v>
      </c>
      <c r="I125" s="2" t="s">
        <v>29</v>
      </c>
      <c r="J125" s="2">
        <v>53710</v>
      </c>
      <c r="K125" s="2">
        <v>63.7</v>
      </c>
      <c r="L125" s="28">
        <v>35490</v>
      </c>
      <c r="M125" s="16">
        <f t="shared" si="1"/>
        <v>35.49</v>
      </c>
      <c r="N125" s="2">
        <v>24.16</v>
      </c>
      <c r="O125" s="2">
        <v>8.01</v>
      </c>
      <c r="P125" s="22" t="s">
        <v>115</v>
      </c>
      <c r="Q125" s="2">
        <v>0.12</v>
      </c>
      <c r="R125" s="2">
        <v>1.0999999999999999E-2</v>
      </c>
      <c r="S125" s="2">
        <v>0.23</v>
      </c>
      <c r="T125" s="2">
        <v>0.24</v>
      </c>
      <c r="U125" s="2">
        <v>4.5999999999999999E-2</v>
      </c>
      <c r="V125" s="2">
        <v>3.2000000000000001E-2</v>
      </c>
      <c r="W125" s="2">
        <v>1.2999999999999999E-2</v>
      </c>
      <c r="X125" s="2">
        <v>0.79</v>
      </c>
      <c r="Y125" s="22" t="s">
        <v>115</v>
      </c>
      <c r="Z125" s="22" t="s">
        <v>115</v>
      </c>
    </row>
    <row r="126" spans="1:26" ht="12" customHeight="1">
      <c r="A126" s="27" t="s">
        <v>33</v>
      </c>
      <c r="B126" s="2" t="s">
        <v>61</v>
      </c>
      <c r="C126" s="2" t="s">
        <v>62</v>
      </c>
      <c r="D126" s="2" t="s">
        <v>57</v>
      </c>
      <c r="E126" s="2" t="s">
        <v>48</v>
      </c>
      <c r="F126" s="85" t="s">
        <v>113</v>
      </c>
      <c r="G126" s="4">
        <v>0.50600000000000001</v>
      </c>
      <c r="H126" s="2" t="s">
        <v>29</v>
      </c>
      <c r="I126" s="2">
        <v>3.1</v>
      </c>
      <c r="J126" s="2">
        <v>53180</v>
      </c>
      <c r="K126" s="2">
        <v>108.5</v>
      </c>
      <c r="L126" s="27">
        <v>35050</v>
      </c>
      <c r="M126" s="16">
        <f t="shared" si="1"/>
        <v>35.049999999999997</v>
      </c>
      <c r="N126" s="2">
        <v>26.6</v>
      </c>
      <c r="O126" s="2">
        <v>8.1</v>
      </c>
      <c r="P126" s="2">
        <v>1.5E-3</v>
      </c>
      <c r="Q126" s="2">
        <v>0.21</v>
      </c>
      <c r="R126" s="2">
        <v>0.01</v>
      </c>
      <c r="S126" s="2">
        <v>0.27</v>
      </c>
      <c r="T126" s="2">
        <v>0.27</v>
      </c>
      <c r="U126" s="2">
        <v>0.01</v>
      </c>
      <c r="V126" s="2">
        <v>3.6999999999999998E-2</v>
      </c>
      <c r="W126" s="2">
        <v>8.0000000000000002E-3</v>
      </c>
      <c r="X126" s="2">
        <v>1</v>
      </c>
      <c r="Y126" s="2">
        <v>130</v>
      </c>
      <c r="Z126" s="2">
        <v>3</v>
      </c>
    </row>
    <row r="127" spans="1:26" ht="12" customHeight="1" thickBot="1">
      <c r="A127" s="28" t="s">
        <v>33</v>
      </c>
      <c r="B127" s="12" t="s">
        <v>61</v>
      </c>
      <c r="C127" s="12" t="s">
        <v>62</v>
      </c>
      <c r="D127" s="12" t="s">
        <v>57</v>
      </c>
      <c r="E127" s="12" t="s">
        <v>48</v>
      </c>
      <c r="F127" s="86" t="s">
        <v>114</v>
      </c>
      <c r="G127" s="14">
        <v>11.5</v>
      </c>
      <c r="H127" s="12">
        <v>12</v>
      </c>
      <c r="I127" s="2" t="s">
        <v>29</v>
      </c>
      <c r="J127" s="2">
        <v>54210</v>
      </c>
      <c r="K127" s="2">
        <v>66.099999999999994</v>
      </c>
      <c r="L127" s="28">
        <v>35820</v>
      </c>
      <c r="M127" s="16">
        <f t="shared" si="1"/>
        <v>35.82</v>
      </c>
      <c r="N127" s="2">
        <v>24.39</v>
      </c>
      <c r="O127" s="2">
        <v>7.97</v>
      </c>
      <c r="P127" s="22" t="s">
        <v>115</v>
      </c>
      <c r="Q127" s="2">
        <v>0.14000000000000001</v>
      </c>
      <c r="R127" s="2">
        <v>0.01</v>
      </c>
      <c r="S127" s="2">
        <v>0.18</v>
      </c>
      <c r="T127" s="2">
        <v>0.19</v>
      </c>
      <c r="U127" s="2">
        <v>2.4E-2</v>
      </c>
      <c r="V127" s="2">
        <v>3.2000000000000001E-2</v>
      </c>
      <c r="W127" s="2">
        <v>1.2999999999999999E-2</v>
      </c>
      <c r="X127" s="2">
        <v>0.87</v>
      </c>
      <c r="Y127" s="22" t="s">
        <v>115</v>
      </c>
      <c r="Z127" s="22" t="s">
        <v>115</v>
      </c>
    </row>
    <row r="128" spans="1:26" ht="12" customHeight="1">
      <c r="A128" s="27" t="s">
        <v>33</v>
      </c>
      <c r="B128" s="2" t="s">
        <v>63</v>
      </c>
      <c r="C128" s="2" t="s">
        <v>62</v>
      </c>
      <c r="D128" s="2" t="s">
        <v>57</v>
      </c>
      <c r="E128" s="2" t="s">
        <v>48</v>
      </c>
      <c r="F128" s="85" t="s">
        <v>113</v>
      </c>
      <c r="G128" s="4">
        <v>0.52700000000000002</v>
      </c>
      <c r="H128" s="2" t="s">
        <v>29</v>
      </c>
      <c r="I128" s="2">
        <v>2.7</v>
      </c>
      <c r="J128" s="2">
        <v>53010</v>
      </c>
      <c r="K128" s="2">
        <v>95.6</v>
      </c>
      <c r="L128" s="27">
        <v>34990</v>
      </c>
      <c r="M128" s="16">
        <f t="shared" si="1"/>
        <v>34.99</v>
      </c>
      <c r="N128" s="2">
        <v>23.13</v>
      </c>
      <c r="O128" s="2">
        <v>8.06</v>
      </c>
      <c r="P128" s="2">
        <v>2E-3</v>
      </c>
      <c r="Q128" s="2">
        <v>0.2</v>
      </c>
      <c r="R128" s="2">
        <v>0.01</v>
      </c>
      <c r="S128" s="2">
        <v>0.27</v>
      </c>
      <c r="T128" s="2">
        <v>0.28000000000000003</v>
      </c>
      <c r="U128" s="2">
        <v>0.01</v>
      </c>
      <c r="V128" s="2">
        <v>3.5000000000000003E-2</v>
      </c>
      <c r="W128" s="2">
        <v>1.0999999999999999E-2</v>
      </c>
      <c r="X128" s="2">
        <v>1.2</v>
      </c>
      <c r="Y128" s="2">
        <v>130</v>
      </c>
      <c r="Z128" s="2">
        <v>6</v>
      </c>
    </row>
    <row r="129" spans="1:26" ht="12" customHeight="1" thickBot="1">
      <c r="A129" s="28" t="s">
        <v>33</v>
      </c>
      <c r="B129" s="12" t="s">
        <v>63</v>
      </c>
      <c r="C129" s="12" t="s">
        <v>62</v>
      </c>
      <c r="D129" s="12" t="s">
        <v>57</v>
      </c>
      <c r="E129" s="12" t="s">
        <v>48</v>
      </c>
      <c r="F129" s="86" t="s">
        <v>114</v>
      </c>
      <c r="G129" s="14">
        <v>11.5</v>
      </c>
      <c r="H129" s="12">
        <v>12</v>
      </c>
      <c r="I129" s="2" t="s">
        <v>29</v>
      </c>
      <c r="J129" s="2">
        <v>53900</v>
      </c>
      <c r="K129" s="2">
        <v>90.3</v>
      </c>
      <c r="L129" s="28">
        <v>35640</v>
      </c>
      <c r="M129" s="16">
        <f t="shared" si="1"/>
        <v>35.64</v>
      </c>
      <c r="N129" s="2">
        <v>23.94</v>
      </c>
      <c r="O129" s="2">
        <v>8.09</v>
      </c>
      <c r="P129" s="22" t="s">
        <v>115</v>
      </c>
      <c r="Q129" s="2">
        <v>0.17</v>
      </c>
      <c r="R129" s="2">
        <v>0.01</v>
      </c>
      <c r="S129" s="2">
        <v>0.21</v>
      </c>
      <c r="T129" s="2">
        <v>0.22</v>
      </c>
      <c r="U129" s="2">
        <v>0.01</v>
      </c>
      <c r="V129" s="2">
        <v>2.8000000000000001E-2</v>
      </c>
      <c r="W129" s="2">
        <v>8.9999999999999993E-3</v>
      </c>
      <c r="X129" s="2">
        <v>0.78</v>
      </c>
      <c r="Y129" s="22" t="s">
        <v>115</v>
      </c>
      <c r="Z129" s="22" t="s">
        <v>115</v>
      </c>
    </row>
    <row r="130" spans="1:26" ht="12" customHeight="1">
      <c r="A130" s="27" t="s">
        <v>33</v>
      </c>
      <c r="B130" s="2" t="s">
        <v>64</v>
      </c>
      <c r="C130" s="2" t="s">
        <v>62</v>
      </c>
      <c r="D130" s="2" t="s">
        <v>57</v>
      </c>
      <c r="E130" s="2" t="s">
        <v>48</v>
      </c>
      <c r="F130" s="85" t="s">
        <v>113</v>
      </c>
      <c r="G130" s="4">
        <v>0.51100000000000001</v>
      </c>
      <c r="H130" s="2" t="s">
        <v>29</v>
      </c>
      <c r="I130" s="2">
        <v>2.2000000000000002</v>
      </c>
      <c r="J130" s="2">
        <v>53770</v>
      </c>
      <c r="K130" s="2">
        <v>61.6</v>
      </c>
      <c r="L130" s="27">
        <v>35540</v>
      </c>
      <c r="M130" s="16">
        <f t="shared" si="1"/>
        <v>35.54</v>
      </c>
      <c r="N130" s="2">
        <v>23.97</v>
      </c>
      <c r="O130" s="2">
        <v>8.09</v>
      </c>
      <c r="P130" s="2">
        <v>2.3999999999999998E-3</v>
      </c>
      <c r="Q130" s="2">
        <v>0.22</v>
      </c>
      <c r="R130" s="2">
        <v>0.01</v>
      </c>
      <c r="S130" s="2">
        <v>0.28000000000000003</v>
      </c>
      <c r="T130" s="2">
        <v>0.28000000000000003</v>
      </c>
      <c r="U130" s="2">
        <v>0.01</v>
      </c>
      <c r="V130" s="2">
        <v>3.4000000000000002E-2</v>
      </c>
      <c r="W130" s="2">
        <v>7.0000000000000001E-3</v>
      </c>
      <c r="X130" s="2">
        <v>1.1000000000000001</v>
      </c>
      <c r="Y130" s="2">
        <v>130</v>
      </c>
      <c r="Z130" s="2">
        <v>3</v>
      </c>
    </row>
    <row r="131" spans="1:26" ht="12" customHeight="1" thickBot="1">
      <c r="A131" s="28" t="s">
        <v>33</v>
      </c>
      <c r="B131" s="12" t="s">
        <v>64</v>
      </c>
      <c r="C131" s="12" t="s">
        <v>62</v>
      </c>
      <c r="D131" s="12" t="s">
        <v>57</v>
      </c>
      <c r="E131" s="12" t="s">
        <v>48</v>
      </c>
      <c r="F131" s="86" t="s">
        <v>114</v>
      </c>
      <c r="G131" s="14">
        <v>11</v>
      </c>
      <c r="H131" s="12">
        <v>11.5</v>
      </c>
      <c r="I131" s="12" t="s">
        <v>29</v>
      </c>
      <c r="J131" s="2">
        <v>53960</v>
      </c>
      <c r="K131" s="2">
        <v>40.200000000000003</v>
      </c>
      <c r="L131" s="28">
        <v>35700</v>
      </c>
      <c r="M131" s="16">
        <f t="shared" ref="M131:M194" si="2">L131/1000</f>
        <v>35.700000000000003</v>
      </c>
      <c r="N131" s="2">
        <v>23.44</v>
      </c>
      <c r="O131" s="2">
        <v>7.97</v>
      </c>
      <c r="P131" s="22" t="s">
        <v>115</v>
      </c>
      <c r="Q131" s="2">
        <v>0.13</v>
      </c>
      <c r="R131" s="2">
        <v>1.6E-2</v>
      </c>
      <c r="S131" s="2">
        <v>0.18</v>
      </c>
      <c r="T131" s="2">
        <v>0.2</v>
      </c>
      <c r="U131" s="2">
        <v>3.1E-2</v>
      </c>
      <c r="V131" s="2">
        <v>3.3000000000000002E-2</v>
      </c>
      <c r="W131" s="2">
        <v>1.4E-2</v>
      </c>
      <c r="X131" s="2">
        <v>1.1000000000000001</v>
      </c>
      <c r="Y131" s="22" t="s">
        <v>115</v>
      </c>
      <c r="Z131" s="22" t="s">
        <v>115</v>
      </c>
    </row>
    <row r="132" spans="1:26" ht="12" customHeight="1">
      <c r="A132" s="27" t="s">
        <v>33</v>
      </c>
      <c r="B132" s="2" t="s">
        <v>65</v>
      </c>
      <c r="C132" s="2" t="s">
        <v>62</v>
      </c>
      <c r="D132" s="2" t="s">
        <v>57</v>
      </c>
      <c r="E132" s="2" t="s">
        <v>48</v>
      </c>
      <c r="F132" s="85" t="s">
        <v>113</v>
      </c>
      <c r="G132" s="4">
        <v>0.503</v>
      </c>
      <c r="H132" s="11" t="s">
        <v>29</v>
      </c>
      <c r="I132" s="22" t="s">
        <v>115</v>
      </c>
      <c r="J132" s="2">
        <v>53780</v>
      </c>
      <c r="K132" s="2">
        <v>94.2</v>
      </c>
      <c r="L132" s="27">
        <v>35560</v>
      </c>
      <c r="M132" s="16">
        <f t="shared" si="2"/>
        <v>35.56</v>
      </c>
      <c r="N132" s="2">
        <v>23.49</v>
      </c>
      <c r="O132" s="2">
        <v>8.02</v>
      </c>
      <c r="P132" s="2">
        <v>1.9E-3</v>
      </c>
      <c r="Q132" s="2">
        <v>0.16</v>
      </c>
      <c r="R132" s="2">
        <v>0.01</v>
      </c>
      <c r="S132" s="2">
        <v>0.25</v>
      </c>
      <c r="T132" s="2">
        <v>0.25</v>
      </c>
      <c r="U132" s="2">
        <v>0.01</v>
      </c>
      <c r="V132" s="2">
        <v>3.3000000000000002E-2</v>
      </c>
      <c r="W132" s="2">
        <v>8.0000000000000002E-3</v>
      </c>
      <c r="X132" s="2">
        <v>1.2</v>
      </c>
      <c r="Y132" s="2">
        <v>130</v>
      </c>
      <c r="Z132" s="2">
        <v>6</v>
      </c>
    </row>
    <row r="133" spans="1:26" ht="12" customHeight="1" thickBot="1">
      <c r="A133" s="28" t="s">
        <v>33</v>
      </c>
      <c r="B133" s="12" t="s">
        <v>65</v>
      </c>
      <c r="C133" s="12" t="s">
        <v>62</v>
      </c>
      <c r="D133" s="12" t="s">
        <v>57</v>
      </c>
      <c r="E133" s="12" t="s">
        <v>46</v>
      </c>
      <c r="F133" s="86" t="s">
        <v>114</v>
      </c>
      <c r="G133" s="14">
        <v>12.409000000000001</v>
      </c>
      <c r="H133" s="12">
        <v>13</v>
      </c>
      <c r="I133" s="12" t="s">
        <v>29</v>
      </c>
      <c r="J133" s="2">
        <v>53980</v>
      </c>
      <c r="K133" s="2">
        <v>91</v>
      </c>
      <c r="L133" s="28">
        <v>35710</v>
      </c>
      <c r="M133" s="16">
        <f t="shared" si="2"/>
        <v>35.71</v>
      </c>
      <c r="N133" s="2">
        <v>23.49</v>
      </c>
      <c r="O133" s="2">
        <v>8.02</v>
      </c>
      <c r="P133" s="22" t="s">
        <v>115</v>
      </c>
      <c r="Q133" s="22" t="s">
        <v>115</v>
      </c>
      <c r="R133" s="22" t="s">
        <v>115</v>
      </c>
      <c r="S133" s="22" t="s">
        <v>115</v>
      </c>
      <c r="T133" s="22" t="s">
        <v>115</v>
      </c>
      <c r="U133" s="22" t="s">
        <v>115</v>
      </c>
      <c r="V133" s="22" t="s">
        <v>115</v>
      </c>
      <c r="W133" s="22" t="s">
        <v>115</v>
      </c>
      <c r="X133" s="22" t="s">
        <v>115</v>
      </c>
      <c r="Y133" s="22" t="s">
        <v>115</v>
      </c>
      <c r="Z133" s="22" t="s">
        <v>115</v>
      </c>
    </row>
    <row r="134" spans="1:26" ht="12" customHeight="1">
      <c r="A134" s="27" t="s">
        <v>33</v>
      </c>
      <c r="B134" s="2" t="s">
        <v>66</v>
      </c>
      <c r="C134" s="2" t="s">
        <v>67</v>
      </c>
      <c r="D134" s="2" t="s">
        <v>57</v>
      </c>
      <c r="E134" s="2" t="s">
        <v>48</v>
      </c>
      <c r="F134" s="85" t="s">
        <v>113</v>
      </c>
      <c r="G134" s="4">
        <v>0.51700000000000002</v>
      </c>
      <c r="H134" s="2" t="s">
        <v>29</v>
      </c>
      <c r="I134" s="2">
        <v>2</v>
      </c>
      <c r="J134" s="2">
        <v>54050</v>
      </c>
      <c r="K134" s="2">
        <v>96.4</v>
      </c>
      <c r="L134" s="27">
        <v>35780</v>
      </c>
      <c r="M134" s="16">
        <f t="shared" si="2"/>
        <v>35.78</v>
      </c>
      <c r="N134" s="2">
        <v>22.25</v>
      </c>
      <c r="O134" s="2">
        <v>8.0399999999999991</v>
      </c>
      <c r="P134" s="2">
        <v>2.8999999999999998E-3</v>
      </c>
      <c r="Q134" s="2">
        <v>0.25</v>
      </c>
      <c r="R134" s="2">
        <v>0.01</v>
      </c>
      <c r="S134" s="2">
        <v>0.27</v>
      </c>
      <c r="T134" s="2">
        <v>0.28000000000000003</v>
      </c>
      <c r="U134" s="2">
        <v>0.01</v>
      </c>
      <c r="V134" s="2">
        <v>3.3000000000000002E-2</v>
      </c>
      <c r="W134" s="2">
        <v>8.0000000000000002E-3</v>
      </c>
      <c r="X134" s="2">
        <v>1.2</v>
      </c>
      <c r="Y134" s="2">
        <v>130</v>
      </c>
      <c r="Z134" s="2">
        <v>2</v>
      </c>
    </row>
    <row r="135" spans="1:26" ht="12" customHeight="1" thickBot="1">
      <c r="A135" s="28" t="s">
        <v>33</v>
      </c>
      <c r="B135" s="12" t="s">
        <v>66</v>
      </c>
      <c r="C135" s="12" t="s">
        <v>67</v>
      </c>
      <c r="D135" s="12" t="s">
        <v>57</v>
      </c>
      <c r="E135" s="12" t="s">
        <v>48</v>
      </c>
      <c r="F135" s="86" t="s">
        <v>114</v>
      </c>
      <c r="G135" s="14">
        <v>11.5</v>
      </c>
      <c r="H135" s="12">
        <v>12</v>
      </c>
      <c r="I135" s="2">
        <v>2</v>
      </c>
      <c r="J135" s="2">
        <v>54050</v>
      </c>
      <c r="K135" s="2">
        <v>96.4</v>
      </c>
      <c r="L135" s="28">
        <v>35900</v>
      </c>
      <c r="M135" s="16">
        <f t="shared" si="2"/>
        <v>35.9</v>
      </c>
      <c r="N135" s="2">
        <v>22.25</v>
      </c>
      <c r="O135" s="2">
        <v>8.0399999999999991</v>
      </c>
      <c r="P135" s="22" t="s">
        <v>115</v>
      </c>
      <c r="Q135" s="2">
        <v>0.25</v>
      </c>
      <c r="R135" s="2">
        <v>0.01</v>
      </c>
      <c r="S135" s="2">
        <v>0.3</v>
      </c>
      <c r="T135" s="2">
        <v>0.3</v>
      </c>
      <c r="U135" s="2">
        <v>0.01</v>
      </c>
      <c r="V135" s="2">
        <v>2.8000000000000001E-2</v>
      </c>
      <c r="W135" s="2">
        <v>8.0000000000000002E-3</v>
      </c>
      <c r="X135" s="2">
        <v>1</v>
      </c>
      <c r="Y135" s="22" t="s">
        <v>115</v>
      </c>
      <c r="Z135" s="22" t="s">
        <v>115</v>
      </c>
    </row>
    <row r="136" spans="1:26" ht="12" customHeight="1">
      <c r="A136" s="27" t="s">
        <v>33</v>
      </c>
      <c r="B136" s="2" t="s">
        <v>68</v>
      </c>
      <c r="C136" s="2" t="s">
        <v>67</v>
      </c>
      <c r="D136" s="2" t="s">
        <v>57</v>
      </c>
      <c r="E136" s="2" t="s">
        <v>48</v>
      </c>
      <c r="F136" s="85" t="s">
        <v>113</v>
      </c>
      <c r="G136" s="4">
        <v>0.51700000000000002</v>
      </c>
      <c r="H136" s="2" t="s">
        <v>29</v>
      </c>
      <c r="I136" s="2">
        <v>3</v>
      </c>
      <c r="J136" s="2">
        <v>53900</v>
      </c>
      <c r="K136" s="2">
        <v>98.2</v>
      </c>
      <c r="L136" s="27">
        <v>35670</v>
      </c>
      <c r="M136" s="16">
        <f t="shared" si="2"/>
        <v>35.67</v>
      </c>
      <c r="N136" s="2">
        <v>22.35</v>
      </c>
      <c r="O136" s="2">
        <v>7.99</v>
      </c>
      <c r="P136" s="2">
        <v>2.0999999999999999E-3</v>
      </c>
      <c r="Q136" s="2">
        <v>0.21</v>
      </c>
      <c r="R136" s="2">
        <v>0.01</v>
      </c>
      <c r="S136" s="2">
        <v>0.28000000000000003</v>
      </c>
      <c r="T136" s="2">
        <v>0.28000000000000003</v>
      </c>
      <c r="U136" s="2">
        <v>0.01</v>
      </c>
      <c r="V136" s="2">
        <v>3.2000000000000001E-2</v>
      </c>
      <c r="W136" s="2">
        <v>8.9999999999999993E-3</v>
      </c>
      <c r="X136" s="2">
        <v>1</v>
      </c>
      <c r="Y136" s="2">
        <v>130</v>
      </c>
      <c r="Z136" s="2">
        <v>1</v>
      </c>
    </row>
    <row r="137" spans="1:26" ht="12" customHeight="1" thickBot="1">
      <c r="A137" s="28" t="s">
        <v>33</v>
      </c>
      <c r="B137" s="12" t="s">
        <v>68</v>
      </c>
      <c r="C137" s="12" t="s">
        <v>67</v>
      </c>
      <c r="D137" s="12" t="s">
        <v>57</v>
      </c>
      <c r="E137" s="12" t="s">
        <v>48</v>
      </c>
      <c r="F137" s="86" t="s">
        <v>114</v>
      </c>
      <c r="G137" s="14">
        <v>11</v>
      </c>
      <c r="H137" s="12">
        <v>11.5</v>
      </c>
      <c r="I137" s="2" t="s">
        <v>29</v>
      </c>
      <c r="J137" s="2">
        <v>54370</v>
      </c>
      <c r="K137" s="2">
        <v>91.8</v>
      </c>
      <c r="L137" s="28">
        <v>36020</v>
      </c>
      <c r="M137" s="16">
        <f t="shared" si="2"/>
        <v>36.020000000000003</v>
      </c>
      <c r="N137" s="2">
        <v>22.29</v>
      </c>
      <c r="O137" s="2">
        <v>8.01</v>
      </c>
      <c r="P137" s="22" t="s">
        <v>115</v>
      </c>
      <c r="Q137" s="2">
        <v>0.16</v>
      </c>
      <c r="R137" s="2">
        <v>0.01</v>
      </c>
      <c r="S137" s="2">
        <v>0.19</v>
      </c>
      <c r="T137" s="2">
        <v>0.2</v>
      </c>
      <c r="U137" s="2">
        <v>2.1000000000000001E-2</v>
      </c>
      <c r="V137" s="2">
        <v>2.4E-2</v>
      </c>
      <c r="W137" s="2">
        <v>8.0000000000000002E-3</v>
      </c>
      <c r="X137" s="2">
        <v>0.68</v>
      </c>
      <c r="Y137" s="22" t="s">
        <v>115</v>
      </c>
      <c r="Z137" s="22" t="s">
        <v>115</v>
      </c>
    </row>
    <row r="138" spans="1:26" ht="12" customHeight="1">
      <c r="A138" s="27" t="s">
        <v>33</v>
      </c>
      <c r="B138" s="2" t="s">
        <v>69</v>
      </c>
      <c r="C138" s="2" t="s">
        <v>67</v>
      </c>
      <c r="D138" s="2" t="s">
        <v>57</v>
      </c>
      <c r="E138" s="2" t="s">
        <v>48</v>
      </c>
      <c r="F138" s="85" t="s">
        <v>113</v>
      </c>
      <c r="G138" s="4">
        <v>0.50700000000000001</v>
      </c>
      <c r="H138" s="2" t="s">
        <v>29</v>
      </c>
      <c r="I138" s="2">
        <v>2.8</v>
      </c>
      <c r="J138" s="2">
        <v>54280</v>
      </c>
      <c r="K138" s="2">
        <v>89.5</v>
      </c>
      <c r="L138" s="27">
        <v>35950</v>
      </c>
      <c r="M138" s="16">
        <f t="shared" si="2"/>
        <v>35.950000000000003</v>
      </c>
      <c r="N138" s="2">
        <v>22.62</v>
      </c>
      <c r="O138" s="2">
        <v>7.97</v>
      </c>
      <c r="P138" s="2">
        <v>1.9E-3</v>
      </c>
      <c r="Q138" s="2">
        <v>0.26</v>
      </c>
      <c r="R138" s="2">
        <v>0.01</v>
      </c>
      <c r="S138" s="2">
        <v>0.3</v>
      </c>
      <c r="T138" s="2">
        <v>0.31</v>
      </c>
      <c r="U138" s="2">
        <v>0.01</v>
      </c>
      <c r="V138" s="2">
        <v>3.2000000000000001E-2</v>
      </c>
      <c r="W138" s="2">
        <v>1.2999999999999999E-2</v>
      </c>
      <c r="X138" s="2">
        <v>0.83</v>
      </c>
      <c r="Y138" s="2">
        <v>130</v>
      </c>
      <c r="Z138" s="2">
        <v>1</v>
      </c>
    </row>
    <row r="139" spans="1:26" ht="12" customHeight="1" thickBot="1">
      <c r="A139" s="28" t="s">
        <v>33</v>
      </c>
      <c r="B139" s="12" t="s">
        <v>69</v>
      </c>
      <c r="C139" s="12" t="s">
        <v>67</v>
      </c>
      <c r="D139" s="12" t="s">
        <v>57</v>
      </c>
      <c r="E139" s="12" t="s">
        <v>48</v>
      </c>
      <c r="F139" s="86" t="s">
        <v>114</v>
      </c>
      <c r="G139" s="14">
        <v>12</v>
      </c>
      <c r="H139" s="12">
        <v>12</v>
      </c>
      <c r="I139" s="2" t="s">
        <v>29</v>
      </c>
      <c r="J139" s="2">
        <v>54420</v>
      </c>
      <c r="K139" s="2">
        <v>75.400000000000006</v>
      </c>
      <c r="L139" s="28">
        <v>36050</v>
      </c>
      <c r="M139" s="16">
        <f t="shared" si="2"/>
        <v>36.049999999999997</v>
      </c>
      <c r="N139" s="2">
        <v>22.28</v>
      </c>
      <c r="O139" s="2">
        <v>7.96</v>
      </c>
      <c r="P139" s="22" t="s">
        <v>115</v>
      </c>
      <c r="Q139" s="2">
        <v>0.27</v>
      </c>
      <c r="R139" s="2">
        <v>0.01</v>
      </c>
      <c r="S139" s="2">
        <v>0.28000000000000003</v>
      </c>
      <c r="T139" s="2">
        <v>0.28999999999999998</v>
      </c>
      <c r="U139" s="2">
        <v>0.01</v>
      </c>
      <c r="V139" s="2">
        <v>3.2000000000000001E-2</v>
      </c>
      <c r="W139" s="2">
        <v>1.4999999999999999E-2</v>
      </c>
      <c r="X139" s="2">
        <v>0.75</v>
      </c>
      <c r="Y139" s="22" t="s">
        <v>115</v>
      </c>
      <c r="Z139" s="22" t="s">
        <v>115</v>
      </c>
    </row>
    <row r="140" spans="1:26" ht="12" customHeight="1">
      <c r="A140" s="27" t="s">
        <v>33</v>
      </c>
      <c r="B140" s="2" t="s">
        <v>70</v>
      </c>
      <c r="C140" s="2" t="s">
        <v>67</v>
      </c>
      <c r="D140" s="2" t="s">
        <v>57</v>
      </c>
      <c r="E140" s="2" t="s">
        <v>48</v>
      </c>
      <c r="F140" s="85" t="s">
        <v>113</v>
      </c>
      <c r="G140" s="4">
        <v>0.54200000000000004</v>
      </c>
      <c r="H140" s="2" t="s">
        <v>29</v>
      </c>
      <c r="I140" s="2">
        <v>2.5</v>
      </c>
      <c r="J140" s="2">
        <v>54590</v>
      </c>
      <c r="K140" s="2">
        <v>89.6</v>
      </c>
      <c r="L140" s="27">
        <v>36190</v>
      </c>
      <c r="M140" s="16">
        <f t="shared" si="2"/>
        <v>36.19</v>
      </c>
      <c r="N140" s="2">
        <v>22.09</v>
      </c>
      <c r="O140" s="2">
        <v>8</v>
      </c>
      <c r="P140" s="2">
        <v>2.2000000000000001E-3</v>
      </c>
      <c r="Q140" s="2">
        <v>0.25</v>
      </c>
      <c r="R140" s="2">
        <v>0.01</v>
      </c>
      <c r="S140" s="2">
        <v>0.27</v>
      </c>
      <c r="T140" s="2">
        <v>0.28000000000000003</v>
      </c>
      <c r="U140" s="2">
        <v>0.01</v>
      </c>
      <c r="V140" s="2">
        <v>3.5999999999999997E-2</v>
      </c>
      <c r="W140" s="2">
        <v>1.2999999999999999E-2</v>
      </c>
      <c r="X140" s="2">
        <v>0.69</v>
      </c>
      <c r="Y140" s="2">
        <v>130</v>
      </c>
      <c r="Z140" s="2">
        <v>1</v>
      </c>
    </row>
    <row r="141" spans="1:26" ht="12" customHeight="1" thickBot="1">
      <c r="A141" s="28" t="s">
        <v>33</v>
      </c>
      <c r="B141" s="12" t="s">
        <v>70</v>
      </c>
      <c r="C141" s="12" t="s">
        <v>67</v>
      </c>
      <c r="D141" s="12" t="s">
        <v>57</v>
      </c>
      <c r="E141" s="12" t="s">
        <v>48</v>
      </c>
      <c r="F141" s="86" t="s">
        <v>114</v>
      </c>
      <c r="G141" s="14">
        <v>10.5</v>
      </c>
      <c r="H141" s="12">
        <v>11</v>
      </c>
      <c r="I141" s="2" t="s">
        <v>29</v>
      </c>
      <c r="J141" s="2">
        <v>54590</v>
      </c>
      <c r="K141" s="2">
        <v>79.400000000000006</v>
      </c>
      <c r="L141" s="28">
        <v>36190</v>
      </c>
      <c r="M141" s="16">
        <f t="shared" si="2"/>
        <v>36.19</v>
      </c>
      <c r="N141" s="2">
        <v>21.82</v>
      </c>
      <c r="O141" s="2">
        <v>7.98</v>
      </c>
      <c r="P141" s="22" t="s">
        <v>115</v>
      </c>
      <c r="Q141" s="2">
        <v>0.24</v>
      </c>
      <c r="R141" s="2">
        <v>0.01</v>
      </c>
      <c r="S141" s="2">
        <v>0.28999999999999998</v>
      </c>
      <c r="T141" s="2">
        <v>0.28999999999999998</v>
      </c>
      <c r="U141" s="2">
        <v>0.01</v>
      </c>
      <c r="V141" s="2">
        <v>3.7999999999999999E-2</v>
      </c>
      <c r="W141" s="2">
        <v>1.0999999999999999E-2</v>
      </c>
      <c r="X141" s="2">
        <v>0.63</v>
      </c>
      <c r="Y141" s="22" t="s">
        <v>115</v>
      </c>
      <c r="Z141" s="22" t="s">
        <v>115</v>
      </c>
    </row>
    <row r="142" spans="1:26" ht="12" customHeight="1">
      <c r="A142" s="32" t="s">
        <v>33</v>
      </c>
      <c r="B142" s="11" t="s">
        <v>71</v>
      </c>
      <c r="C142" s="11" t="s">
        <v>67</v>
      </c>
      <c r="D142" s="11" t="s">
        <v>57</v>
      </c>
      <c r="E142" s="11" t="s">
        <v>48</v>
      </c>
      <c r="F142" s="85" t="s">
        <v>113</v>
      </c>
      <c r="G142" s="4">
        <v>0.51300000000000001</v>
      </c>
      <c r="H142" s="11" t="s">
        <v>29</v>
      </c>
      <c r="I142" s="2">
        <v>1.3</v>
      </c>
      <c r="J142" s="2">
        <v>54580</v>
      </c>
      <c r="K142" s="2">
        <v>94.1</v>
      </c>
      <c r="L142" s="27">
        <v>36180</v>
      </c>
      <c r="M142" s="16">
        <f t="shared" si="2"/>
        <v>36.18</v>
      </c>
      <c r="N142" s="2">
        <v>22.09</v>
      </c>
      <c r="O142" s="2">
        <v>7.97</v>
      </c>
      <c r="P142" s="2">
        <v>2.2000000000000001E-3</v>
      </c>
      <c r="Q142" s="2">
        <v>0.27</v>
      </c>
      <c r="R142" s="2">
        <v>0.01</v>
      </c>
      <c r="S142" s="2">
        <v>0.3</v>
      </c>
      <c r="T142" s="2">
        <v>0.3</v>
      </c>
      <c r="U142" s="2">
        <v>0.01</v>
      </c>
      <c r="V142" s="2">
        <v>3.5000000000000003E-2</v>
      </c>
      <c r="W142" s="2">
        <v>1.7999999999999999E-2</v>
      </c>
      <c r="X142" s="2">
        <v>0.56999999999999995</v>
      </c>
      <c r="Y142" s="2">
        <v>130</v>
      </c>
      <c r="Z142" s="2">
        <v>1</v>
      </c>
    </row>
    <row r="143" spans="1:26" ht="12" customHeight="1" thickBot="1">
      <c r="A143" s="28" t="s">
        <v>33</v>
      </c>
      <c r="B143" s="12" t="s">
        <v>71</v>
      </c>
      <c r="C143" s="12" t="s">
        <v>67</v>
      </c>
      <c r="D143" s="12" t="s">
        <v>57</v>
      </c>
      <c r="E143" s="12" t="s">
        <v>48</v>
      </c>
      <c r="F143" s="86" t="s">
        <v>114</v>
      </c>
      <c r="G143" s="14">
        <v>11.5</v>
      </c>
      <c r="H143" s="12">
        <v>12</v>
      </c>
      <c r="I143" s="2" t="s">
        <v>29</v>
      </c>
      <c r="J143" s="2">
        <v>54620</v>
      </c>
      <c r="K143" s="2">
        <v>87.2</v>
      </c>
      <c r="L143" s="28">
        <v>36200</v>
      </c>
      <c r="M143" s="16">
        <f t="shared" si="2"/>
        <v>36.200000000000003</v>
      </c>
      <c r="N143" s="2">
        <v>22.06</v>
      </c>
      <c r="O143" s="2">
        <v>7.97</v>
      </c>
      <c r="P143" s="22" t="s">
        <v>115</v>
      </c>
      <c r="Q143" s="2">
        <v>0.27</v>
      </c>
      <c r="R143" s="2">
        <v>0.01</v>
      </c>
      <c r="S143" s="2">
        <v>0.32</v>
      </c>
      <c r="T143" s="2">
        <v>0.32</v>
      </c>
      <c r="U143" s="2">
        <v>0.01</v>
      </c>
      <c r="V143" s="2">
        <v>3.5999999999999997E-2</v>
      </c>
      <c r="W143" s="2">
        <v>1.7000000000000001E-2</v>
      </c>
      <c r="X143" s="2">
        <v>0.57999999999999996</v>
      </c>
      <c r="Y143" s="22" t="s">
        <v>115</v>
      </c>
      <c r="Z143" s="22" t="s">
        <v>115</v>
      </c>
    </row>
    <row r="144" spans="1:26" ht="12" customHeight="1">
      <c r="A144" s="27" t="s">
        <v>33</v>
      </c>
      <c r="B144" s="2" t="s">
        <v>72</v>
      </c>
      <c r="C144" s="2" t="s">
        <v>73</v>
      </c>
      <c r="D144" s="2" t="s">
        <v>57</v>
      </c>
      <c r="E144" s="2" t="s">
        <v>48</v>
      </c>
      <c r="F144" s="85" t="s">
        <v>113</v>
      </c>
      <c r="G144" s="4">
        <v>0.48199999999999998</v>
      </c>
      <c r="H144" s="2" t="s">
        <v>29</v>
      </c>
      <c r="I144" s="2">
        <v>2.7</v>
      </c>
      <c r="J144" s="2">
        <v>54420</v>
      </c>
      <c r="K144" s="2">
        <v>95.1</v>
      </c>
      <c r="L144" s="27">
        <v>36070</v>
      </c>
      <c r="M144" s="16">
        <f t="shared" si="2"/>
        <v>36.07</v>
      </c>
      <c r="N144" s="2">
        <v>20.37</v>
      </c>
      <c r="O144" s="2">
        <v>8.0299999999999994</v>
      </c>
      <c r="P144" s="2">
        <v>2.3E-3</v>
      </c>
      <c r="Q144" s="2">
        <v>0.23</v>
      </c>
      <c r="R144" s="2">
        <v>0.01</v>
      </c>
      <c r="S144" s="2">
        <v>0.26</v>
      </c>
      <c r="T144" s="2">
        <v>0.26</v>
      </c>
      <c r="U144" s="2">
        <v>0.01</v>
      </c>
      <c r="V144" s="2">
        <v>2.7E-2</v>
      </c>
      <c r="W144" s="2">
        <v>8.0000000000000002E-3</v>
      </c>
      <c r="X144" s="2">
        <v>0.66</v>
      </c>
      <c r="Y144" s="2">
        <v>130</v>
      </c>
      <c r="Z144" s="2">
        <v>2</v>
      </c>
    </row>
    <row r="145" spans="1:26" ht="12" customHeight="1" thickBot="1">
      <c r="A145" s="28" t="s">
        <v>33</v>
      </c>
      <c r="B145" s="12" t="s">
        <v>72</v>
      </c>
      <c r="C145" s="12" t="s">
        <v>73</v>
      </c>
      <c r="D145" s="12" t="s">
        <v>57</v>
      </c>
      <c r="E145" s="12" t="s">
        <v>48</v>
      </c>
      <c r="F145" s="86" t="s">
        <v>114</v>
      </c>
      <c r="G145" s="14">
        <v>11.5</v>
      </c>
      <c r="H145" s="12">
        <v>12</v>
      </c>
      <c r="I145" s="2" t="s">
        <v>29</v>
      </c>
      <c r="J145" s="2">
        <v>54480</v>
      </c>
      <c r="K145" s="2">
        <v>93.4</v>
      </c>
      <c r="L145" s="28">
        <v>36110</v>
      </c>
      <c r="M145" s="16">
        <f t="shared" si="2"/>
        <v>36.11</v>
      </c>
      <c r="N145" s="2">
        <v>20.329999999999998</v>
      </c>
      <c r="O145" s="2">
        <v>8.0299999999999994</v>
      </c>
      <c r="P145" s="22" t="s">
        <v>115</v>
      </c>
      <c r="Q145" s="2">
        <v>0.22</v>
      </c>
      <c r="R145" s="2">
        <v>0.01</v>
      </c>
      <c r="S145" s="2">
        <v>0.26</v>
      </c>
      <c r="T145" s="2">
        <v>0.27</v>
      </c>
      <c r="U145" s="2">
        <v>0.01</v>
      </c>
      <c r="V145" s="2">
        <v>2.5999999999999999E-2</v>
      </c>
      <c r="W145" s="2">
        <v>8.9999999999999993E-3</v>
      </c>
      <c r="X145" s="2">
        <v>0.61</v>
      </c>
      <c r="Y145" s="22" t="s">
        <v>115</v>
      </c>
      <c r="Z145" s="22" t="s">
        <v>115</v>
      </c>
    </row>
    <row r="146" spans="1:26" ht="12" customHeight="1">
      <c r="A146" s="27" t="s">
        <v>33</v>
      </c>
      <c r="B146" s="2" t="s">
        <v>74</v>
      </c>
      <c r="C146" s="2" t="s">
        <v>73</v>
      </c>
      <c r="D146" s="2" t="s">
        <v>57</v>
      </c>
      <c r="E146" s="2" t="s">
        <v>48</v>
      </c>
      <c r="F146" s="85" t="s">
        <v>113</v>
      </c>
      <c r="G146" s="4">
        <v>0.51900000000000002</v>
      </c>
      <c r="H146" s="2" t="s">
        <v>29</v>
      </c>
      <c r="I146" s="2">
        <v>2.2999999999999998</v>
      </c>
      <c r="J146" s="2">
        <v>54640</v>
      </c>
      <c r="K146" s="2">
        <v>91.8</v>
      </c>
      <c r="L146" s="27">
        <v>36230</v>
      </c>
      <c r="M146" s="16">
        <f t="shared" si="2"/>
        <v>36.229999999999997</v>
      </c>
      <c r="N146" s="2">
        <v>20.73</v>
      </c>
      <c r="O146" s="2">
        <v>7.93</v>
      </c>
      <c r="P146" s="2">
        <v>3.5000000000000001E-3</v>
      </c>
      <c r="Q146" s="2">
        <v>0.25</v>
      </c>
      <c r="R146" s="2">
        <v>0.01</v>
      </c>
      <c r="S146" s="2">
        <v>0.28999999999999998</v>
      </c>
      <c r="T146" s="2">
        <v>0.3</v>
      </c>
      <c r="U146" s="2">
        <v>1.4E-2</v>
      </c>
      <c r="V146" s="2">
        <v>3.4000000000000002E-2</v>
      </c>
      <c r="W146" s="2">
        <v>1.4999999999999999E-2</v>
      </c>
      <c r="X146" s="2">
        <v>0.83</v>
      </c>
      <c r="Y146" s="2">
        <v>130</v>
      </c>
      <c r="Z146" s="2">
        <v>2</v>
      </c>
    </row>
    <row r="147" spans="1:26" ht="12" customHeight="1" thickBot="1">
      <c r="A147" s="28" t="s">
        <v>33</v>
      </c>
      <c r="B147" s="12" t="s">
        <v>74</v>
      </c>
      <c r="C147" s="12" t="s">
        <v>73</v>
      </c>
      <c r="D147" s="12" t="s">
        <v>57</v>
      </c>
      <c r="E147" s="12" t="s">
        <v>48</v>
      </c>
      <c r="F147" s="86" t="s">
        <v>114</v>
      </c>
      <c r="G147" s="14">
        <v>11.5</v>
      </c>
      <c r="H147" s="12">
        <v>12</v>
      </c>
      <c r="I147" s="2" t="s">
        <v>29</v>
      </c>
      <c r="J147" s="2">
        <v>54720</v>
      </c>
      <c r="K147" s="2">
        <v>91.5</v>
      </c>
      <c r="L147" s="28">
        <v>36290</v>
      </c>
      <c r="M147" s="16">
        <f t="shared" si="2"/>
        <v>36.29</v>
      </c>
      <c r="N147" s="2">
        <v>20.76</v>
      </c>
      <c r="O147" s="2">
        <v>7.95</v>
      </c>
      <c r="P147" s="22" t="s">
        <v>115</v>
      </c>
      <c r="Q147" s="2">
        <v>0.23</v>
      </c>
      <c r="R147" s="2">
        <v>0.01</v>
      </c>
      <c r="S147" s="2">
        <v>0.35</v>
      </c>
      <c r="T147" s="2">
        <v>0.35</v>
      </c>
      <c r="U147" s="2">
        <v>1.2999999999999999E-2</v>
      </c>
      <c r="V147" s="2">
        <v>3.4000000000000002E-2</v>
      </c>
      <c r="W147" s="2">
        <v>1.4E-2</v>
      </c>
      <c r="X147" s="2">
        <v>0.65</v>
      </c>
      <c r="Y147" s="22" t="s">
        <v>115</v>
      </c>
      <c r="Z147" s="22" t="s">
        <v>115</v>
      </c>
    </row>
    <row r="148" spans="1:26" ht="12" customHeight="1">
      <c r="A148" s="32" t="s">
        <v>33</v>
      </c>
      <c r="B148" s="11" t="s">
        <v>75</v>
      </c>
      <c r="C148" s="11" t="s">
        <v>73</v>
      </c>
      <c r="D148" s="11" t="s">
        <v>57</v>
      </c>
      <c r="E148" s="11" t="s">
        <v>48</v>
      </c>
      <c r="F148" s="85" t="s">
        <v>113</v>
      </c>
      <c r="G148" s="4">
        <v>0.52100000000000002</v>
      </c>
      <c r="H148" s="2" t="s">
        <v>29</v>
      </c>
      <c r="I148" s="2">
        <v>2.7</v>
      </c>
      <c r="J148" s="2">
        <v>54760</v>
      </c>
      <c r="K148" s="2">
        <v>103</v>
      </c>
      <c r="L148" s="27">
        <v>36320</v>
      </c>
      <c r="M148" s="16">
        <f t="shared" si="2"/>
        <v>36.32</v>
      </c>
      <c r="N148" s="2">
        <v>21.26</v>
      </c>
      <c r="O148" s="2">
        <v>7.98</v>
      </c>
      <c r="P148" s="2">
        <v>8.9999999999999998E-4</v>
      </c>
      <c r="Q148" s="2">
        <v>0.2</v>
      </c>
      <c r="R148" s="2">
        <v>0.01</v>
      </c>
      <c r="S148" s="2">
        <v>0.24</v>
      </c>
      <c r="T148" s="2">
        <v>0.24</v>
      </c>
      <c r="U148" s="2">
        <v>0.01</v>
      </c>
      <c r="V148" s="2">
        <v>2.7E-2</v>
      </c>
      <c r="W148" s="2">
        <v>1.2999999999999999E-2</v>
      </c>
      <c r="X148" s="2">
        <v>0.72</v>
      </c>
      <c r="Y148" s="2">
        <v>120</v>
      </c>
      <c r="Z148" s="2">
        <v>3</v>
      </c>
    </row>
    <row r="149" spans="1:26" ht="12" customHeight="1" thickBot="1">
      <c r="A149" s="28" t="s">
        <v>33</v>
      </c>
      <c r="B149" s="12" t="s">
        <v>75</v>
      </c>
      <c r="C149" s="12" t="s">
        <v>73</v>
      </c>
      <c r="D149" s="12" t="s">
        <v>57</v>
      </c>
      <c r="E149" s="12" t="s">
        <v>48</v>
      </c>
      <c r="F149" s="86" t="s">
        <v>114</v>
      </c>
      <c r="G149" s="14">
        <v>11.5</v>
      </c>
      <c r="H149" s="12">
        <v>12</v>
      </c>
      <c r="I149" s="2" t="s">
        <v>29</v>
      </c>
      <c r="J149" s="2">
        <v>54760</v>
      </c>
      <c r="K149" s="2">
        <v>80</v>
      </c>
      <c r="L149" s="28">
        <v>36330</v>
      </c>
      <c r="M149" s="16">
        <f t="shared" si="2"/>
        <v>36.33</v>
      </c>
      <c r="N149" s="2">
        <v>20.54</v>
      </c>
      <c r="O149" s="2">
        <v>7.89</v>
      </c>
      <c r="P149" s="22" t="s">
        <v>115</v>
      </c>
      <c r="Q149" s="2">
        <v>0.18</v>
      </c>
      <c r="R149" s="2">
        <v>0.01</v>
      </c>
      <c r="S149" s="2">
        <v>0.2</v>
      </c>
      <c r="T149" s="2">
        <v>0.21</v>
      </c>
      <c r="U149" s="2">
        <v>0.02</v>
      </c>
      <c r="V149" s="2">
        <v>3.1E-2</v>
      </c>
      <c r="W149" s="2">
        <v>0.02</v>
      </c>
      <c r="X149" s="2">
        <v>0.77</v>
      </c>
      <c r="Y149" s="22" t="s">
        <v>115</v>
      </c>
      <c r="Z149" s="22" t="s">
        <v>115</v>
      </c>
    </row>
    <row r="150" spans="1:26" ht="12" customHeight="1">
      <c r="A150" s="32" t="s">
        <v>33</v>
      </c>
      <c r="B150" s="11" t="s">
        <v>76</v>
      </c>
      <c r="C150" s="11" t="s">
        <v>73</v>
      </c>
      <c r="D150" s="11" t="s">
        <v>57</v>
      </c>
      <c r="E150" s="11" t="s">
        <v>48</v>
      </c>
      <c r="F150" s="85" t="s">
        <v>113</v>
      </c>
      <c r="G150" s="4">
        <v>0.51400000000000001</v>
      </c>
      <c r="H150" s="2" t="s">
        <v>29</v>
      </c>
      <c r="I150" s="2">
        <v>2.9</v>
      </c>
      <c r="J150" s="2">
        <v>54810</v>
      </c>
      <c r="K150" s="2">
        <v>92</v>
      </c>
      <c r="L150" s="27">
        <v>36370</v>
      </c>
      <c r="M150" s="16">
        <f t="shared" si="2"/>
        <v>36.369999999999997</v>
      </c>
      <c r="N150" s="2">
        <v>20.2</v>
      </c>
      <c r="O150" s="2">
        <v>7.95</v>
      </c>
      <c r="P150" s="2">
        <v>2.5000000000000001E-3</v>
      </c>
      <c r="Q150" s="2">
        <v>0.18</v>
      </c>
      <c r="R150" s="2">
        <v>0.01</v>
      </c>
      <c r="S150" s="2">
        <v>0.28999999999999998</v>
      </c>
      <c r="T150" s="2">
        <v>0.28999999999999998</v>
      </c>
      <c r="U150" s="2">
        <v>2.9000000000000001E-2</v>
      </c>
      <c r="V150" s="2">
        <v>0.03</v>
      </c>
      <c r="W150" s="2">
        <v>2.3E-2</v>
      </c>
      <c r="X150" s="2">
        <v>0.82</v>
      </c>
      <c r="Y150" s="2">
        <v>130</v>
      </c>
      <c r="Z150" s="2">
        <v>8</v>
      </c>
    </row>
    <row r="151" spans="1:26" ht="12" customHeight="1" thickBot="1">
      <c r="A151" s="28" t="s">
        <v>33</v>
      </c>
      <c r="B151" s="12" t="s">
        <v>76</v>
      </c>
      <c r="C151" s="12" t="s">
        <v>73</v>
      </c>
      <c r="D151" s="12" t="s">
        <v>57</v>
      </c>
      <c r="E151" s="12" t="s">
        <v>48</v>
      </c>
      <c r="F151" s="86" t="s">
        <v>114</v>
      </c>
      <c r="G151" s="14">
        <v>11.5</v>
      </c>
      <c r="H151" s="12">
        <v>12</v>
      </c>
      <c r="I151" s="2" t="s">
        <v>29</v>
      </c>
      <c r="J151" s="2">
        <v>54820</v>
      </c>
      <c r="K151" s="2">
        <v>86.5</v>
      </c>
      <c r="L151" s="28">
        <v>36370</v>
      </c>
      <c r="M151" s="16">
        <f t="shared" si="2"/>
        <v>36.369999999999997</v>
      </c>
      <c r="N151" s="2">
        <v>20.12</v>
      </c>
      <c r="O151" s="2">
        <v>7.93</v>
      </c>
      <c r="P151" s="22" t="s">
        <v>115</v>
      </c>
      <c r="Q151" s="2">
        <v>0.18</v>
      </c>
      <c r="R151" s="2">
        <v>0.01</v>
      </c>
      <c r="S151" s="2">
        <v>0.22</v>
      </c>
      <c r="T151" s="2">
        <v>0.23</v>
      </c>
      <c r="U151" s="2">
        <v>2.7E-2</v>
      </c>
      <c r="V151" s="2">
        <v>2.9000000000000001E-2</v>
      </c>
      <c r="W151" s="2">
        <v>2.3E-2</v>
      </c>
      <c r="X151" s="2">
        <v>0.77</v>
      </c>
      <c r="Y151" s="22" t="s">
        <v>115</v>
      </c>
      <c r="Z151" s="22" t="s">
        <v>115</v>
      </c>
    </row>
    <row r="152" spans="1:26" ht="12" customHeight="1">
      <c r="A152" s="27" t="s">
        <v>33</v>
      </c>
      <c r="B152" s="2" t="s">
        <v>78</v>
      </c>
      <c r="C152" s="2" t="s">
        <v>79</v>
      </c>
      <c r="D152" s="2" t="s">
        <v>57</v>
      </c>
      <c r="E152" s="2" t="s">
        <v>48</v>
      </c>
      <c r="F152" s="85" t="s">
        <v>113</v>
      </c>
      <c r="G152" s="4">
        <v>0.504</v>
      </c>
      <c r="H152" s="2" t="s">
        <v>29</v>
      </c>
      <c r="I152" s="2">
        <v>3</v>
      </c>
      <c r="J152" s="2">
        <v>55100</v>
      </c>
      <c r="K152" s="2">
        <v>93.8</v>
      </c>
      <c r="L152" s="27">
        <v>36580</v>
      </c>
      <c r="M152" s="16">
        <f t="shared" si="2"/>
        <v>36.58</v>
      </c>
      <c r="N152" s="2">
        <v>19.43</v>
      </c>
      <c r="O152" s="2">
        <v>7.89</v>
      </c>
      <c r="P152" s="2">
        <v>2.0999999999999999E-3</v>
      </c>
      <c r="Q152" s="2">
        <v>0.21</v>
      </c>
      <c r="R152" s="2">
        <v>1.7000000000000001E-2</v>
      </c>
      <c r="S152" s="2">
        <v>0.26</v>
      </c>
      <c r="T152" s="2">
        <v>0.28000000000000003</v>
      </c>
      <c r="U152" s="2">
        <v>0.01</v>
      </c>
      <c r="V152" s="2">
        <v>2.7E-2</v>
      </c>
      <c r="W152" s="2">
        <v>2.7E-2</v>
      </c>
      <c r="X152" s="2">
        <v>0.87</v>
      </c>
      <c r="Y152" s="2">
        <v>130</v>
      </c>
      <c r="Z152" s="2">
        <v>4</v>
      </c>
    </row>
    <row r="153" spans="1:26" ht="12" customHeight="1" thickBot="1">
      <c r="A153" s="28" t="s">
        <v>33</v>
      </c>
      <c r="B153" s="12" t="s">
        <v>78</v>
      </c>
      <c r="C153" s="12" t="s">
        <v>79</v>
      </c>
      <c r="D153" s="12" t="s">
        <v>57</v>
      </c>
      <c r="E153" s="12" t="s">
        <v>48</v>
      </c>
      <c r="F153" s="86" t="s">
        <v>114</v>
      </c>
      <c r="G153" s="14">
        <v>11.5</v>
      </c>
      <c r="H153" s="12">
        <v>12</v>
      </c>
      <c r="I153" s="2" t="s">
        <v>29</v>
      </c>
      <c r="J153" s="2">
        <v>55170</v>
      </c>
      <c r="K153" s="2">
        <v>83.7</v>
      </c>
      <c r="L153" s="28">
        <v>36630</v>
      </c>
      <c r="M153" s="16">
        <f t="shared" si="2"/>
        <v>36.630000000000003</v>
      </c>
      <c r="N153" s="2">
        <v>19.39</v>
      </c>
      <c r="O153" s="2">
        <v>7.84</v>
      </c>
      <c r="P153" s="22" t="s">
        <v>115</v>
      </c>
      <c r="Q153" s="2">
        <v>0.24</v>
      </c>
      <c r="R153" s="2">
        <v>1.9E-2</v>
      </c>
      <c r="S153" s="2">
        <v>0.27</v>
      </c>
      <c r="T153" s="2">
        <v>0.28999999999999998</v>
      </c>
      <c r="U153" s="2">
        <v>0.01</v>
      </c>
      <c r="V153" s="2">
        <v>2.9000000000000001E-2</v>
      </c>
      <c r="W153" s="2">
        <v>2.5000000000000001E-2</v>
      </c>
      <c r="X153" s="2">
        <v>1.1000000000000001</v>
      </c>
      <c r="Y153" s="22" t="s">
        <v>115</v>
      </c>
      <c r="Z153" s="22" t="s">
        <v>115</v>
      </c>
    </row>
    <row r="154" spans="1:26" ht="12" customHeight="1">
      <c r="A154" s="27" t="s">
        <v>33</v>
      </c>
      <c r="B154" s="2" t="s">
        <v>80</v>
      </c>
      <c r="C154" s="2" t="s">
        <v>79</v>
      </c>
      <c r="D154" s="2" t="s">
        <v>57</v>
      </c>
      <c r="E154" s="2" t="s">
        <v>48</v>
      </c>
      <c r="F154" s="85" t="s">
        <v>113</v>
      </c>
      <c r="G154" s="4">
        <v>0.53100000000000003</v>
      </c>
      <c r="H154" s="2" t="s">
        <v>29</v>
      </c>
      <c r="I154" s="2">
        <v>2.5</v>
      </c>
      <c r="J154" s="2">
        <v>54800</v>
      </c>
      <c r="K154" s="2">
        <v>85</v>
      </c>
      <c r="L154" s="27">
        <v>36360</v>
      </c>
      <c r="M154" s="16">
        <f t="shared" si="2"/>
        <v>36.36</v>
      </c>
      <c r="N154" s="2">
        <v>19.190000000000001</v>
      </c>
      <c r="O154" s="2">
        <v>7.96</v>
      </c>
      <c r="P154" s="2">
        <v>2.5999999999999999E-3</v>
      </c>
      <c r="Q154" s="2">
        <v>0.16</v>
      </c>
      <c r="R154" s="2">
        <v>1.4E-2</v>
      </c>
      <c r="S154" s="2">
        <v>0.2</v>
      </c>
      <c r="T154" s="2">
        <v>0.22</v>
      </c>
      <c r="U154" s="2">
        <v>0.01</v>
      </c>
      <c r="V154" s="2">
        <v>2.1000000000000001E-2</v>
      </c>
      <c r="W154" s="2">
        <v>1.2E-2</v>
      </c>
      <c r="X154" s="2">
        <v>0.53</v>
      </c>
      <c r="Y154" s="2">
        <v>130</v>
      </c>
      <c r="Z154" s="2">
        <v>3</v>
      </c>
    </row>
    <row r="155" spans="1:26" ht="12" customHeight="1" thickBot="1">
      <c r="A155" s="28" t="s">
        <v>33</v>
      </c>
      <c r="B155" s="12" t="s">
        <v>80</v>
      </c>
      <c r="C155" s="12" t="s">
        <v>79</v>
      </c>
      <c r="D155" s="12" t="s">
        <v>57</v>
      </c>
      <c r="E155" s="12" t="s">
        <v>48</v>
      </c>
      <c r="F155" s="86" t="s">
        <v>114</v>
      </c>
      <c r="G155" s="14">
        <v>12</v>
      </c>
      <c r="H155" s="33">
        <v>12.4</v>
      </c>
      <c r="I155" s="2" t="s">
        <v>29</v>
      </c>
      <c r="J155" s="20">
        <v>54840</v>
      </c>
      <c r="K155" s="2">
        <v>70.099999999999994</v>
      </c>
      <c r="L155" s="28">
        <v>36390</v>
      </c>
      <c r="M155" s="16">
        <f t="shared" si="2"/>
        <v>36.39</v>
      </c>
      <c r="N155" s="2">
        <v>19.100000000000001</v>
      </c>
      <c r="O155" s="2">
        <v>7.9</v>
      </c>
      <c r="P155" s="22" t="s">
        <v>115</v>
      </c>
      <c r="Q155" s="2">
        <v>0.17</v>
      </c>
      <c r="R155" s="2">
        <v>1.4999999999999999E-2</v>
      </c>
      <c r="S155" s="2">
        <v>0.2</v>
      </c>
      <c r="T155" s="2">
        <v>0.21</v>
      </c>
      <c r="U155" s="2">
        <v>1.6E-2</v>
      </c>
      <c r="V155" s="2">
        <v>2.5999999999999999E-2</v>
      </c>
      <c r="W155" s="2">
        <v>1.6E-2</v>
      </c>
      <c r="X155" s="2">
        <v>0.92</v>
      </c>
      <c r="Y155" s="22" t="s">
        <v>115</v>
      </c>
      <c r="Z155" s="22" t="s">
        <v>115</v>
      </c>
    </row>
    <row r="156" spans="1:26" ht="12" customHeight="1">
      <c r="A156" s="27" t="s">
        <v>33</v>
      </c>
      <c r="B156" s="2" t="s">
        <v>81</v>
      </c>
      <c r="C156" s="2" t="s">
        <v>79</v>
      </c>
      <c r="D156" s="2" t="s">
        <v>57</v>
      </c>
      <c r="E156" s="2" t="s">
        <v>48</v>
      </c>
      <c r="F156" s="85" t="s">
        <v>113</v>
      </c>
      <c r="G156" s="4">
        <v>0.50700000000000001</v>
      </c>
      <c r="H156" s="2" t="s">
        <v>29</v>
      </c>
      <c r="I156" s="11">
        <v>3</v>
      </c>
      <c r="J156" s="2">
        <v>56770</v>
      </c>
      <c r="K156" s="2">
        <v>97.4</v>
      </c>
      <c r="L156" s="27">
        <v>37830</v>
      </c>
      <c r="M156" s="16">
        <f t="shared" si="2"/>
        <v>37.83</v>
      </c>
      <c r="N156" s="2">
        <v>18.3</v>
      </c>
      <c r="O156" s="2">
        <v>8.0399999999999991</v>
      </c>
      <c r="P156" s="2">
        <v>1.4E-3</v>
      </c>
      <c r="Q156" s="2">
        <v>0.2</v>
      </c>
      <c r="R156" s="2">
        <v>0.01</v>
      </c>
      <c r="S156" s="2">
        <v>0.21</v>
      </c>
      <c r="T156" s="2">
        <v>0.22</v>
      </c>
      <c r="U156" s="2">
        <v>0.01</v>
      </c>
      <c r="V156" s="2">
        <v>2.1999999999999999E-2</v>
      </c>
      <c r="W156" s="2">
        <v>6.0000000000000001E-3</v>
      </c>
      <c r="X156" s="2">
        <v>0.28000000000000003</v>
      </c>
      <c r="Y156" s="2">
        <v>130</v>
      </c>
      <c r="Z156" s="2">
        <v>3</v>
      </c>
    </row>
    <row r="157" spans="1:26" ht="12" customHeight="1" thickBot="1">
      <c r="A157" s="28" t="s">
        <v>33</v>
      </c>
      <c r="B157" s="12" t="s">
        <v>81</v>
      </c>
      <c r="C157" s="12" t="s">
        <v>79</v>
      </c>
      <c r="D157" s="12" t="s">
        <v>57</v>
      </c>
      <c r="E157" s="12" t="s">
        <v>48</v>
      </c>
      <c r="F157" s="86" t="s">
        <v>114</v>
      </c>
      <c r="G157" s="14">
        <v>11.5</v>
      </c>
      <c r="H157" s="12">
        <v>12</v>
      </c>
      <c r="I157" s="2" t="s">
        <v>29</v>
      </c>
      <c r="J157" s="2">
        <v>56860</v>
      </c>
      <c r="K157" s="2">
        <v>86.1</v>
      </c>
      <c r="L157" s="28">
        <v>37890</v>
      </c>
      <c r="M157" s="16">
        <f t="shared" si="2"/>
        <v>37.89</v>
      </c>
      <c r="N157" s="2">
        <v>18.329999999999998</v>
      </c>
      <c r="O157" s="2">
        <v>7.94</v>
      </c>
      <c r="P157" s="22" t="s">
        <v>115</v>
      </c>
      <c r="Q157" s="2">
        <v>0.22</v>
      </c>
      <c r="R157" s="2">
        <v>1.2E-2</v>
      </c>
      <c r="S157" s="2">
        <v>0.25</v>
      </c>
      <c r="T157" s="2">
        <v>0.27</v>
      </c>
      <c r="U157" s="2">
        <v>1.4E-2</v>
      </c>
      <c r="V157" s="2">
        <v>2.7E-2</v>
      </c>
      <c r="W157" s="2">
        <v>1.4E-2</v>
      </c>
      <c r="X157" s="2">
        <v>0.88</v>
      </c>
      <c r="Y157" s="22" t="s">
        <v>115</v>
      </c>
      <c r="Z157" s="22" t="s">
        <v>115</v>
      </c>
    </row>
    <row r="158" spans="1:26" ht="12" customHeight="1">
      <c r="A158" s="27" t="s">
        <v>33</v>
      </c>
      <c r="B158" s="2" t="s">
        <v>82</v>
      </c>
      <c r="C158" s="2" t="s">
        <v>79</v>
      </c>
      <c r="D158" s="2" t="s">
        <v>57</v>
      </c>
      <c r="E158" s="2" t="s">
        <v>48</v>
      </c>
      <c r="F158" s="85" t="s">
        <v>113</v>
      </c>
      <c r="G158" s="4">
        <v>0.51200000000000001</v>
      </c>
      <c r="H158" s="2" t="s">
        <v>29</v>
      </c>
      <c r="I158" s="2">
        <v>3.3</v>
      </c>
      <c r="J158" s="2">
        <v>54480</v>
      </c>
      <c r="K158" s="2">
        <v>93.3</v>
      </c>
      <c r="L158" s="27">
        <v>36100</v>
      </c>
      <c r="M158" s="16">
        <f t="shared" si="2"/>
        <v>36.1</v>
      </c>
      <c r="N158" s="2">
        <v>16.98</v>
      </c>
      <c r="O158" s="2">
        <v>7.89</v>
      </c>
      <c r="P158" s="2">
        <v>1.9E-3</v>
      </c>
      <c r="Q158" s="2">
        <v>0.2</v>
      </c>
      <c r="R158" s="2">
        <v>0.01</v>
      </c>
      <c r="S158" s="2">
        <v>0.24</v>
      </c>
      <c r="T158" s="2">
        <v>0.25</v>
      </c>
      <c r="U158" s="2">
        <v>0.01</v>
      </c>
      <c r="V158" s="2">
        <v>2.5000000000000001E-2</v>
      </c>
      <c r="W158" s="2">
        <v>0.01</v>
      </c>
      <c r="X158" s="2">
        <v>0.71</v>
      </c>
      <c r="Y158" s="2">
        <v>130</v>
      </c>
      <c r="Z158" s="2">
        <v>3</v>
      </c>
    </row>
    <row r="159" spans="1:26" ht="12" customHeight="1" thickBot="1">
      <c r="A159" s="28" t="s">
        <v>33</v>
      </c>
      <c r="B159" s="12" t="s">
        <v>82</v>
      </c>
      <c r="C159" s="12" t="s">
        <v>79</v>
      </c>
      <c r="D159" s="12" t="s">
        <v>57</v>
      </c>
      <c r="E159" s="12" t="s">
        <v>48</v>
      </c>
      <c r="F159" s="86" t="s">
        <v>114</v>
      </c>
      <c r="G159" s="14">
        <v>12</v>
      </c>
      <c r="H159" s="12">
        <v>12.5</v>
      </c>
      <c r="I159" s="2" t="s">
        <v>29</v>
      </c>
      <c r="J159" s="2">
        <v>54450</v>
      </c>
      <c r="K159" s="2">
        <v>88.5</v>
      </c>
      <c r="L159" s="28">
        <v>36070</v>
      </c>
      <c r="M159" s="16">
        <f t="shared" si="2"/>
        <v>36.07</v>
      </c>
      <c r="N159" s="2">
        <v>16.829999999999998</v>
      </c>
      <c r="O159" s="2">
        <v>7.85</v>
      </c>
      <c r="P159" s="22" t="s">
        <v>115</v>
      </c>
      <c r="Q159" s="2">
        <v>0.2</v>
      </c>
      <c r="R159" s="2">
        <v>0.01</v>
      </c>
      <c r="S159" s="2">
        <v>0.23</v>
      </c>
      <c r="T159" s="2">
        <v>0.24</v>
      </c>
      <c r="U159" s="2">
        <v>1.4999999999999999E-2</v>
      </c>
      <c r="V159" s="2">
        <v>2.5000000000000001E-2</v>
      </c>
      <c r="W159" s="2">
        <v>1.0999999999999999E-2</v>
      </c>
      <c r="X159" s="2">
        <v>0.83</v>
      </c>
      <c r="Y159" s="22" t="s">
        <v>115</v>
      </c>
      <c r="Z159" s="22" t="s">
        <v>115</v>
      </c>
    </row>
    <row r="160" spans="1:26" ht="12" customHeight="1">
      <c r="A160" s="27" t="s">
        <v>33</v>
      </c>
      <c r="B160" s="2" t="s">
        <v>83</v>
      </c>
      <c r="C160" s="2" t="s">
        <v>84</v>
      </c>
      <c r="D160" s="2" t="s">
        <v>57</v>
      </c>
      <c r="E160" s="2" t="s">
        <v>48</v>
      </c>
      <c r="F160" s="85" t="s">
        <v>113</v>
      </c>
      <c r="G160" s="4">
        <v>0.58499999999999996</v>
      </c>
      <c r="H160" s="2" t="s">
        <v>29</v>
      </c>
      <c r="I160" s="2">
        <v>2.5</v>
      </c>
      <c r="J160" s="2">
        <v>53670</v>
      </c>
      <c r="K160" s="2">
        <v>96.7</v>
      </c>
      <c r="L160" s="27">
        <v>35490</v>
      </c>
      <c r="M160" s="16">
        <f t="shared" si="2"/>
        <v>35.49</v>
      </c>
      <c r="N160" s="2">
        <v>16.37</v>
      </c>
      <c r="O160" s="2">
        <v>7.93</v>
      </c>
      <c r="P160" s="2">
        <v>1.5E-3</v>
      </c>
      <c r="Q160" s="2">
        <v>0.22</v>
      </c>
      <c r="R160" s="2">
        <v>0.01</v>
      </c>
      <c r="S160" s="2">
        <v>0.24</v>
      </c>
      <c r="T160" s="2">
        <v>0.25</v>
      </c>
      <c r="U160" s="2">
        <v>0.01</v>
      </c>
      <c r="V160" s="2">
        <v>2.3E-2</v>
      </c>
      <c r="W160" s="2">
        <v>8.9999999999999993E-3</v>
      </c>
      <c r="X160" s="2">
        <v>0.95</v>
      </c>
      <c r="Y160" s="2">
        <v>130</v>
      </c>
      <c r="Z160" s="2">
        <v>3</v>
      </c>
    </row>
    <row r="161" spans="1:26" ht="12" customHeight="1" thickBot="1">
      <c r="A161" s="28" t="s">
        <v>33</v>
      </c>
      <c r="B161" s="12" t="s">
        <v>83</v>
      </c>
      <c r="C161" s="12" t="s">
        <v>84</v>
      </c>
      <c r="D161" s="12" t="s">
        <v>57</v>
      </c>
      <c r="E161" s="12" t="s">
        <v>48</v>
      </c>
      <c r="F161" s="86" t="s">
        <v>114</v>
      </c>
      <c r="G161" s="14">
        <v>12</v>
      </c>
      <c r="H161" s="12">
        <v>12.5</v>
      </c>
      <c r="I161" s="2" t="s">
        <v>29</v>
      </c>
      <c r="J161" s="2">
        <v>54170</v>
      </c>
      <c r="K161" s="2">
        <v>84.7</v>
      </c>
      <c r="L161" s="28">
        <v>35860</v>
      </c>
      <c r="M161" s="16">
        <f t="shared" si="2"/>
        <v>35.86</v>
      </c>
      <c r="N161" s="2">
        <v>16.350000000000001</v>
      </c>
      <c r="O161" s="2">
        <v>7.89</v>
      </c>
      <c r="P161" s="22" t="s">
        <v>115</v>
      </c>
      <c r="Q161" s="2">
        <v>0.17</v>
      </c>
      <c r="R161" s="2">
        <v>0.01</v>
      </c>
      <c r="S161" s="2">
        <v>0.21</v>
      </c>
      <c r="T161" s="2">
        <v>0.22</v>
      </c>
      <c r="U161" s="2">
        <v>2.7E-2</v>
      </c>
      <c r="V161" s="2">
        <v>2.5000000000000001E-2</v>
      </c>
      <c r="W161" s="2">
        <v>1.4E-2</v>
      </c>
      <c r="X161" s="2">
        <v>0.85</v>
      </c>
      <c r="Y161" s="22" t="s">
        <v>115</v>
      </c>
      <c r="Z161" s="22" t="s">
        <v>115</v>
      </c>
    </row>
    <row r="162" spans="1:26" ht="12" customHeight="1">
      <c r="A162" s="27" t="s">
        <v>33</v>
      </c>
      <c r="B162" s="2" t="s">
        <v>85</v>
      </c>
      <c r="C162" s="2" t="s">
        <v>84</v>
      </c>
      <c r="D162" s="2" t="s">
        <v>57</v>
      </c>
      <c r="E162" s="2" t="s">
        <v>48</v>
      </c>
      <c r="F162" s="85" t="s">
        <v>113</v>
      </c>
      <c r="G162" s="4">
        <v>0.52600000000000002</v>
      </c>
      <c r="H162" s="2" t="s">
        <v>29</v>
      </c>
      <c r="I162" s="2">
        <v>3.5</v>
      </c>
      <c r="J162" s="2">
        <v>53850</v>
      </c>
      <c r="K162" s="2">
        <v>96.8</v>
      </c>
      <c r="L162" s="27">
        <v>35620</v>
      </c>
      <c r="M162" s="16">
        <f t="shared" si="2"/>
        <v>35.619999999999997</v>
      </c>
      <c r="N162" s="2">
        <v>16.309999999999999</v>
      </c>
      <c r="O162" s="2">
        <v>7.96</v>
      </c>
      <c r="P162" s="2">
        <v>2.3999999999999998E-3</v>
      </c>
      <c r="Q162" s="2">
        <v>0.24</v>
      </c>
      <c r="R162" s="2">
        <v>1.4E-2</v>
      </c>
      <c r="S162" s="2">
        <v>0.26</v>
      </c>
      <c r="T162" s="2">
        <v>0.27</v>
      </c>
      <c r="U162" s="2">
        <v>0.01</v>
      </c>
      <c r="V162" s="2">
        <v>2.9000000000000001E-2</v>
      </c>
      <c r="W162" s="2">
        <v>6.0000000000000001E-3</v>
      </c>
      <c r="X162" s="2">
        <v>0.85</v>
      </c>
      <c r="Y162" s="2">
        <v>120</v>
      </c>
      <c r="Z162" s="2">
        <v>2</v>
      </c>
    </row>
    <row r="163" spans="1:26" ht="12" customHeight="1" thickBot="1">
      <c r="A163" s="28" t="s">
        <v>33</v>
      </c>
      <c r="B163" s="12" t="s">
        <v>85</v>
      </c>
      <c r="C163" s="12" t="s">
        <v>84</v>
      </c>
      <c r="D163" s="12" t="s">
        <v>57</v>
      </c>
      <c r="E163" s="12" t="s">
        <v>48</v>
      </c>
      <c r="F163" s="86" t="s">
        <v>114</v>
      </c>
      <c r="G163" s="14">
        <v>11.5</v>
      </c>
      <c r="H163" s="12">
        <v>12</v>
      </c>
      <c r="I163" s="2" t="s">
        <v>29</v>
      </c>
      <c r="J163" s="2">
        <v>53880</v>
      </c>
      <c r="K163" s="2">
        <v>93.7</v>
      </c>
      <c r="L163" s="28">
        <v>35650</v>
      </c>
      <c r="M163" s="16">
        <f t="shared" si="2"/>
        <v>35.65</v>
      </c>
      <c r="N163" s="2">
        <v>16.32</v>
      </c>
      <c r="O163" s="2">
        <v>7.94</v>
      </c>
      <c r="P163" s="22" t="s">
        <v>115</v>
      </c>
      <c r="Q163" s="2">
        <v>0.27</v>
      </c>
      <c r="R163" s="2">
        <v>1.6E-2</v>
      </c>
      <c r="S163" s="2">
        <v>0.31</v>
      </c>
      <c r="T163" s="2">
        <v>0.32</v>
      </c>
      <c r="U163" s="2">
        <v>1.4999999999999999E-2</v>
      </c>
      <c r="V163" s="2">
        <v>2.5000000000000001E-2</v>
      </c>
      <c r="W163" s="2">
        <v>8.9999999999999993E-3</v>
      </c>
      <c r="X163" s="2">
        <v>0.81</v>
      </c>
      <c r="Y163" s="22" t="s">
        <v>115</v>
      </c>
      <c r="Z163" s="22" t="s">
        <v>115</v>
      </c>
    </row>
    <row r="164" spans="1:26" ht="12" customHeight="1">
      <c r="A164" s="27" t="s">
        <v>33</v>
      </c>
      <c r="B164" s="2" t="s">
        <v>86</v>
      </c>
      <c r="C164" s="2" t="s">
        <v>84</v>
      </c>
      <c r="D164" s="2" t="s">
        <v>57</v>
      </c>
      <c r="E164" s="2" t="s">
        <v>48</v>
      </c>
      <c r="F164" s="85" t="s">
        <v>113</v>
      </c>
      <c r="G164" s="4">
        <v>0.50600000000000001</v>
      </c>
      <c r="H164" s="2" t="s">
        <v>29</v>
      </c>
      <c r="I164" s="2">
        <v>3.5</v>
      </c>
      <c r="J164" s="2">
        <v>52260</v>
      </c>
      <c r="K164" s="2">
        <v>96.2</v>
      </c>
      <c r="L164" s="27">
        <v>34430</v>
      </c>
      <c r="M164" s="16">
        <f t="shared" si="2"/>
        <v>34.43</v>
      </c>
      <c r="N164" s="2">
        <v>15.41</v>
      </c>
      <c r="O164" s="2">
        <v>7.99</v>
      </c>
      <c r="P164" s="2">
        <v>1.6000000000000001E-3</v>
      </c>
      <c r="Q164" s="2">
        <v>0.27</v>
      </c>
      <c r="R164" s="2">
        <v>1.0999999999999999E-2</v>
      </c>
      <c r="S164" s="2">
        <v>0.3</v>
      </c>
      <c r="T164" s="2">
        <v>0.31</v>
      </c>
      <c r="U164" s="2">
        <v>0.01</v>
      </c>
      <c r="V164" s="2">
        <v>2.5999999999999999E-2</v>
      </c>
      <c r="W164" s="2">
        <v>0.01</v>
      </c>
      <c r="X164" s="2">
        <v>1.1000000000000001</v>
      </c>
      <c r="Y164" s="2">
        <v>130</v>
      </c>
      <c r="Z164" s="2">
        <v>3</v>
      </c>
    </row>
    <row r="165" spans="1:26" ht="12" customHeight="1" thickBot="1">
      <c r="A165" s="28" t="s">
        <v>33</v>
      </c>
      <c r="B165" s="12" t="s">
        <v>86</v>
      </c>
      <c r="C165" s="12" t="s">
        <v>84</v>
      </c>
      <c r="D165" s="12" t="s">
        <v>57</v>
      </c>
      <c r="E165" s="12" t="s">
        <v>48</v>
      </c>
      <c r="F165" s="86" t="s">
        <v>114</v>
      </c>
      <c r="G165" s="14">
        <v>11.5</v>
      </c>
      <c r="H165" s="12">
        <v>12</v>
      </c>
      <c r="I165" s="2" t="s">
        <v>29</v>
      </c>
      <c r="J165" s="2">
        <v>53250</v>
      </c>
      <c r="K165" s="2">
        <v>83.9</v>
      </c>
      <c r="L165" s="28">
        <v>35180</v>
      </c>
      <c r="M165" s="16">
        <f t="shared" si="2"/>
        <v>35.18</v>
      </c>
      <c r="N165" s="2">
        <v>16.25</v>
      </c>
      <c r="O165" s="2">
        <v>7.97</v>
      </c>
      <c r="P165" s="22" t="s">
        <v>115</v>
      </c>
      <c r="Q165" s="2">
        <v>0.24</v>
      </c>
      <c r="R165" s="2">
        <v>1.6E-2</v>
      </c>
      <c r="S165" s="2">
        <v>0.28000000000000003</v>
      </c>
      <c r="T165" s="2">
        <v>0.3</v>
      </c>
      <c r="U165" s="2">
        <v>0.03</v>
      </c>
      <c r="V165" s="2">
        <v>2.5999999999999999E-2</v>
      </c>
      <c r="W165" s="2">
        <v>1.0999999999999999E-2</v>
      </c>
      <c r="X165" s="2">
        <v>0.83</v>
      </c>
      <c r="Y165" s="22" t="s">
        <v>115</v>
      </c>
      <c r="Z165" s="22" t="s">
        <v>115</v>
      </c>
    </row>
    <row r="166" spans="1:26" ht="12" customHeight="1">
      <c r="A166" s="27" t="s">
        <v>33</v>
      </c>
      <c r="B166" s="2" t="s">
        <v>87</v>
      </c>
      <c r="C166" s="2" t="s">
        <v>84</v>
      </c>
      <c r="D166" s="2" t="s">
        <v>57</v>
      </c>
      <c r="E166" s="2" t="s">
        <v>48</v>
      </c>
      <c r="F166" s="85" t="s">
        <v>113</v>
      </c>
      <c r="G166" s="4">
        <v>0.51700000000000002</v>
      </c>
      <c r="H166" s="2" t="s">
        <v>29</v>
      </c>
      <c r="I166" s="2">
        <v>3.5</v>
      </c>
      <c r="J166" s="2">
        <v>52440</v>
      </c>
      <c r="K166" s="2">
        <v>82.2</v>
      </c>
      <c r="L166" s="27">
        <v>34550</v>
      </c>
      <c r="M166" s="16">
        <f t="shared" si="2"/>
        <v>34.549999999999997</v>
      </c>
      <c r="N166" s="2">
        <v>15.14</v>
      </c>
      <c r="O166" s="2">
        <v>7.82</v>
      </c>
      <c r="P166" s="2">
        <v>1.4E-3</v>
      </c>
      <c r="Q166" s="2">
        <v>0.19</v>
      </c>
      <c r="R166" s="2">
        <v>1.2999999999999999E-2</v>
      </c>
      <c r="S166" s="2">
        <v>0.23</v>
      </c>
      <c r="T166" s="2">
        <v>0.24</v>
      </c>
      <c r="U166" s="2">
        <v>1.9E-2</v>
      </c>
      <c r="V166" s="2">
        <v>2.7E-2</v>
      </c>
      <c r="W166" s="2">
        <v>1.2999999999999999E-2</v>
      </c>
      <c r="X166" s="2">
        <v>1</v>
      </c>
      <c r="Y166" s="2">
        <v>130</v>
      </c>
      <c r="Z166" s="2">
        <v>2</v>
      </c>
    </row>
    <row r="167" spans="1:26" ht="12" customHeight="1" thickBot="1">
      <c r="A167" s="28" t="s">
        <v>33</v>
      </c>
      <c r="B167" s="12" t="s">
        <v>87</v>
      </c>
      <c r="C167" s="12" t="s">
        <v>84</v>
      </c>
      <c r="D167" s="12" t="s">
        <v>57</v>
      </c>
      <c r="E167" s="12" t="s">
        <v>48</v>
      </c>
      <c r="F167" s="86" t="s">
        <v>114</v>
      </c>
      <c r="G167" s="14">
        <v>12.5</v>
      </c>
      <c r="H167" s="12">
        <v>13</v>
      </c>
      <c r="I167" s="2" t="s">
        <v>29</v>
      </c>
      <c r="J167" s="2">
        <v>52570</v>
      </c>
      <c r="K167" s="2">
        <v>48</v>
      </c>
      <c r="L167" s="28">
        <v>34660</v>
      </c>
      <c r="M167" s="16">
        <f t="shared" si="2"/>
        <v>34.659999999999997</v>
      </c>
      <c r="N167" s="2">
        <v>15.36</v>
      </c>
      <c r="O167" s="2">
        <v>7.79</v>
      </c>
      <c r="P167" s="22" t="s">
        <v>115</v>
      </c>
      <c r="Q167" s="2">
        <v>0.16</v>
      </c>
      <c r="R167" s="2">
        <v>1.2999999999999999E-2</v>
      </c>
      <c r="S167" s="2">
        <v>0.19</v>
      </c>
      <c r="T167" s="2">
        <v>0.21</v>
      </c>
      <c r="U167" s="2">
        <v>1.9E-2</v>
      </c>
      <c r="V167" s="2">
        <v>2.5999999999999999E-2</v>
      </c>
      <c r="W167" s="2">
        <v>1.2E-2</v>
      </c>
      <c r="X167" s="2">
        <v>0.92</v>
      </c>
      <c r="Y167" s="22" t="s">
        <v>115</v>
      </c>
      <c r="Z167" s="22" t="s">
        <v>115</v>
      </c>
    </row>
    <row r="168" spans="1:26" ht="12" customHeight="1">
      <c r="A168" s="27" t="s">
        <v>33</v>
      </c>
      <c r="B168" s="2" t="s">
        <v>88</v>
      </c>
      <c r="C168" s="2" t="s">
        <v>84</v>
      </c>
      <c r="D168" s="2" t="s">
        <v>57</v>
      </c>
      <c r="E168" s="2" t="s">
        <v>48</v>
      </c>
      <c r="F168" s="85" t="s">
        <v>113</v>
      </c>
      <c r="G168" s="4">
        <v>0.56399999999999995</v>
      </c>
      <c r="H168" s="2" t="s">
        <v>29</v>
      </c>
      <c r="I168" s="2">
        <v>3</v>
      </c>
      <c r="J168" s="2">
        <v>51240</v>
      </c>
      <c r="K168" s="2">
        <v>96.6</v>
      </c>
      <c r="L168" s="27">
        <v>33650</v>
      </c>
      <c r="M168" s="16">
        <f t="shared" si="2"/>
        <v>33.65</v>
      </c>
      <c r="N168" s="2">
        <v>14.23</v>
      </c>
      <c r="O168" s="2">
        <v>7.98</v>
      </c>
      <c r="P168" s="2">
        <v>5.0000000000000001E-4</v>
      </c>
      <c r="Q168" s="2">
        <v>0.27</v>
      </c>
      <c r="R168" s="2">
        <v>2.1000000000000001E-2</v>
      </c>
      <c r="S168" s="2">
        <v>0.33</v>
      </c>
      <c r="T168" s="2">
        <v>0.35</v>
      </c>
      <c r="U168" s="2">
        <v>1.7000000000000001E-2</v>
      </c>
      <c r="V168" s="2">
        <v>0.03</v>
      </c>
      <c r="W168" s="2">
        <v>1.4E-2</v>
      </c>
      <c r="X168" s="2">
        <v>1.1000000000000001</v>
      </c>
      <c r="Y168" s="2">
        <v>120</v>
      </c>
      <c r="Z168" s="2">
        <v>2</v>
      </c>
    </row>
    <row r="169" spans="1:26" ht="12" customHeight="1" thickBot="1">
      <c r="A169" s="28" t="s">
        <v>33</v>
      </c>
      <c r="B169" s="12" t="s">
        <v>88</v>
      </c>
      <c r="C169" s="12" t="s">
        <v>84</v>
      </c>
      <c r="D169" s="12" t="s">
        <v>57</v>
      </c>
      <c r="E169" s="12" t="s">
        <v>48</v>
      </c>
      <c r="F169" s="86" t="s">
        <v>114</v>
      </c>
      <c r="G169" s="14">
        <v>11.5</v>
      </c>
      <c r="H169" s="12">
        <v>12</v>
      </c>
      <c r="I169" s="2" t="s">
        <v>29</v>
      </c>
      <c r="J169" s="2">
        <v>51240</v>
      </c>
      <c r="K169" s="2">
        <v>92.2</v>
      </c>
      <c r="L169" s="28">
        <v>33640</v>
      </c>
      <c r="M169" s="16">
        <f t="shared" si="2"/>
        <v>33.64</v>
      </c>
      <c r="N169" s="2">
        <v>14.21</v>
      </c>
      <c r="O169" s="2">
        <v>7.96</v>
      </c>
      <c r="P169" s="22" t="s">
        <v>115</v>
      </c>
      <c r="Q169" s="2">
        <v>0.24</v>
      </c>
      <c r="R169" s="2">
        <v>2.1999999999999999E-2</v>
      </c>
      <c r="S169" s="2">
        <v>0.25</v>
      </c>
      <c r="T169" s="2">
        <v>0.27</v>
      </c>
      <c r="U169" s="2">
        <v>1.7999999999999999E-2</v>
      </c>
      <c r="V169" s="2">
        <v>2.5000000000000001E-2</v>
      </c>
      <c r="W169" s="2">
        <v>1.2E-2</v>
      </c>
      <c r="X169" s="2">
        <v>1.1000000000000001</v>
      </c>
      <c r="Y169" s="22" t="s">
        <v>115</v>
      </c>
      <c r="Z169" s="22" t="s">
        <v>115</v>
      </c>
    </row>
    <row r="170" spans="1:26" ht="12" customHeight="1">
      <c r="A170" s="27" t="s">
        <v>33</v>
      </c>
      <c r="B170" s="2" t="s">
        <v>89</v>
      </c>
      <c r="C170" s="2" t="s">
        <v>90</v>
      </c>
      <c r="D170" s="2" t="s">
        <v>57</v>
      </c>
      <c r="E170" s="2" t="s">
        <v>48</v>
      </c>
      <c r="F170" s="85" t="s">
        <v>113</v>
      </c>
      <c r="G170" s="4">
        <v>0.53</v>
      </c>
      <c r="H170" s="2" t="s">
        <v>29</v>
      </c>
      <c r="I170" s="16">
        <v>2</v>
      </c>
      <c r="J170" s="2">
        <v>43220</v>
      </c>
      <c r="K170" s="2">
        <v>104.2</v>
      </c>
      <c r="L170" s="30">
        <v>27880</v>
      </c>
      <c r="M170" s="16">
        <f t="shared" si="2"/>
        <v>27.88</v>
      </c>
      <c r="N170" s="2">
        <v>14.57</v>
      </c>
      <c r="O170" s="2">
        <v>7.96</v>
      </c>
      <c r="P170" s="2">
        <v>2.2000000000000001E-3</v>
      </c>
      <c r="Q170" s="2">
        <v>0.26</v>
      </c>
      <c r="R170" s="2">
        <v>0.1</v>
      </c>
      <c r="S170" s="2">
        <v>0.28999999999999998</v>
      </c>
      <c r="T170" s="2">
        <v>0.39</v>
      </c>
      <c r="U170" s="2">
        <v>0.01</v>
      </c>
      <c r="V170" s="2">
        <v>2.5000000000000001E-2</v>
      </c>
      <c r="W170" s="2">
        <v>1.7000000000000001E-2</v>
      </c>
      <c r="X170" s="2">
        <v>1.4</v>
      </c>
      <c r="Y170" s="2">
        <v>120</v>
      </c>
      <c r="Z170" s="2">
        <v>4</v>
      </c>
    </row>
    <row r="171" spans="1:26" ht="12" customHeight="1" thickBot="1">
      <c r="A171" s="28" t="s">
        <v>33</v>
      </c>
      <c r="B171" s="12" t="s">
        <v>89</v>
      </c>
      <c r="C171" s="12" t="s">
        <v>90</v>
      </c>
      <c r="D171" s="12" t="s">
        <v>57</v>
      </c>
      <c r="E171" s="12" t="s">
        <v>46</v>
      </c>
      <c r="F171" s="86" t="s">
        <v>114</v>
      </c>
      <c r="G171" s="14">
        <v>12.04</v>
      </c>
      <c r="H171" s="12">
        <v>12</v>
      </c>
      <c r="I171" s="2" t="s">
        <v>29</v>
      </c>
      <c r="J171" s="2">
        <v>52020</v>
      </c>
      <c r="K171" s="2">
        <v>87</v>
      </c>
      <c r="L171" s="69">
        <v>34310</v>
      </c>
      <c r="M171" s="16">
        <f t="shared" si="2"/>
        <v>34.31</v>
      </c>
      <c r="N171" s="2">
        <v>14.9</v>
      </c>
      <c r="O171" s="2">
        <v>7.92</v>
      </c>
      <c r="P171" s="22" t="s">
        <v>107</v>
      </c>
      <c r="Q171" s="22" t="s">
        <v>107</v>
      </c>
      <c r="R171" s="22" t="s">
        <v>107</v>
      </c>
      <c r="S171" s="22" t="s">
        <v>107</v>
      </c>
      <c r="T171" s="22" t="s">
        <v>107</v>
      </c>
      <c r="U171" s="22" t="s">
        <v>107</v>
      </c>
      <c r="V171" s="22" t="s">
        <v>107</v>
      </c>
      <c r="W171" s="22" t="s">
        <v>107</v>
      </c>
      <c r="X171" s="22" t="s">
        <v>107</v>
      </c>
      <c r="Y171" s="22" t="s">
        <v>115</v>
      </c>
      <c r="Z171" s="22" t="s">
        <v>115</v>
      </c>
    </row>
    <row r="172" spans="1:26" ht="12" customHeight="1">
      <c r="A172" s="27" t="s">
        <v>33</v>
      </c>
      <c r="B172" s="2" t="s">
        <v>91</v>
      </c>
      <c r="C172" s="2" t="s">
        <v>90</v>
      </c>
      <c r="D172" s="2" t="s">
        <v>57</v>
      </c>
      <c r="E172" s="2" t="s">
        <v>48</v>
      </c>
      <c r="F172" s="85" t="s">
        <v>113</v>
      </c>
      <c r="G172" s="4">
        <v>0.51200000000000001</v>
      </c>
      <c r="H172" s="11" t="s">
        <v>29</v>
      </c>
      <c r="I172" s="2">
        <v>2.5</v>
      </c>
      <c r="J172" s="2">
        <v>31720</v>
      </c>
      <c r="K172" s="2">
        <v>100.5</v>
      </c>
      <c r="L172" s="27">
        <v>19780</v>
      </c>
      <c r="M172" s="16">
        <f t="shared" si="2"/>
        <v>19.78</v>
      </c>
      <c r="N172" s="2">
        <v>12.55</v>
      </c>
      <c r="O172" s="2">
        <v>7.81</v>
      </c>
      <c r="P172" s="2">
        <v>4.1999999999999997E-3</v>
      </c>
      <c r="Q172" s="2">
        <v>0.31</v>
      </c>
      <c r="R172" s="2">
        <v>0.12</v>
      </c>
      <c r="S172" s="2">
        <v>0.43</v>
      </c>
      <c r="T172" s="2">
        <v>0.54</v>
      </c>
      <c r="U172" s="2">
        <v>0.01</v>
      </c>
      <c r="V172" s="2">
        <v>2.5000000000000001E-2</v>
      </c>
      <c r="W172" s="2">
        <v>1.6E-2</v>
      </c>
      <c r="X172" s="2">
        <v>1.4</v>
      </c>
      <c r="Y172" s="2">
        <v>120</v>
      </c>
      <c r="Z172" s="2">
        <v>4</v>
      </c>
    </row>
    <row r="173" spans="1:26" ht="12" customHeight="1" thickBot="1">
      <c r="A173" s="28" t="s">
        <v>33</v>
      </c>
      <c r="B173" s="12" t="s">
        <v>91</v>
      </c>
      <c r="C173" s="12" t="s">
        <v>90</v>
      </c>
      <c r="D173" s="12" t="s">
        <v>57</v>
      </c>
      <c r="E173" s="12" t="s">
        <v>48</v>
      </c>
      <c r="F173" s="86" t="s">
        <v>114</v>
      </c>
      <c r="G173" s="14">
        <v>11.5</v>
      </c>
      <c r="H173" s="12">
        <v>12</v>
      </c>
      <c r="I173" s="2" t="s">
        <v>29</v>
      </c>
      <c r="J173" s="2">
        <v>51240</v>
      </c>
      <c r="K173" s="2">
        <v>76.3</v>
      </c>
      <c r="L173" s="28">
        <v>33670</v>
      </c>
      <c r="M173" s="16">
        <f t="shared" si="2"/>
        <v>33.67</v>
      </c>
      <c r="N173" s="2">
        <v>15</v>
      </c>
      <c r="O173" s="2">
        <v>7.79</v>
      </c>
      <c r="P173" s="22" t="s">
        <v>115</v>
      </c>
      <c r="Q173" s="2">
        <v>0.23</v>
      </c>
      <c r="R173" s="2">
        <v>5.0999999999999997E-2</v>
      </c>
      <c r="S173" s="2">
        <v>0.3</v>
      </c>
      <c r="T173" s="2">
        <v>0.35</v>
      </c>
      <c r="U173" s="2">
        <v>5.1999999999999998E-2</v>
      </c>
      <c r="V173" s="2">
        <v>3.1E-2</v>
      </c>
      <c r="W173" s="2">
        <v>2.1999999999999999E-2</v>
      </c>
      <c r="X173" s="2">
        <v>1.1000000000000001</v>
      </c>
      <c r="Y173" s="22" t="s">
        <v>115</v>
      </c>
      <c r="Z173" s="22" t="s">
        <v>115</v>
      </c>
    </row>
    <row r="174" spans="1:26" ht="12" customHeight="1">
      <c r="A174" s="27" t="s">
        <v>33</v>
      </c>
      <c r="B174" s="2" t="s">
        <v>92</v>
      </c>
      <c r="C174" s="2" t="s">
        <v>90</v>
      </c>
      <c r="D174" s="2" t="s">
        <v>57</v>
      </c>
      <c r="E174" s="2" t="s">
        <v>48</v>
      </c>
      <c r="F174" s="85" t="s">
        <v>113</v>
      </c>
      <c r="G174" s="4">
        <v>0.56000000000000005</v>
      </c>
      <c r="H174" s="2" t="s">
        <v>29</v>
      </c>
      <c r="I174" s="2">
        <v>2.2999999999999998</v>
      </c>
      <c r="J174" s="2">
        <v>45270</v>
      </c>
      <c r="K174" s="2">
        <v>93.8</v>
      </c>
      <c r="L174" s="27">
        <v>29360</v>
      </c>
      <c r="M174" s="16">
        <f t="shared" si="2"/>
        <v>29.36</v>
      </c>
      <c r="N174" s="2">
        <v>14.67</v>
      </c>
      <c r="O174" s="2">
        <v>7.97</v>
      </c>
      <c r="P174" s="2">
        <v>3.3E-3</v>
      </c>
      <c r="Q174" s="2">
        <v>0.16</v>
      </c>
      <c r="R174" s="2">
        <v>7.4999999999999997E-2</v>
      </c>
      <c r="S174" s="2">
        <v>0.21</v>
      </c>
      <c r="T174" s="2">
        <v>0.28999999999999998</v>
      </c>
      <c r="U174" s="2">
        <v>2.5999999999999999E-2</v>
      </c>
      <c r="V174" s="2">
        <v>1.4999999999999999E-2</v>
      </c>
      <c r="W174" s="2">
        <v>5.0000000000000001E-3</v>
      </c>
      <c r="X174" s="2">
        <v>1</v>
      </c>
      <c r="Y174" s="2">
        <v>120</v>
      </c>
      <c r="Z174" s="2">
        <v>3</v>
      </c>
    </row>
    <row r="175" spans="1:26" ht="12" customHeight="1" thickBot="1">
      <c r="A175" s="28" t="s">
        <v>33</v>
      </c>
      <c r="B175" s="12" t="s">
        <v>92</v>
      </c>
      <c r="C175" s="12" t="s">
        <v>90</v>
      </c>
      <c r="D175" s="12" t="s">
        <v>57</v>
      </c>
      <c r="E175" s="12" t="s">
        <v>48</v>
      </c>
      <c r="F175" s="86" t="s">
        <v>114</v>
      </c>
      <c r="G175" s="14">
        <v>11.5</v>
      </c>
      <c r="H175" s="12">
        <v>12</v>
      </c>
      <c r="I175" s="2" t="s">
        <v>29</v>
      </c>
      <c r="J175" s="2">
        <v>50330</v>
      </c>
      <c r="K175" s="2">
        <v>66.7</v>
      </c>
      <c r="L175" s="28">
        <v>33060</v>
      </c>
      <c r="M175" s="16">
        <f t="shared" si="2"/>
        <v>33.06</v>
      </c>
      <c r="N175" s="2">
        <v>15.5</v>
      </c>
      <c r="O175" s="2">
        <v>7.82</v>
      </c>
      <c r="P175" s="22" t="s">
        <v>115</v>
      </c>
      <c r="Q175" s="2">
        <v>0.12</v>
      </c>
      <c r="R175" s="2">
        <v>6.3E-2</v>
      </c>
      <c r="S175" s="2">
        <v>0.21</v>
      </c>
      <c r="T175" s="2">
        <v>0.27</v>
      </c>
      <c r="U175" s="2">
        <v>5.6000000000000001E-2</v>
      </c>
      <c r="V175" s="2">
        <v>1.7999999999999999E-2</v>
      </c>
      <c r="W175" s="2">
        <v>7.0000000000000001E-3</v>
      </c>
      <c r="X175" s="2">
        <v>1</v>
      </c>
      <c r="Y175" s="22" t="s">
        <v>115</v>
      </c>
      <c r="Z175" s="22" t="s">
        <v>115</v>
      </c>
    </row>
    <row r="176" spans="1:26" ht="12" customHeight="1">
      <c r="A176" s="27" t="s">
        <v>33</v>
      </c>
      <c r="B176" s="2" t="s">
        <v>93</v>
      </c>
      <c r="C176" s="2" t="s">
        <v>90</v>
      </c>
      <c r="D176" s="2" t="s">
        <v>57</v>
      </c>
      <c r="E176" s="2" t="s">
        <v>48</v>
      </c>
      <c r="F176" s="85" t="s">
        <v>113</v>
      </c>
      <c r="G176" s="4">
        <v>0.51700000000000002</v>
      </c>
      <c r="H176" s="2" t="s">
        <v>29</v>
      </c>
      <c r="I176" s="2">
        <v>0.7</v>
      </c>
      <c r="J176" s="2">
        <v>10980</v>
      </c>
      <c r="K176" s="2">
        <v>96.9</v>
      </c>
      <c r="L176" s="27">
        <v>6260</v>
      </c>
      <c r="M176" s="16">
        <f t="shared" si="2"/>
        <v>6.26</v>
      </c>
      <c r="N176" s="2">
        <v>13.11</v>
      </c>
      <c r="O176" s="2">
        <v>7.72</v>
      </c>
      <c r="P176" s="2">
        <v>5.5999999999999999E-3</v>
      </c>
      <c r="Q176" s="2">
        <v>0.64</v>
      </c>
      <c r="R176" s="2">
        <v>1.3</v>
      </c>
      <c r="S176" s="2">
        <v>0.86</v>
      </c>
      <c r="T176" s="2">
        <v>2.1</v>
      </c>
      <c r="U176" s="2">
        <v>5.6000000000000001E-2</v>
      </c>
      <c r="V176" s="2">
        <v>4.3999999999999997E-2</v>
      </c>
      <c r="W176" s="2">
        <v>1.2E-2</v>
      </c>
      <c r="X176" s="2">
        <v>3.6</v>
      </c>
      <c r="Y176" s="2">
        <v>69</v>
      </c>
      <c r="Z176" s="2">
        <v>13</v>
      </c>
    </row>
    <row r="177" spans="1:26" ht="12" customHeight="1" thickBot="1">
      <c r="A177" s="28" t="s">
        <v>33</v>
      </c>
      <c r="B177" s="12" t="s">
        <v>93</v>
      </c>
      <c r="C177" s="12" t="s">
        <v>90</v>
      </c>
      <c r="D177" s="12" t="s">
        <v>57</v>
      </c>
      <c r="E177" s="12" t="s">
        <v>48</v>
      </c>
      <c r="F177" s="86" t="s">
        <v>114</v>
      </c>
      <c r="G177" s="14">
        <v>11.5</v>
      </c>
      <c r="H177" s="12">
        <v>12</v>
      </c>
      <c r="I177" s="2" t="s">
        <v>29</v>
      </c>
      <c r="J177" s="2">
        <v>49600</v>
      </c>
      <c r="K177" s="2">
        <v>54.1</v>
      </c>
      <c r="L177" s="28">
        <v>32470</v>
      </c>
      <c r="M177" s="16">
        <f t="shared" si="2"/>
        <v>32.47</v>
      </c>
      <c r="N177" s="2">
        <v>15.05</v>
      </c>
      <c r="O177" s="2">
        <v>7.76</v>
      </c>
      <c r="P177" s="22" t="s">
        <v>115</v>
      </c>
      <c r="Q177" s="2">
        <v>0.43</v>
      </c>
      <c r="R177" s="2">
        <v>0.63</v>
      </c>
      <c r="S177" s="2">
        <v>0.53</v>
      </c>
      <c r="T177" s="2">
        <v>1.2</v>
      </c>
      <c r="U177" s="2">
        <v>8.7999999999999995E-2</v>
      </c>
      <c r="V177" s="2">
        <v>3.5999999999999997E-2</v>
      </c>
      <c r="W177" s="2">
        <v>0.02</v>
      </c>
      <c r="X177" s="2">
        <v>2.4</v>
      </c>
      <c r="Y177" s="22" t="s">
        <v>115</v>
      </c>
      <c r="Z177" s="22" t="s">
        <v>115</v>
      </c>
    </row>
    <row r="178" spans="1:26" ht="12" customHeight="1">
      <c r="A178" s="27" t="s">
        <v>33</v>
      </c>
      <c r="B178" s="2" t="s">
        <v>94</v>
      </c>
      <c r="C178" s="2" t="s">
        <v>95</v>
      </c>
      <c r="D178" s="2" t="s">
        <v>57</v>
      </c>
      <c r="E178" s="2" t="s">
        <v>48</v>
      </c>
      <c r="F178" s="85" t="s">
        <v>113</v>
      </c>
      <c r="G178" s="4">
        <v>0.51400000000000001</v>
      </c>
      <c r="H178" s="2" t="s">
        <v>29</v>
      </c>
      <c r="I178" s="2">
        <v>1</v>
      </c>
      <c r="J178" s="2">
        <v>13610</v>
      </c>
      <c r="K178" s="2">
        <v>142.30000000000001</v>
      </c>
      <c r="L178" s="27">
        <v>7890</v>
      </c>
      <c r="M178" s="16">
        <f t="shared" si="2"/>
        <v>7.89</v>
      </c>
      <c r="N178" s="2">
        <v>14.75</v>
      </c>
      <c r="O178" s="2">
        <v>8.6300000000000008</v>
      </c>
      <c r="P178" s="2">
        <v>2.4E-2</v>
      </c>
      <c r="Q178" s="2">
        <v>0.81</v>
      </c>
      <c r="R178" s="2">
        <v>1.1000000000000001</v>
      </c>
      <c r="S178" s="2">
        <v>0.94</v>
      </c>
      <c r="T178" s="2">
        <v>2.1</v>
      </c>
      <c r="U178" s="2">
        <v>0.01</v>
      </c>
      <c r="V178" s="2">
        <v>3.3000000000000002E-2</v>
      </c>
      <c r="W178" s="2">
        <v>8.9999999999999993E-3</v>
      </c>
      <c r="X178" s="2">
        <v>3.6</v>
      </c>
      <c r="Y178" s="2">
        <v>87</v>
      </c>
      <c r="Z178" s="2">
        <v>13</v>
      </c>
    </row>
    <row r="179" spans="1:26" ht="12" customHeight="1" thickBot="1">
      <c r="A179" s="28" t="s">
        <v>33</v>
      </c>
      <c r="B179" s="12" t="s">
        <v>94</v>
      </c>
      <c r="C179" s="12" t="s">
        <v>95</v>
      </c>
      <c r="D179" s="12" t="s">
        <v>57</v>
      </c>
      <c r="E179" s="12" t="s">
        <v>48</v>
      </c>
      <c r="F179" s="86" t="s">
        <v>114</v>
      </c>
      <c r="G179" s="14">
        <v>11.5</v>
      </c>
      <c r="H179" s="12">
        <v>12</v>
      </c>
      <c r="I179" s="2" t="s">
        <v>29</v>
      </c>
      <c r="J179" s="2">
        <v>50600</v>
      </c>
      <c r="K179" s="2">
        <v>75.900000000000006</v>
      </c>
      <c r="L179" s="28">
        <v>33210</v>
      </c>
      <c r="M179" s="16">
        <f t="shared" si="2"/>
        <v>33.21</v>
      </c>
      <c r="N179" s="2">
        <v>15.45</v>
      </c>
      <c r="O179" s="2">
        <v>7.94</v>
      </c>
      <c r="P179" s="22" t="s">
        <v>115</v>
      </c>
      <c r="Q179" s="2">
        <v>0.21</v>
      </c>
      <c r="R179" s="2">
        <v>0.16</v>
      </c>
      <c r="S179" s="2">
        <v>0.3</v>
      </c>
      <c r="T179" s="2">
        <v>0.46</v>
      </c>
      <c r="U179" s="2">
        <v>6.9000000000000006E-2</v>
      </c>
      <c r="V179" s="2">
        <v>0.02</v>
      </c>
      <c r="W179" s="2">
        <v>1.7000000000000001E-2</v>
      </c>
      <c r="X179" s="2">
        <v>0.95</v>
      </c>
      <c r="Y179" s="22" t="s">
        <v>115</v>
      </c>
      <c r="Z179" s="22" t="s">
        <v>115</v>
      </c>
    </row>
    <row r="180" spans="1:26" ht="12" customHeight="1">
      <c r="A180" s="27" t="s">
        <v>33</v>
      </c>
      <c r="B180" s="2" t="s">
        <v>96</v>
      </c>
      <c r="C180" s="2" t="s">
        <v>95</v>
      </c>
      <c r="D180" s="2" t="s">
        <v>57</v>
      </c>
      <c r="E180" s="2" t="s">
        <v>48</v>
      </c>
      <c r="F180" s="85" t="s">
        <v>113</v>
      </c>
      <c r="G180" s="4">
        <v>0.51200000000000001</v>
      </c>
      <c r="H180" s="11" t="s">
        <v>29</v>
      </c>
      <c r="I180" s="2">
        <v>2</v>
      </c>
      <c r="J180" s="2">
        <v>22580</v>
      </c>
      <c r="K180" s="2">
        <v>102.8</v>
      </c>
      <c r="L180" s="27">
        <v>13670</v>
      </c>
      <c r="M180" s="16">
        <f t="shared" si="2"/>
        <v>13.67</v>
      </c>
      <c r="N180" s="2">
        <v>16.940000000000001</v>
      </c>
      <c r="O180" s="2">
        <v>8.0399999999999991</v>
      </c>
      <c r="P180" s="2">
        <v>1.0999999999999999E-2</v>
      </c>
      <c r="Q180" s="2">
        <v>0.49</v>
      </c>
      <c r="R180" s="2">
        <v>0.71</v>
      </c>
      <c r="S180" s="2">
        <v>0.7</v>
      </c>
      <c r="T180" s="2">
        <v>1.4</v>
      </c>
      <c r="U180" s="2">
        <v>1.0999999999999999E-2</v>
      </c>
      <c r="V180" s="2">
        <v>2.5000000000000001E-2</v>
      </c>
      <c r="W180" s="2">
        <v>2.4E-2</v>
      </c>
      <c r="X180" s="2">
        <v>2.6</v>
      </c>
      <c r="Y180" s="2">
        <v>96</v>
      </c>
      <c r="Z180" s="2">
        <v>9</v>
      </c>
    </row>
    <row r="181" spans="1:26" ht="12" customHeight="1" thickBot="1">
      <c r="A181" s="28" t="s">
        <v>33</v>
      </c>
      <c r="B181" s="12" t="s">
        <v>96</v>
      </c>
      <c r="C181" s="12" t="s">
        <v>95</v>
      </c>
      <c r="D181" s="12" t="s">
        <v>57</v>
      </c>
      <c r="E181" s="12" t="s">
        <v>48</v>
      </c>
      <c r="F181" s="86" t="s">
        <v>114</v>
      </c>
      <c r="G181" s="14">
        <v>11.5</v>
      </c>
      <c r="H181" s="12">
        <v>12</v>
      </c>
      <c r="I181" s="2" t="s">
        <v>29</v>
      </c>
      <c r="J181" s="2">
        <v>50620</v>
      </c>
      <c r="K181" s="2">
        <v>65.8</v>
      </c>
      <c r="L181" s="28">
        <v>33240</v>
      </c>
      <c r="M181" s="16">
        <f t="shared" si="2"/>
        <v>33.24</v>
      </c>
      <c r="N181" s="2">
        <v>16.14</v>
      </c>
      <c r="O181" s="2">
        <v>7.9</v>
      </c>
      <c r="P181" s="22" t="s">
        <v>115</v>
      </c>
      <c r="Q181" s="2">
        <v>0.16</v>
      </c>
      <c r="R181" s="2">
        <v>0.11</v>
      </c>
      <c r="S181" s="2">
        <v>0.27</v>
      </c>
      <c r="T181" s="2">
        <v>0.38</v>
      </c>
      <c r="U181" s="2">
        <v>9.6000000000000002E-2</v>
      </c>
      <c r="V181" s="2">
        <v>3.1E-2</v>
      </c>
      <c r="W181" s="2">
        <v>0.03</v>
      </c>
      <c r="X181" s="2">
        <v>1</v>
      </c>
      <c r="Y181" s="22" t="s">
        <v>115</v>
      </c>
      <c r="Z181" s="22" t="s">
        <v>115</v>
      </c>
    </row>
    <row r="182" spans="1:26" ht="12" customHeight="1">
      <c r="A182" s="32" t="s">
        <v>33</v>
      </c>
      <c r="B182" s="11" t="s">
        <v>97</v>
      </c>
      <c r="C182" s="11" t="s">
        <v>95</v>
      </c>
      <c r="D182" s="11" t="s">
        <v>57</v>
      </c>
      <c r="E182" s="11" t="s">
        <v>48</v>
      </c>
      <c r="F182" s="85" t="s">
        <v>113</v>
      </c>
      <c r="G182" s="4">
        <v>0.48599999999999999</v>
      </c>
      <c r="H182" s="2" t="s">
        <v>29</v>
      </c>
      <c r="I182" s="2">
        <v>1</v>
      </c>
      <c r="J182" s="2">
        <v>22030</v>
      </c>
      <c r="K182" s="2">
        <v>117.1</v>
      </c>
      <c r="L182" s="27">
        <v>13310</v>
      </c>
      <c r="M182" s="16">
        <f t="shared" si="2"/>
        <v>13.31</v>
      </c>
      <c r="N182" s="2">
        <v>15.42</v>
      </c>
      <c r="O182" s="2">
        <v>8.25</v>
      </c>
      <c r="P182" s="2">
        <v>2.1000000000000001E-2</v>
      </c>
      <c r="Q182" s="2">
        <v>0.27</v>
      </c>
      <c r="R182" s="2">
        <v>0.41</v>
      </c>
      <c r="S182" s="2">
        <v>0.39</v>
      </c>
      <c r="T182" s="2">
        <v>0.8</v>
      </c>
      <c r="U182" s="2">
        <v>0.01</v>
      </c>
      <c r="V182" s="2">
        <v>1.7999999999999999E-2</v>
      </c>
      <c r="W182" s="2">
        <v>5.0000000000000001E-3</v>
      </c>
      <c r="X182" s="2">
        <v>1.6</v>
      </c>
      <c r="Y182" s="2">
        <v>99</v>
      </c>
      <c r="Z182" s="2">
        <v>9</v>
      </c>
    </row>
    <row r="183" spans="1:26" ht="12" customHeight="1" thickBot="1">
      <c r="A183" s="28" t="s">
        <v>33</v>
      </c>
      <c r="B183" s="12" t="s">
        <v>97</v>
      </c>
      <c r="C183" s="12" t="s">
        <v>95</v>
      </c>
      <c r="D183" s="12" t="s">
        <v>57</v>
      </c>
      <c r="E183" s="12" t="s">
        <v>48</v>
      </c>
      <c r="F183" s="86" t="s">
        <v>114</v>
      </c>
      <c r="G183" s="14">
        <v>12.5</v>
      </c>
      <c r="H183" s="12">
        <v>13</v>
      </c>
      <c r="I183" s="2" t="s">
        <v>29</v>
      </c>
      <c r="J183" s="2">
        <v>50010</v>
      </c>
      <c r="K183" s="2">
        <v>67.8</v>
      </c>
      <c r="L183" s="28">
        <v>32800</v>
      </c>
      <c r="M183" s="16">
        <f t="shared" si="2"/>
        <v>32.799999999999997</v>
      </c>
      <c r="N183" s="2">
        <v>16.57</v>
      </c>
      <c r="O183" s="2">
        <v>7.91</v>
      </c>
      <c r="P183" s="22" t="s">
        <v>115</v>
      </c>
      <c r="Q183" s="2">
        <v>9.7000000000000003E-2</v>
      </c>
      <c r="R183" s="2">
        <v>0.2</v>
      </c>
      <c r="S183" s="2">
        <v>0.19</v>
      </c>
      <c r="T183" s="2">
        <v>0.39</v>
      </c>
      <c r="U183" s="2">
        <v>6.0999999999999999E-2</v>
      </c>
      <c r="V183" s="2">
        <v>0.02</v>
      </c>
      <c r="W183" s="2">
        <v>1.4E-2</v>
      </c>
      <c r="X183" s="2">
        <v>1.1000000000000001</v>
      </c>
      <c r="Y183" s="22" t="s">
        <v>115</v>
      </c>
      <c r="Z183" s="22" t="s">
        <v>115</v>
      </c>
    </row>
    <row r="184" spans="1:26" ht="12" customHeight="1">
      <c r="A184" s="27" t="s">
        <v>33</v>
      </c>
      <c r="B184" s="2" t="s">
        <v>98</v>
      </c>
      <c r="C184" s="2" t="s">
        <v>95</v>
      </c>
      <c r="D184" s="2" t="s">
        <v>57</v>
      </c>
      <c r="E184" s="2" t="s">
        <v>48</v>
      </c>
      <c r="F184" s="85" t="s">
        <v>113</v>
      </c>
      <c r="G184" s="4">
        <v>0.51600000000000001</v>
      </c>
      <c r="H184" s="2" t="s">
        <v>29</v>
      </c>
      <c r="I184" s="2">
        <v>0.8</v>
      </c>
      <c r="J184" s="2">
        <v>12450</v>
      </c>
      <c r="K184" s="2">
        <v>105.2</v>
      </c>
      <c r="L184" s="27">
        <v>7170</v>
      </c>
      <c r="M184" s="16">
        <f t="shared" si="2"/>
        <v>7.17</v>
      </c>
      <c r="N184" s="2">
        <v>14.69</v>
      </c>
      <c r="O184" s="2">
        <v>8.27</v>
      </c>
      <c r="P184" s="2">
        <v>2.9000000000000001E-2</v>
      </c>
      <c r="Q184" s="2">
        <v>0.44</v>
      </c>
      <c r="R184" s="2">
        <v>0.28999999999999998</v>
      </c>
      <c r="S184" s="2">
        <v>0.65</v>
      </c>
      <c r="T184" s="2">
        <v>0.94</v>
      </c>
      <c r="U184" s="2">
        <v>0.01</v>
      </c>
      <c r="V184" s="2">
        <v>3.1E-2</v>
      </c>
      <c r="W184" s="2">
        <v>7.0000000000000001E-3</v>
      </c>
      <c r="X184" s="2">
        <v>2.5</v>
      </c>
      <c r="Y184" s="2">
        <v>83</v>
      </c>
      <c r="Z184" s="2">
        <v>12</v>
      </c>
    </row>
    <row r="185" spans="1:26" ht="12" customHeight="1" thickBot="1">
      <c r="A185" s="28" t="s">
        <v>33</v>
      </c>
      <c r="B185" s="12" t="s">
        <v>98</v>
      </c>
      <c r="C185" s="12" t="s">
        <v>95</v>
      </c>
      <c r="D185" s="12" t="s">
        <v>57</v>
      </c>
      <c r="E185" s="12" t="s">
        <v>48</v>
      </c>
      <c r="F185" s="86" t="s">
        <v>114</v>
      </c>
      <c r="G185" s="14">
        <v>11</v>
      </c>
      <c r="H185" s="12">
        <v>11.5</v>
      </c>
      <c r="I185" s="2" t="s">
        <v>29</v>
      </c>
      <c r="J185" s="2">
        <v>49510</v>
      </c>
      <c r="K185" s="2">
        <v>42.4</v>
      </c>
      <c r="L185" s="28">
        <v>32430</v>
      </c>
      <c r="M185" s="16">
        <f t="shared" si="2"/>
        <v>32.43</v>
      </c>
      <c r="N185" s="2">
        <v>16.46</v>
      </c>
      <c r="O185" s="2">
        <v>7.9</v>
      </c>
      <c r="P185" s="22" t="s">
        <v>115</v>
      </c>
      <c r="Q185" s="2">
        <v>3.2000000000000001E-2</v>
      </c>
      <c r="R185" s="2">
        <v>0.13</v>
      </c>
      <c r="S185" s="2">
        <v>0.19</v>
      </c>
      <c r="T185" s="2">
        <v>0.32</v>
      </c>
      <c r="U185" s="2">
        <v>0.14000000000000001</v>
      </c>
      <c r="V185" s="2">
        <v>3.5000000000000003E-2</v>
      </c>
      <c r="W185" s="2">
        <v>3.3000000000000002E-2</v>
      </c>
      <c r="X185" s="2">
        <v>1.5</v>
      </c>
      <c r="Y185" s="22" t="s">
        <v>115</v>
      </c>
      <c r="Z185" s="22" t="s">
        <v>115</v>
      </c>
    </row>
    <row r="186" spans="1:26" ht="12" customHeight="1">
      <c r="A186" s="27" t="s">
        <v>33</v>
      </c>
      <c r="B186" s="2" t="s">
        <v>99</v>
      </c>
      <c r="C186" s="2" t="s">
        <v>95</v>
      </c>
      <c r="D186" s="2" t="s">
        <v>57</v>
      </c>
      <c r="E186" s="2" t="s">
        <v>48</v>
      </c>
      <c r="F186" s="85" t="s">
        <v>113</v>
      </c>
      <c r="G186" s="4">
        <v>0.495</v>
      </c>
      <c r="H186" s="2" t="s">
        <v>29</v>
      </c>
      <c r="I186" s="2">
        <v>1</v>
      </c>
      <c r="J186" s="2">
        <v>9957</v>
      </c>
      <c r="K186" s="2">
        <v>117.3</v>
      </c>
      <c r="L186" s="27">
        <v>5640</v>
      </c>
      <c r="M186" s="16">
        <f t="shared" si="2"/>
        <v>5.64</v>
      </c>
      <c r="N186" s="2">
        <v>15.36</v>
      </c>
      <c r="O186" s="2">
        <v>8.4499999999999993</v>
      </c>
      <c r="P186" s="2">
        <v>3.3000000000000002E-2</v>
      </c>
      <c r="Q186" s="2">
        <v>0.64</v>
      </c>
      <c r="R186" s="2">
        <v>0.21</v>
      </c>
      <c r="S186" s="2">
        <v>0.79</v>
      </c>
      <c r="T186" s="2">
        <v>1</v>
      </c>
      <c r="U186" s="2">
        <v>1.2E-2</v>
      </c>
      <c r="V186" s="2">
        <v>4.7E-2</v>
      </c>
      <c r="W186" s="2">
        <v>5.0000000000000001E-3</v>
      </c>
      <c r="X186" s="2">
        <v>3.3</v>
      </c>
      <c r="Y186" s="2">
        <v>87</v>
      </c>
      <c r="Z186" s="2">
        <v>15</v>
      </c>
    </row>
    <row r="187" spans="1:26" ht="12" customHeight="1" thickBot="1">
      <c r="A187" s="28" t="s">
        <v>33</v>
      </c>
      <c r="B187" s="12" t="s">
        <v>99</v>
      </c>
      <c r="C187" s="12" t="s">
        <v>95</v>
      </c>
      <c r="D187" s="12" t="s">
        <v>57</v>
      </c>
      <c r="E187" s="12" t="s">
        <v>48</v>
      </c>
      <c r="F187" s="86" t="s">
        <v>114</v>
      </c>
      <c r="G187" s="14">
        <v>11.5</v>
      </c>
      <c r="H187" s="12">
        <v>12</v>
      </c>
      <c r="I187" s="2" t="s">
        <v>29</v>
      </c>
      <c r="J187" s="2">
        <v>49630</v>
      </c>
      <c r="K187" s="2">
        <v>46.5</v>
      </c>
      <c r="L187" s="28">
        <v>32510</v>
      </c>
      <c r="M187" s="16">
        <f t="shared" si="2"/>
        <v>32.51</v>
      </c>
      <c r="N187" s="2">
        <v>16.510000000000002</v>
      </c>
      <c r="O187" s="2">
        <v>7.95</v>
      </c>
      <c r="P187" s="22" t="s">
        <v>115</v>
      </c>
      <c r="Q187" s="2">
        <v>2.7E-2</v>
      </c>
      <c r="R187" s="2">
        <v>0.1</v>
      </c>
      <c r="S187" s="2">
        <v>0.18</v>
      </c>
      <c r="T187" s="2">
        <v>0.28000000000000003</v>
      </c>
      <c r="U187" s="2">
        <v>0.13</v>
      </c>
      <c r="V187" s="2">
        <v>3.2000000000000001E-2</v>
      </c>
      <c r="W187" s="2">
        <v>2.4E-2</v>
      </c>
      <c r="X187" s="2">
        <v>1.3</v>
      </c>
      <c r="Y187" s="22" t="s">
        <v>115</v>
      </c>
      <c r="Z187" s="22" t="s">
        <v>115</v>
      </c>
    </row>
    <row r="188" spans="1:26" ht="12" customHeight="1">
      <c r="A188" s="27" t="s">
        <v>33</v>
      </c>
      <c r="B188" s="2" t="s">
        <v>100</v>
      </c>
      <c r="C188" s="2" t="s">
        <v>101</v>
      </c>
      <c r="D188" s="2" t="s">
        <v>57</v>
      </c>
      <c r="E188" s="2" t="s">
        <v>48</v>
      </c>
      <c r="F188" s="85" t="s">
        <v>113</v>
      </c>
      <c r="G188" s="4">
        <v>0.51300000000000001</v>
      </c>
      <c r="H188" s="2" t="s">
        <v>29</v>
      </c>
      <c r="I188" s="2">
        <v>1.5</v>
      </c>
      <c r="J188" s="2">
        <v>15760</v>
      </c>
      <c r="K188" s="2">
        <v>120.4</v>
      </c>
      <c r="L188" s="27">
        <v>9250</v>
      </c>
      <c r="M188" s="16">
        <f t="shared" si="2"/>
        <v>9.25</v>
      </c>
      <c r="N188" s="2">
        <v>15.51</v>
      </c>
      <c r="O188" s="2">
        <v>8.75</v>
      </c>
      <c r="P188" s="2">
        <v>1.7999999999999999E-2</v>
      </c>
      <c r="Q188" s="2">
        <v>0.68</v>
      </c>
      <c r="R188" s="2">
        <v>3.1E-2</v>
      </c>
      <c r="S188" s="2">
        <v>0.86</v>
      </c>
      <c r="T188" s="2">
        <v>0.89</v>
      </c>
      <c r="U188" s="2">
        <v>0.01</v>
      </c>
      <c r="V188" s="2">
        <v>0.03</v>
      </c>
      <c r="W188" s="2">
        <v>6.0000000000000001E-3</v>
      </c>
      <c r="X188" s="2">
        <v>2.7</v>
      </c>
      <c r="Y188" s="2">
        <v>95</v>
      </c>
      <c r="Z188" s="2">
        <v>13</v>
      </c>
    </row>
    <row r="189" spans="1:26" ht="12" customHeight="1" thickBot="1">
      <c r="A189" s="28" t="s">
        <v>33</v>
      </c>
      <c r="B189" s="12" t="s">
        <v>100</v>
      </c>
      <c r="C189" s="12" t="s">
        <v>101</v>
      </c>
      <c r="D189" s="12" t="s">
        <v>57</v>
      </c>
      <c r="E189" s="12" t="s">
        <v>48</v>
      </c>
      <c r="F189" s="86" t="s">
        <v>114</v>
      </c>
      <c r="G189" s="14">
        <v>10</v>
      </c>
      <c r="H189" s="12">
        <v>10.5</v>
      </c>
      <c r="I189" s="2" t="s">
        <v>29</v>
      </c>
      <c r="J189" s="2">
        <v>49000</v>
      </c>
      <c r="K189" s="2">
        <v>45.7</v>
      </c>
      <c r="L189" s="28">
        <v>32060</v>
      </c>
      <c r="M189" s="16">
        <f t="shared" si="2"/>
        <v>32.06</v>
      </c>
      <c r="N189" s="2">
        <v>16.46</v>
      </c>
      <c r="O189" s="2">
        <v>7.98</v>
      </c>
      <c r="P189" s="22" t="s">
        <v>115</v>
      </c>
      <c r="Q189" s="2">
        <v>0.19</v>
      </c>
      <c r="R189" s="2">
        <v>9.0999999999999998E-2</v>
      </c>
      <c r="S189" s="2">
        <v>0.34</v>
      </c>
      <c r="T189" s="2">
        <v>0.43</v>
      </c>
      <c r="U189" s="2">
        <v>0.12</v>
      </c>
      <c r="V189" s="2">
        <v>3.4000000000000002E-2</v>
      </c>
      <c r="W189" s="2">
        <v>1.9E-2</v>
      </c>
      <c r="X189" s="2">
        <v>1.5</v>
      </c>
      <c r="Y189" s="22" t="s">
        <v>115</v>
      </c>
      <c r="Z189" s="22" t="s">
        <v>115</v>
      </c>
    </row>
    <row r="190" spans="1:26" ht="12" customHeight="1">
      <c r="A190" s="27" t="s">
        <v>33</v>
      </c>
      <c r="B190" s="2" t="s">
        <v>102</v>
      </c>
      <c r="C190" s="2" t="s">
        <v>101</v>
      </c>
      <c r="D190" s="2" t="s">
        <v>57</v>
      </c>
      <c r="E190" s="2" t="s">
        <v>48</v>
      </c>
      <c r="F190" s="85" t="s">
        <v>113</v>
      </c>
      <c r="G190" s="4">
        <v>0.51100000000000001</v>
      </c>
      <c r="H190" s="2" t="s">
        <v>29</v>
      </c>
      <c r="I190" s="2">
        <v>1.4</v>
      </c>
      <c r="J190" s="2">
        <v>14660</v>
      </c>
      <c r="K190" s="2">
        <v>123.1</v>
      </c>
      <c r="L190" s="27">
        <v>8560</v>
      </c>
      <c r="M190" s="16">
        <f t="shared" si="2"/>
        <v>8.56</v>
      </c>
      <c r="N190" s="2">
        <v>16.18</v>
      </c>
      <c r="O190" s="2">
        <v>8.6300000000000008</v>
      </c>
      <c r="P190" s="2">
        <v>1.2999999999999999E-2</v>
      </c>
      <c r="Q190" s="2">
        <v>0.56999999999999995</v>
      </c>
      <c r="R190" s="2">
        <v>0.01</v>
      </c>
      <c r="S190" s="2">
        <v>0.78</v>
      </c>
      <c r="T190" s="2">
        <v>0.79</v>
      </c>
      <c r="U190" s="2">
        <v>0.01</v>
      </c>
      <c r="V190" s="2">
        <v>2.5999999999999999E-2</v>
      </c>
      <c r="W190" s="2">
        <v>5.0000000000000001E-3</v>
      </c>
      <c r="X190" s="2">
        <v>2.4</v>
      </c>
      <c r="Y190" s="2">
        <v>90</v>
      </c>
      <c r="Z190" s="2">
        <v>11</v>
      </c>
    </row>
    <row r="191" spans="1:26" ht="12" customHeight="1" thickBot="1">
      <c r="A191" s="28" t="s">
        <v>33</v>
      </c>
      <c r="B191" s="12" t="s">
        <v>102</v>
      </c>
      <c r="C191" s="12" t="s">
        <v>101</v>
      </c>
      <c r="D191" s="12" t="s">
        <v>57</v>
      </c>
      <c r="E191" s="12" t="s">
        <v>48</v>
      </c>
      <c r="F191" s="86" t="s">
        <v>114</v>
      </c>
      <c r="G191" s="14">
        <v>12</v>
      </c>
      <c r="H191" s="12">
        <v>12.5</v>
      </c>
      <c r="I191" s="2" t="s">
        <v>29</v>
      </c>
      <c r="J191" s="2">
        <v>49550</v>
      </c>
      <c r="K191" s="2">
        <v>54.8</v>
      </c>
      <c r="L191" s="28">
        <v>32460</v>
      </c>
      <c r="M191" s="16">
        <f t="shared" si="2"/>
        <v>32.46</v>
      </c>
      <c r="N191" s="2">
        <v>16.350000000000001</v>
      </c>
      <c r="O191" s="2">
        <v>7.97</v>
      </c>
      <c r="P191" s="22" t="s">
        <v>115</v>
      </c>
      <c r="Q191" s="2">
        <v>0.12</v>
      </c>
      <c r="R191" s="2">
        <v>6.7000000000000004E-2</v>
      </c>
      <c r="S191" s="2">
        <v>0.24</v>
      </c>
      <c r="T191" s="2">
        <v>0.31</v>
      </c>
      <c r="U191" s="2">
        <v>9.4E-2</v>
      </c>
      <c r="V191" s="2">
        <v>3.5000000000000003E-2</v>
      </c>
      <c r="W191" s="2">
        <v>0.02</v>
      </c>
      <c r="X191" s="2">
        <v>1.2</v>
      </c>
      <c r="Y191" s="22" t="s">
        <v>115</v>
      </c>
      <c r="Z191" s="22" t="s">
        <v>115</v>
      </c>
    </row>
    <row r="192" spans="1:26" ht="12" customHeight="1">
      <c r="A192" s="27" t="s">
        <v>33</v>
      </c>
      <c r="B192" s="2" t="s">
        <v>103</v>
      </c>
      <c r="C192" s="2" t="s">
        <v>101</v>
      </c>
      <c r="D192" s="2" t="s">
        <v>57</v>
      </c>
      <c r="E192" s="2" t="s">
        <v>48</v>
      </c>
      <c r="F192" s="85" t="s">
        <v>113</v>
      </c>
      <c r="G192" s="4">
        <v>0.51300000000000001</v>
      </c>
      <c r="H192" s="2" t="s">
        <v>29</v>
      </c>
      <c r="I192" s="2">
        <v>1.2</v>
      </c>
      <c r="J192" s="2">
        <v>21530</v>
      </c>
      <c r="K192" s="2">
        <v>92.9</v>
      </c>
      <c r="L192" s="27">
        <v>12980</v>
      </c>
      <c r="M192" s="16">
        <f t="shared" si="2"/>
        <v>12.98</v>
      </c>
      <c r="N192" s="2">
        <v>15.9</v>
      </c>
      <c r="O192" s="2">
        <v>8.2100000000000009</v>
      </c>
      <c r="P192" s="2">
        <v>6.1999999999999998E-3</v>
      </c>
      <c r="Q192" s="2">
        <v>0.38</v>
      </c>
      <c r="R192" s="2">
        <v>3.2000000000000001E-2</v>
      </c>
      <c r="S192" s="2">
        <v>0.48</v>
      </c>
      <c r="T192" s="2">
        <v>0.51</v>
      </c>
      <c r="U192" s="2">
        <v>2.1000000000000001E-2</v>
      </c>
      <c r="V192" s="2">
        <v>1.2999999999999999E-2</v>
      </c>
      <c r="W192" s="2">
        <v>5.0000000000000001E-3</v>
      </c>
      <c r="X192" s="2">
        <v>1.6</v>
      </c>
      <c r="Y192" s="2">
        <v>100</v>
      </c>
      <c r="Z192" s="2">
        <v>6</v>
      </c>
    </row>
    <row r="193" spans="1:26" ht="12" customHeight="1" thickBot="1">
      <c r="A193" s="28" t="s">
        <v>33</v>
      </c>
      <c r="B193" s="12" t="s">
        <v>103</v>
      </c>
      <c r="C193" s="12" t="s">
        <v>101</v>
      </c>
      <c r="D193" s="12" t="s">
        <v>57</v>
      </c>
      <c r="E193" s="12" t="s">
        <v>48</v>
      </c>
      <c r="F193" s="86" t="s">
        <v>114</v>
      </c>
      <c r="G193" s="14">
        <v>11.5</v>
      </c>
      <c r="H193" s="12">
        <v>12</v>
      </c>
      <c r="I193" s="2" t="s">
        <v>29</v>
      </c>
      <c r="J193" s="2">
        <v>49530</v>
      </c>
      <c r="K193" s="2">
        <v>51.9</v>
      </c>
      <c r="L193" s="28">
        <v>32440</v>
      </c>
      <c r="M193" s="16">
        <f t="shared" si="2"/>
        <v>32.44</v>
      </c>
      <c r="N193" s="2">
        <v>16.27</v>
      </c>
      <c r="O193" s="2">
        <v>7.9</v>
      </c>
      <c r="P193" s="22" t="s">
        <v>115</v>
      </c>
      <c r="Q193" s="2">
        <v>0.15</v>
      </c>
      <c r="R193" s="2">
        <v>6.9000000000000006E-2</v>
      </c>
      <c r="S193" s="2">
        <v>0.27</v>
      </c>
      <c r="T193" s="2">
        <v>0.34</v>
      </c>
      <c r="U193" s="2">
        <v>9.2999999999999999E-2</v>
      </c>
      <c r="V193" s="2">
        <v>3.5000000000000003E-2</v>
      </c>
      <c r="W193" s="2">
        <v>1.2999999999999999E-2</v>
      </c>
      <c r="X193" s="2">
        <v>1.3</v>
      </c>
      <c r="Y193" s="22" t="s">
        <v>115</v>
      </c>
      <c r="Z193" s="22" t="s">
        <v>115</v>
      </c>
    </row>
    <row r="194" spans="1:26" ht="12" customHeight="1">
      <c r="A194" s="27" t="s">
        <v>33</v>
      </c>
      <c r="B194" s="2" t="s">
        <v>104</v>
      </c>
      <c r="C194" s="2" t="s">
        <v>101</v>
      </c>
      <c r="D194" s="2" t="s">
        <v>57</v>
      </c>
      <c r="E194" s="2" t="s">
        <v>48</v>
      </c>
      <c r="F194" s="85" t="s">
        <v>113</v>
      </c>
      <c r="G194" s="4">
        <v>0.48599999999999999</v>
      </c>
      <c r="H194" s="2" t="s">
        <v>29</v>
      </c>
      <c r="I194" s="2">
        <v>1.7</v>
      </c>
      <c r="J194" s="2">
        <v>19550</v>
      </c>
      <c r="K194" s="2">
        <v>95.7</v>
      </c>
      <c r="L194" s="27">
        <v>11680</v>
      </c>
      <c r="M194" s="16">
        <f t="shared" si="2"/>
        <v>11.68</v>
      </c>
      <c r="N194" s="2">
        <v>16.28</v>
      </c>
      <c r="O194" s="2">
        <v>8.39</v>
      </c>
      <c r="P194" s="2">
        <v>6.0000000000000001E-3</v>
      </c>
      <c r="Q194" s="2">
        <v>0.49</v>
      </c>
      <c r="R194" s="2">
        <v>1.2999999999999999E-2</v>
      </c>
      <c r="S194" s="2">
        <v>0.67</v>
      </c>
      <c r="T194" s="2">
        <v>0.68</v>
      </c>
      <c r="U194" s="2">
        <v>0.01</v>
      </c>
      <c r="V194" s="2">
        <v>3.4000000000000002E-2</v>
      </c>
      <c r="W194" s="2">
        <v>1.0999999999999999E-2</v>
      </c>
      <c r="X194" s="2">
        <v>2</v>
      </c>
      <c r="Y194" s="2">
        <v>97</v>
      </c>
      <c r="Z194" s="2">
        <v>10</v>
      </c>
    </row>
    <row r="195" spans="1:26" ht="12" customHeight="1" thickBot="1">
      <c r="A195" s="28" t="s">
        <v>33</v>
      </c>
      <c r="B195" s="12" t="s">
        <v>104</v>
      </c>
      <c r="C195" s="12" t="s">
        <v>101</v>
      </c>
      <c r="D195" s="12" t="s">
        <v>57</v>
      </c>
      <c r="E195" s="12" t="s">
        <v>48</v>
      </c>
      <c r="F195" s="86" t="s">
        <v>114</v>
      </c>
      <c r="G195" s="14">
        <v>13.5</v>
      </c>
      <c r="H195" s="12">
        <v>12</v>
      </c>
      <c r="I195" s="2" t="s">
        <v>29</v>
      </c>
      <c r="J195" s="2">
        <v>50470</v>
      </c>
      <c r="K195" s="2">
        <v>79.3</v>
      </c>
      <c r="L195" s="28">
        <v>33130</v>
      </c>
      <c r="M195" s="16">
        <f t="shared" ref="M195:M258" si="3">L195/1000</f>
        <v>33.130000000000003</v>
      </c>
      <c r="N195" s="2">
        <v>16.36</v>
      </c>
      <c r="O195" s="2">
        <v>8.07</v>
      </c>
      <c r="P195" s="22" t="s">
        <v>115</v>
      </c>
      <c r="Q195" s="2">
        <v>8.4000000000000005E-2</v>
      </c>
      <c r="R195" s="2">
        <v>3.3000000000000002E-2</v>
      </c>
      <c r="S195" s="2">
        <v>0.18</v>
      </c>
      <c r="T195" s="2">
        <v>0.21</v>
      </c>
      <c r="U195" s="2">
        <v>5.8000000000000003E-2</v>
      </c>
      <c r="V195" s="2">
        <v>2.8000000000000001E-2</v>
      </c>
      <c r="W195" s="2">
        <v>1.7000000000000001E-2</v>
      </c>
      <c r="X195" s="2">
        <v>0.64</v>
      </c>
      <c r="Y195" s="22" t="s">
        <v>115</v>
      </c>
      <c r="Z195" s="22" t="s">
        <v>115</v>
      </c>
    </row>
    <row r="196" spans="1:26" ht="12" customHeight="1">
      <c r="A196" s="27" t="s">
        <v>33</v>
      </c>
      <c r="B196" s="2" t="s">
        <v>105</v>
      </c>
      <c r="C196" s="2" t="s">
        <v>32</v>
      </c>
      <c r="D196" s="2" t="s">
        <v>57</v>
      </c>
      <c r="E196" s="2" t="s">
        <v>48</v>
      </c>
      <c r="F196" s="85" t="s">
        <v>113</v>
      </c>
      <c r="G196" s="4">
        <v>0.48799999999999999</v>
      </c>
      <c r="H196" s="2" t="s">
        <v>29</v>
      </c>
      <c r="I196" s="2">
        <v>1.4</v>
      </c>
      <c r="J196" s="2">
        <v>20180</v>
      </c>
      <c r="K196" s="22" t="s">
        <v>115</v>
      </c>
      <c r="L196" s="27">
        <v>12090</v>
      </c>
      <c r="M196" s="16">
        <f t="shared" si="3"/>
        <v>12.09</v>
      </c>
      <c r="N196" s="2">
        <v>17.72</v>
      </c>
      <c r="O196" s="2">
        <v>8.1999999999999993</v>
      </c>
      <c r="P196" s="2">
        <v>7.0000000000000001E-3</v>
      </c>
      <c r="Q196" s="2">
        <v>0.54</v>
      </c>
      <c r="R196" s="2">
        <v>0.01</v>
      </c>
      <c r="S196" s="2">
        <v>0.68</v>
      </c>
      <c r="T196" s="2">
        <v>0.69</v>
      </c>
      <c r="U196" s="2">
        <v>0.01</v>
      </c>
      <c r="V196" s="2">
        <v>2.7E-2</v>
      </c>
      <c r="W196" s="2">
        <v>5.0000000000000001E-3</v>
      </c>
      <c r="X196" s="2">
        <v>1.7</v>
      </c>
      <c r="Y196" s="2">
        <v>99</v>
      </c>
      <c r="Z196" s="2">
        <v>9</v>
      </c>
    </row>
    <row r="197" spans="1:26" ht="12" customHeight="1" thickBot="1">
      <c r="A197" s="28" t="s">
        <v>33</v>
      </c>
      <c r="B197" s="12" t="s">
        <v>105</v>
      </c>
      <c r="C197" s="12" t="s">
        <v>32</v>
      </c>
      <c r="D197" s="12" t="s">
        <v>57</v>
      </c>
      <c r="E197" s="12" t="s">
        <v>48</v>
      </c>
      <c r="F197" s="86" t="s">
        <v>114</v>
      </c>
      <c r="G197" s="14">
        <v>12</v>
      </c>
      <c r="H197" s="12">
        <v>12.5</v>
      </c>
      <c r="I197" s="2" t="s">
        <v>29</v>
      </c>
      <c r="J197" s="2">
        <v>50060</v>
      </c>
      <c r="K197" s="22" t="s">
        <v>115</v>
      </c>
      <c r="L197" s="28">
        <v>32830</v>
      </c>
      <c r="M197" s="16">
        <f t="shared" si="3"/>
        <v>32.83</v>
      </c>
      <c r="N197" s="2">
        <v>16.28</v>
      </c>
      <c r="O197" s="2">
        <v>7.89</v>
      </c>
      <c r="P197" s="22" t="s">
        <v>115</v>
      </c>
      <c r="Q197" s="2">
        <v>0.12</v>
      </c>
      <c r="R197" s="2">
        <v>4.9000000000000002E-2</v>
      </c>
      <c r="S197" s="2">
        <v>0.23</v>
      </c>
      <c r="T197" s="2">
        <v>0.28000000000000003</v>
      </c>
      <c r="U197" s="2">
        <v>7.0000000000000007E-2</v>
      </c>
      <c r="V197" s="2">
        <v>3.3000000000000002E-2</v>
      </c>
      <c r="W197" s="2">
        <v>2.1000000000000001E-2</v>
      </c>
      <c r="X197" s="2">
        <v>0.91</v>
      </c>
      <c r="Y197" s="22" t="s">
        <v>115</v>
      </c>
      <c r="Z197" s="22" t="s">
        <v>115</v>
      </c>
    </row>
    <row r="198" spans="1:26" ht="12" customHeight="1">
      <c r="A198" s="27" t="s">
        <v>33</v>
      </c>
      <c r="B198" s="2" t="s">
        <v>106</v>
      </c>
      <c r="C198" s="2" t="s">
        <v>32</v>
      </c>
      <c r="D198" s="2" t="s">
        <v>57</v>
      </c>
      <c r="E198" s="2" t="s">
        <v>48</v>
      </c>
      <c r="F198" s="85" t="s">
        <v>113</v>
      </c>
      <c r="G198" s="4">
        <v>0.50900000000000001</v>
      </c>
      <c r="H198" s="2" t="s">
        <v>29</v>
      </c>
      <c r="I198" s="2">
        <v>2.2999999999999998</v>
      </c>
      <c r="J198" s="2">
        <v>26870</v>
      </c>
      <c r="K198" s="2">
        <v>97.3</v>
      </c>
      <c r="L198" s="27">
        <v>16520</v>
      </c>
      <c r="M198" s="16">
        <f t="shared" si="3"/>
        <v>16.52</v>
      </c>
      <c r="N198" s="2">
        <v>17.38</v>
      </c>
      <c r="O198" s="22" t="s">
        <v>115</v>
      </c>
      <c r="P198" s="2">
        <v>3.2000000000000002E-3</v>
      </c>
      <c r="Q198" s="2">
        <v>0.36</v>
      </c>
      <c r="R198" s="2">
        <v>0.01</v>
      </c>
      <c r="S198" s="2">
        <v>0.44</v>
      </c>
      <c r="T198" s="2">
        <v>0.45</v>
      </c>
      <c r="U198" s="2">
        <v>0.01</v>
      </c>
      <c r="V198" s="2">
        <v>2.3E-2</v>
      </c>
      <c r="W198" s="2">
        <v>8.0000000000000002E-3</v>
      </c>
      <c r="X198" s="2">
        <v>1.4</v>
      </c>
      <c r="Y198" s="2">
        <v>100</v>
      </c>
      <c r="Z198" s="2">
        <v>7</v>
      </c>
    </row>
    <row r="199" spans="1:26" ht="12" customHeight="1" thickBot="1">
      <c r="A199" s="28" t="s">
        <v>33</v>
      </c>
      <c r="B199" s="12" t="s">
        <v>106</v>
      </c>
      <c r="C199" s="12" t="s">
        <v>32</v>
      </c>
      <c r="D199" s="12" t="s">
        <v>57</v>
      </c>
      <c r="E199" s="12" t="s">
        <v>48</v>
      </c>
      <c r="F199" s="86" t="s">
        <v>114</v>
      </c>
      <c r="G199" s="14">
        <v>11.5</v>
      </c>
      <c r="H199" s="12">
        <v>12</v>
      </c>
      <c r="I199" s="2" t="s">
        <v>29</v>
      </c>
      <c r="J199" s="2">
        <v>51010</v>
      </c>
      <c r="K199" s="2">
        <v>72.5</v>
      </c>
      <c r="L199" s="28">
        <v>33540</v>
      </c>
      <c r="M199" s="16">
        <f t="shared" si="3"/>
        <v>33.54</v>
      </c>
      <c r="N199" s="2">
        <v>17.21</v>
      </c>
      <c r="O199" s="22" t="s">
        <v>115</v>
      </c>
      <c r="P199" s="22" t="s">
        <v>115</v>
      </c>
      <c r="Q199" s="2">
        <v>8.3000000000000004E-2</v>
      </c>
      <c r="R199" s="2">
        <v>3.5999999999999997E-2</v>
      </c>
      <c r="S199" s="2">
        <v>0.16</v>
      </c>
      <c r="T199" s="2">
        <v>0.2</v>
      </c>
      <c r="U199" s="2">
        <v>5.1999999999999998E-2</v>
      </c>
      <c r="V199" s="2">
        <v>2.9000000000000001E-2</v>
      </c>
      <c r="W199" s="2">
        <v>0.02</v>
      </c>
      <c r="X199" s="2">
        <v>0.64</v>
      </c>
      <c r="Y199" s="22" t="s">
        <v>115</v>
      </c>
      <c r="Z199" s="22" t="s">
        <v>115</v>
      </c>
    </row>
    <row r="200" spans="1:26" ht="12" customHeight="1">
      <c r="A200" s="27" t="s">
        <v>33</v>
      </c>
      <c r="B200" s="2" t="s">
        <v>18</v>
      </c>
      <c r="C200" s="2" t="s">
        <v>32</v>
      </c>
      <c r="D200" s="2" t="s">
        <v>57</v>
      </c>
      <c r="E200" s="2" t="s">
        <v>48</v>
      </c>
      <c r="F200" s="85" t="s">
        <v>113</v>
      </c>
      <c r="G200" s="4">
        <v>0.53</v>
      </c>
      <c r="H200" s="2" t="s">
        <v>29</v>
      </c>
      <c r="I200" s="2">
        <v>2</v>
      </c>
      <c r="J200" s="2">
        <v>32230</v>
      </c>
      <c r="K200" s="2">
        <v>99.6</v>
      </c>
      <c r="L200" s="27">
        <v>20160</v>
      </c>
      <c r="M200" s="16">
        <f t="shared" si="3"/>
        <v>20.16</v>
      </c>
      <c r="N200" s="2">
        <v>20.309999999999999</v>
      </c>
      <c r="O200" s="2">
        <v>8.16</v>
      </c>
      <c r="P200" s="2">
        <v>5.5999999999999999E-3</v>
      </c>
      <c r="Q200" s="2">
        <v>0.34</v>
      </c>
      <c r="R200" s="2">
        <v>0.01</v>
      </c>
      <c r="S200" s="2">
        <v>0.48</v>
      </c>
      <c r="T200" s="2">
        <v>0.48</v>
      </c>
      <c r="U200" s="2">
        <v>0.01</v>
      </c>
      <c r="V200" s="2">
        <v>2.8000000000000001E-2</v>
      </c>
      <c r="W200" s="2" t="s">
        <v>51</v>
      </c>
      <c r="X200" s="2">
        <v>1.2</v>
      </c>
      <c r="Y200" s="2">
        <v>110</v>
      </c>
      <c r="Z200" s="2">
        <v>6</v>
      </c>
    </row>
    <row r="201" spans="1:26" ht="12" customHeight="1" thickBot="1">
      <c r="A201" s="28" t="s">
        <v>33</v>
      </c>
      <c r="B201" s="12" t="s">
        <v>18</v>
      </c>
      <c r="C201" s="12" t="s">
        <v>32</v>
      </c>
      <c r="D201" s="12" t="s">
        <v>57</v>
      </c>
      <c r="E201" s="12" t="s">
        <v>48</v>
      </c>
      <c r="F201" s="86" t="s">
        <v>114</v>
      </c>
      <c r="G201" s="14">
        <v>11.5</v>
      </c>
      <c r="H201" s="12">
        <v>12</v>
      </c>
      <c r="I201" s="2" t="s">
        <v>29</v>
      </c>
      <c r="J201" s="2">
        <v>51080</v>
      </c>
      <c r="K201" s="2">
        <v>55.2</v>
      </c>
      <c r="L201" s="28">
        <v>33590</v>
      </c>
      <c r="M201" s="16">
        <f t="shared" si="3"/>
        <v>33.590000000000003</v>
      </c>
      <c r="N201" s="2">
        <v>17.329999999999998</v>
      </c>
      <c r="O201" s="2">
        <v>7.98</v>
      </c>
      <c r="P201" s="22" t="s">
        <v>115</v>
      </c>
      <c r="Q201" s="2">
        <v>0.11</v>
      </c>
      <c r="R201" s="2">
        <v>5.8000000000000003E-2</v>
      </c>
      <c r="S201" s="2">
        <v>0.22</v>
      </c>
      <c r="T201" s="2">
        <v>0.28000000000000003</v>
      </c>
      <c r="U201" s="2">
        <v>6.3E-2</v>
      </c>
      <c r="V201" s="2">
        <v>3.5000000000000003E-2</v>
      </c>
      <c r="W201" s="2">
        <v>2.1999999999999999E-2</v>
      </c>
      <c r="X201" s="2">
        <v>0.91</v>
      </c>
      <c r="Y201" s="22" t="s">
        <v>115</v>
      </c>
      <c r="Z201" s="22" t="s">
        <v>115</v>
      </c>
    </row>
    <row r="202" spans="1:26" ht="12" customHeight="1">
      <c r="A202" s="27" t="s">
        <v>33</v>
      </c>
      <c r="B202" s="2" t="s">
        <v>19</v>
      </c>
      <c r="C202" s="2" t="s">
        <v>32</v>
      </c>
      <c r="D202" s="2" t="s">
        <v>57</v>
      </c>
      <c r="E202" s="2" t="s">
        <v>48</v>
      </c>
      <c r="F202" s="85" t="s">
        <v>113</v>
      </c>
      <c r="G202" s="4">
        <v>0.50900000000000001</v>
      </c>
      <c r="H202" s="2" t="s">
        <v>29</v>
      </c>
      <c r="I202" s="2">
        <v>2.2999999999999998</v>
      </c>
      <c r="J202" s="2">
        <v>39530</v>
      </c>
      <c r="K202" s="2">
        <v>98</v>
      </c>
      <c r="L202" s="27">
        <v>25260</v>
      </c>
      <c r="M202" s="16">
        <f t="shared" si="3"/>
        <v>25.26</v>
      </c>
      <c r="N202" s="2">
        <v>19.600000000000001</v>
      </c>
      <c r="O202" s="2">
        <v>8.06</v>
      </c>
      <c r="P202" s="2">
        <v>3.3E-3</v>
      </c>
      <c r="Q202" s="2">
        <v>0.25</v>
      </c>
      <c r="R202" s="2">
        <v>0.01</v>
      </c>
      <c r="S202" s="2">
        <v>0.3</v>
      </c>
      <c r="T202" s="2">
        <v>0.3</v>
      </c>
      <c r="U202" s="2">
        <v>0.01</v>
      </c>
      <c r="V202" s="2">
        <v>2.1999999999999999E-2</v>
      </c>
      <c r="W202" s="2">
        <v>5.0000000000000001E-3</v>
      </c>
      <c r="X202" s="2">
        <v>0.79</v>
      </c>
      <c r="Y202" s="2">
        <v>110</v>
      </c>
      <c r="Z202" s="2">
        <v>5</v>
      </c>
    </row>
    <row r="203" spans="1:26" ht="12" customHeight="1" thickBot="1">
      <c r="A203" s="28" t="s">
        <v>33</v>
      </c>
      <c r="B203" s="12" t="s">
        <v>19</v>
      </c>
      <c r="C203" s="12" t="s">
        <v>32</v>
      </c>
      <c r="D203" s="12" t="s">
        <v>57</v>
      </c>
      <c r="E203" s="12" t="s">
        <v>48</v>
      </c>
      <c r="F203" s="86" t="s">
        <v>114</v>
      </c>
      <c r="G203" s="14">
        <v>11.5</v>
      </c>
      <c r="H203" s="12">
        <v>12</v>
      </c>
      <c r="I203" s="2" t="s">
        <v>29</v>
      </c>
      <c r="J203" s="2">
        <v>52330</v>
      </c>
      <c r="K203" s="2">
        <v>85.8</v>
      </c>
      <c r="L203" s="28">
        <v>34520</v>
      </c>
      <c r="M203" s="16">
        <f t="shared" si="3"/>
        <v>34.520000000000003</v>
      </c>
      <c r="N203" s="2">
        <v>18.48</v>
      </c>
      <c r="O203" s="2">
        <v>8.11</v>
      </c>
      <c r="P203" s="22" t="s">
        <v>115</v>
      </c>
      <c r="Q203" s="2">
        <v>9.1999999999999998E-2</v>
      </c>
      <c r="R203" s="2">
        <v>1.4999999999999999E-2</v>
      </c>
      <c r="S203" s="2">
        <v>0.17</v>
      </c>
      <c r="T203" s="2">
        <v>0.18</v>
      </c>
      <c r="U203" s="2">
        <v>3.5000000000000003E-2</v>
      </c>
      <c r="V203" s="2">
        <v>2.1000000000000001E-2</v>
      </c>
      <c r="W203" s="2">
        <v>8.0000000000000002E-3</v>
      </c>
      <c r="X203" s="2">
        <v>0.34</v>
      </c>
      <c r="Y203" s="22" t="s">
        <v>115</v>
      </c>
      <c r="Z203" s="22" t="s">
        <v>115</v>
      </c>
    </row>
    <row r="204" spans="1:26" ht="12" customHeight="1">
      <c r="A204" s="27" t="s">
        <v>33</v>
      </c>
      <c r="B204" s="2" t="s">
        <v>20</v>
      </c>
      <c r="C204" s="2" t="s">
        <v>30</v>
      </c>
      <c r="D204" s="2" t="s">
        <v>57</v>
      </c>
      <c r="E204" s="2" t="s">
        <v>48</v>
      </c>
      <c r="F204" s="85" t="s">
        <v>113</v>
      </c>
      <c r="G204" s="4">
        <v>0.50900000000000001</v>
      </c>
      <c r="H204" s="2" t="s">
        <v>29</v>
      </c>
      <c r="I204" s="2">
        <v>1.4</v>
      </c>
      <c r="J204" s="2">
        <v>43130</v>
      </c>
      <c r="K204" s="2">
        <v>103.9</v>
      </c>
      <c r="L204" s="27">
        <v>27830</v>
      </c>
      <c r="M204" s="16">
        <f t="shared" si="3"/>
        <v>27.83</v>
      </c>
      <c r="N204" s="2">
        <v>18.329999999999998</v>
      </c>
      <c r="O204" s="2">
        <v>8.1199999999999992</v>
      </c>
      <c r="P204" s="2">
        <v>1.2E-2</v>
      </c>
      <c r="Q204" s="2">
        <v>0.22</v>
      </c>
      <c r="R204" s="2">
        <v>1.0999999999999999E-2</v>
      </c>
      <c r="S204" s="2">
        <v>0.36</v>
      </c>
      <c r="T204" s="2">
        <v>0.37</v>
      </c>
      <c r="U204" s="2">
        <v>0.01</v>
      </c>
      <c r="V204" s="2">
        <v>3.3000000000000002E-2</v>
      </c>
      <c r="W204" s="2">
        <v>8.0000000000000002E-3</v>
      </c>
      <c r="X204" s="2">
        <v>0.85</v>
      </c>
      <c r="Y204" s="2">
        <v>120</v>
      </c>
      <c r="Z204" s="2">
        <v>4</v>
      </c>
    </row>
    <row r="205" spans="1:26" ht="12" customHeight="1" thickBot="1">
      <c r="A205" s="28" t="s">
        <v>33</v>
      </c>
      <c r="B205" s="12" t="s">
        <v>20</v>
      </c>
      <c r="C205" s="12" t="s">
        <v>30</v>
      </c>
      <c r="D205" s="12" t="s">
        <v>57</v>
      </c>
      <c r="E205" s="12" t="s">
        <v>48</v>
      </c>
      <c r="F205" s="86" t="s">
        <v>114</v>
      </c>
      <c r="G205" s="14">
        <v>11</v>
      </c>
      <c r="H205" s="12">
        <v>11.5</v>
      </c>
      <c r="I205" s="2" t="s">
        <v>29</v>
      </c>
      <c r="J205" s="2">
        <v>51840</v>
      </c>
      <c r="K205" s="2">
        <v>56.3</v>
      </c>
      <c r="L205" s="28">
        <v>34160</v>
      </c>
      <c r="M205" s="16">
        <f t="shared" si="3"/>
        <v>34.159999999999997</v>
      </c>
      <c r="N205" s="2">
        <v>18.41</v>
      </c>
      <c r="O205" s="2">
        <v>7.96</v>
      </c>
      <c r="P205" s="22" t="s">
        <v>115</v>
      </c>
      <c r="Q205" s="2">
        <v>8.6999999999999994E-2</v>
      </c>
      <c r="R205" s="2">
        <v>0.03</v>
      </c>
      <c r="S205" s="2">
        <v>0.15</v>
      </c>
      <c r="T205" s="2">
        <v>0.18</v>
      </c>
      <c r="U205" s="2">
        <v>2.5999999999999999E-2</v>
      </c>
      <c r="V205" s="2">
        <v>0.03</v>
      </c>
      <c r="W205" s="2">
        <v>1.6E-2</v>
      </c>
      <c r="X205" s="2">
        <v>0.79</v>
      </c>
      <c r="Y205" s="22" t="s">
        <v>115</v>
      </c>
      <c r="Z205" s="22" t="s">
        <v>115</v>
      </c>
    </row>
    <row r="206" spans="1:26" ht="12" customHeight="1">
      <c r="A206" s="27" t="s">
        <v>33</v>
      </c>
      <c r="B206" s="2" t="s">
        <v>21</v>
      </c>
      <c r="C206" s="2" t="s">
        <v>30</v>
      </c>
      <c r="D206" s="2" t="s">
        <v>57</v>
      </c>
      <c r="E206" s="2" t="s">
        <v>48</v>
      </c>
      <c r="F206" s="85" t="s">
        <v>113</v>
      </c>
      <c r="G206" s="4">
        <v>0.52</v>
      </c>
      <c r="H206" s="2" t="s">
        <v>29</v>
      </c>
      <c r="I206" s="2">
        <v>2.5</v>
      </c>
      <c r="J206" s="2">
        <v>44750</v>
      </c>
      <c r="K206" s="2">
        <v>101</v>
      </c>
      <c r="L206" s="27">
        <v>28980</v>
      </c>
      <c r="M206" s="16">
        <f t="shared" si="3"/>
        <v>28.98</v>
      </c>
      <c r="N206" s="2">
        <v>20.91</v>
      </c>
      <c r="O206" s="2">
        <v>8.15</v>
      </c>
      <c r="P206" s="2">
        <v>1.5E-3</v>
      </c>
      <c r="Q206" s="2">
        <v>0.19</v>
      </c>
      <c r="R206" s="2">
        <v>0.01</v>
      </c>
      <c r="S206" s="2">
        <v>0.32</v>
      </c>
      <c r="T206" s="2">
        <v>0.33</v>
      </c>
      <c r="U206" s="2">
        <v>0.01</v>
      </c>
      <c r="V206" s="2">
        <v>0.02</v>
      </c>
      <c r="W206" s="2">
        <v>6.0000000000000001E-3</v>
      </c>
      <c r="X206" s="2">
        <v>0.91</v>
      </c>
      <c r="Y206" s="2">
        <v>120</v>
      </c>
      <c r="Z206" s="2">
        <v>4</v>
      </c>
    </row>
    <row r="207" spans="1:26" ht="12" customHeight="1" thickBot="1">
      <c r="A207" s="28" t="s">
        <v>33</v>
      </c>
      <c r="B207" s="12" t="s">
        <v>21</v>
      </c>
      <c r="C207" s="12" t="s">
        <v>30</v>
      </c>
      <c r="D207" s="12" t="s">
        <v>57</v>
      </c>
      <c r="E207" s="12" t="s">
        <v>48</v>
      </c>
      <c r="F207" s="86" t="s">
        <v>114</v>
      </c>
      <c r="G207" s="14">
        <v>11.5</v>
      </c>
      <c r="H207" s="12">
        <v>12</v>
      </c>
      <c r="I207" s="2" t="s">
        <v>29</v>
      </c>
      <c r="J207" s="2">
        <v>52160</v>
      </c>
      <c r="K207" s="2">
        <v>74.5</v>
      </c>
      <c r="L207" s="28">
        <v>34400</v>
      </c>
      <c r="M207" s="16">
        <f t="shared" si="3"/>
        <v>34.4</v>
      </c>
      <c r="N207" s="2">
        <v>18.87</v>
      </c>
      <c r="O207" s="2">
        <v>8.0500000000000007</v>
      </c>
      <c r="P207" s="22" t="s">
        <v>115</v>
      </c>
      <c r="Q207" s="2">
        <v>0.13</v>
      </c>
      <c r="R207" s="2">
        <v>0.01</v>
      </c>
      <c r="S207" s="2">
        <v>0.21</v>
      </c>
      <c r="T207" s="2">
        <v>0.21</v>
      </c>
      <c r="U207" s="2">
        <v>0.01</v>
      </c>
      <c r="V207" s="2">
        <v>2.1000000000000001E-2</v>
      </c>
      <c r="W207" s="2">
        <v>8.9999999999999993E-3</v>
      </c>
      <c r="X207" s="2">
        <v>0.51</v>
      </c>
      <c r="Y207" s="22" t="s">
        <v>115</v>
      </c>
      <c r="Z207" s="22" t="s">
        <v>115</v>
      </c>
    </row>
    <row r="208" spans="1:26" ht="12" customHeight="1">
      <c r="A208" s="27" t="s">
        <v>33</v>
      </c>
      <c r="B208" s="2" t="s">
        <v>22</v>
      </c>
      <c r="C208" s="2" t="s">
        <v>30</v>
      </c>
      <c r="D208" s="2" t="s">
        <v>57</v>
      </c>
      <c r="E208" s="2" t="s">
        <v>48</v>
      </c>
      <c r="F208" s="85" t="s">
        <v>113</v>
      </c>
      <c r="G208" s="4">
        <v>0.52600000000000002</v>
      </c>
      <c r="H208" s="2" t="s">
        <v>29</v>
      </c>
      <c r="I208" s="2">
        <v>2</v>
      </c>
      <c r="J208" s="2">
        <v>47010</v>
      </c>
      <c r="K208" s="2">
        <v>98.5</v>
      </c>
      <c r="L208" s="27">
        <v>30590</v>
      </c>
      <c r="M208" s="16">
        <f t="shared" si="3"/>
        <v>30.59</v>
      </c>
      <c r="N208" s="2">
        <v>22.71</v>
      </c>
      <c r="O208" s="2">
        <v>8.06</v>
      </c>
      <c r="P208" s="2">
        <v>1.6999999999999999E-3</v>
      </c>
      <c r="Q208" s="2">
        <v>0.14000000000000001</v>
      </c>
      <c r="R208" s="2">
        <v>1.0999999999999999E-2</v>
      </c>
      <c r="S208" s="2">
        <v>0.21</v>
      </c>
      <c r="T208" s="2">
        <v>0.22</v>
      </c>
      <c r="U208" s="2">
        <v>0.01</v>
      </c>
      <c r="V208" s="2">
        <v>2.1000000000000001E-2</v>
      </c>
      <c r="W208" s="2">
        <v>6.0000000000000001E-3</v>
      </c>
      <c r="X208" s="2">
        <v>0.78</v>
      </c>
      <c r="Y208" s="2">
        <v>130</v>
      </c>
      <c r="Z208" s="2">
        <v>4</v>
      </c>
    </row>
    <row r="209" spans="1:26" ht="12" customHeight="1" thickBot="1">
      <c r="A209" s="28" t="s">
        <v>33</v>
      </c>
      <c r="B209" s="12" t="s">
        <v>22</v>
      </c>
      <c r="C209" s="12" t="s">
        <v>30</v>
      </c>
      <c r="D209" s="12" t="s">
        <v>57</v>
      </c>
      <c r="E209" s="12" t="s">
        <v>48</v>
      </c>
      <c r="F209" s="86" t="s">
        <v>114</v>
      </c>
      <c r="G209" s="14">
        <v>11.5</v>
      </c>
      <c r="H209" s="12">
        <v>12</v>
      </c>
      <c r="I209" s="2" t="s">
        <v>29</v>
      </c>
      <c r="J209" s="2">
        <v>52150</v>
      </c>
      <c r="K209" s="2">
        <v>51.2</v>
      </c>
      <c r="L209" s="28">
        <v>34390</v>
      </c>
      <c r="M209" s="16">
        <f t="shared" si="3"/>
        <v>34.39</v>
      </c>
      <c r="N209" s="2">
        <v>19.329999999999998</v>
      </c>
      <c r="O209" s="2">
        <v>7.89</v>
      </c>
      <c r="P209" s="22" t="s">
        <v>115</v>
      </c>
      <c r="Q209" s="2">
        <v>5.8000000000000003E-2</v>
      </c>
      <c r="R209" s="2">
        <v>2.1000000000000001E-2</v>
      </c>
      <c r="S209" s="2">
        <v>0.17</v>
      </c>
      <c r="T209" s="2">
        <v>0.19</v>
      </c>
      <c r="U209" s="2">
        <v>6.9000000000000006E-2</v>
      </c>
      <c r="V209" s="2">
        <v>3.6999999999999998E-2</v>
      </c>
      <c r="W209" s="2">
        <v>2.4E-2</v>
      </c>
      <c r="X209" s="2">
        <v>0.95</v>
      </c>
      <c r="Y209" s="22" t="s">
        <v>115</v>
      </c>
      <c r="Z209" s="22" t="s">
        <v>115</v>
      </c>
    </row>
    <row r="210" spans="1:26" ht="12" customHeight="1">
      <c r="A210" s="27" t="s">
        <v>33</v>
      </c>
      <c r="B210" s="2" t="s">
        <v>23</v>
      </c>
      <c r="C210" s="2" t="s">
        <v>30</v>
      </c>
      <c r="D210" s="2" t="s">
        <v>57</v>
      </c>
      <c r="E210" s="2" t="s">
        <v>48</v>
      </c>
      <c r="F210" s="85" t="s">
        <v>113</v>
      </c>
      <c r="G210" s="4">
        <v>0.49</v>
      </c>
      <c r="H210" s="2" t="s">
        <v>29</v>
      </c>
      <c r="I210" s="2">
        <v>3</v>
      </c>
      <c r="J210" s="2">
        <v>45220</v>
      </c>
      <c r="K210" s="2">
        <v>99.6</v>
      </c>
      <c r="L210" s="27">
        <v>29310</v>
      </c>
      <c r="M210" s="16">
        <f t="shared" si="3"/>
        <v>29.31</v>
      </c>
      <c r="N210" s="2">
        <v>21.45</v>
      </c>
      <c r="O210" s="2">
        <v>8.06</v>
      </c>
      <c r="P210" s="2">
        <v>2.0999999999999999E-3</v>
      </c>
      <c r="Q210" s="2">
        <v>0.26</v>
      </c>
      <c r="R210" s="2">
        <v>0.01</v>
      </c>
      <c r="S210" s="2">
        <v>0.32</v>
      </c>
      <c r="T210" s="2">
        <v>0.32</v>
      </c>
      <c r="U210" s="2">
        <v>0.01</v>
      </c>
      <c r="V210" s="2">
        <v>2.5000000000000001E-2</v>
      </c>
      <c r="W210" s="2">
        <v>8.0000000000000002E-3</v>
      </c>
      <c r="X210" s="2">
        <v>0.94</v>
      </c>
      <c r="Y210" s="2">
        <v>120</v>
      </c>
      <c r="Z210" s="2">
        <v>4</v>
      </c>
    </row>
    <row r="211" spans="1:26" ht="12" customHeight="1" thickBot="1">
      <c r="A211" s="28" t="s">
        <v>33</v>
      </c>
      <c r="B211" s="12" t="s">
        <v>23</v>
      </c>
      <c r="C211" s="12" t="s">
        <v>30</v>
      </c>
      <c r="D211" s="12" t="s">
        <v>57</v>
      </c>
      <c r="E211" s="12" t="s">
        <v>48</v>
      </c>
      <c r="F211" s="86" t="s">
        <v>114</v>
      </c>
      <c r="G211" s="14">
        <v>11.5</v>
      </c>
      <c r="H211" s="12">
        <v>12</v>
      </c>
      <c r="I211" s="2" t="s">
        <v>29</v>
      </c>
      <c r="J211" s="2">
        <v>52000</v>
      </c>
      <c r="K211" s="2">
        <v>57.9</v>
      </c>
      <c r="L211" s="28">
        <v>34270</v>
      </c>
      <c r="M211" s="16">
        <f t="shared" si="3"/>
        <v>34.270000000000003</v>
      </c>
      <c r="N211" s="2">
        <v>20.350000000000001</v>
      </c>
      <c r="O211" s="2">
        <v>7.95</v>
      </c>
      <c r="P211" s="22" t="s">
        <v>115</v>
      </c>
      <c r="Q211" s="2">
        <v>0.17</v>
      </c>
      <c r="R211" s="2">
        <v>1.4E-2</v>
      </c>
      <c r="S211" s="2">
        <v>0.27</v>
      </c>
      <c r="T211" s="2">
        <v>0.28000000000000003</v>
      </c>
      <c r="U211" s="2">
        <v>7.9000000000000001E-2</v>
      </c>
      <c r="V211" s="2">
        <v>3.5000000000000003E-2</v>
      </c>
      <c r="W211" s="2">
        <v>2.3E-2</v>
      </c>
      <c r="X211" s="2">
        <v>0.96</v>
      </c>
      <c r="Y211" s="22" t="s">
        <v>115</v>
      </c>
      <c r="Z211" s="22" t="s">
        <v>115</v>
      </c>
    </row>
    <row r="212" spans="1:26" ht="12" customHeight="1">
      <c r="A212" s="27" t="s">
        <v>33</v>
      </c>
      <c r="B212" s="2" t="s">
        <v>24</v>
      </c>
      <c r="C212" s="2" t="s">
        <v>30</v>
      </c>
      <c r="D212" s="2" t="s">
        <v>57</v>
      </c>
      <c r="E212" s="2" t="s">
        <v>48</v>
      </c>
      <c r="F212" s="85" t="s">
        <v>113</v>
      </c>
      <c r="G212" s="4">
        <v>0.51</v>
      </c>
      <c r="H212" s="2" t="s">
        <v>29</v>
      </c>
      <c r="I212" s="2" t="s">
        <v>29</v>
      </c>
      <c r="J212" s="2">
        <v>45770</v>
      </c>
      <c r="K212" s="2">
        <v>102.1</v>
      </c>
      <c r="L212" s="27">
        <v>29690</v>
      </c>
      <c r="M212" s="16">
        <f t="shared" si="3"/>
        <v>29.69</v>
      </c>
      <c r="N212" s="2">
        <v>22.69</v>
      </c>
      <c r="O212" s="2">
        <v>8.06</v>
      </c>
      <c r="P212" s="2">
        <v>1.5E-3</v>
      </c>
      <c r="Q212" s="2">
        <v>0.19</v>
      </c>
      <c r="R212" s="2">
        <v>0.01</v>
      </c>
      <c r="S212" s="2">
        <v>0.24</v>
      </c>
      <c r="T212" s="2">
        <v>0.24</v>
      </c>
      <c r="U212" s="2" t="s">
        <v>50</v>
      </c>
      <c r="V212" s="2">
        <v>2.7E-2</v>
      </c>
      <c r="W212" s="2">
        <v>0.01</v>
      </c>
      <c r="X212" s="2">
        <v>0.87</v>
      </c>
      <c r="Y212" s="2">
        <v>120</v>
      </c>
      <c r="Z212" s="2">
        <v>4</v>
      </c>
    </row>
    <row r="213" spans="1:26" ht="12" customHeight="1" thickBot="1">
      <c r="A213" s="28" t="s">
        <v>33</v>
      </c>
      <c r="B213" s="12" t="s">
        <v>24</v>
      </c>
      <c r="C213" s="12" t="s">
        <v>30</v>
      </c>
      <c r="D213" s="12" t="s">
        <v>57</v>
      </c>
      <c r="E213" s="12" t="s">
        <v>48</v>
      </c>
      <c r="F213" s="86" t="s">
        <v>114</v>
      </c>
      <c r="G213" s="14">
        <v>12</v>
      </c>
      <c r="H213" s="12">
        <v>12.5</v>
      </c>
      <c r="I213" s="2" t="s">
        <v>29</v>
      </c>
      <c r="J213" s="2">
        <v>52780</v>
      </c>
      <c r="K213" s="2">
        <v>70.900000000000006</v>
      </c>
      <c r="L213" s="28">
        <v>34850</v>
      </c>
      <c r="M213" s="16">
        <f t="shared" si="3"/>
        <v>34.85</v>
      </c>
      <c r="N213" s="2">
        <v>20.95</v>
      </c>
      <c r="O213" s="2">
        <v>8.01</v>
      </c>
      <c r="P213" s="22" t="s">
        <v>115</v>
      </c>
      <c r="Q213" s="2">
        <v>6.7000000000000004E-2</v>
      </c>
      <c r="R213" s="2">
        <v>1.7999999999999999E-2</v>
      </c>
      <c r="S213" s="2">
        <v>0.19</v>
      </c>
      <c r="T213" s="2">
        <v>0.21</v>
      </c>
      <c r="U213" s="2">
        <v>6.2E-2</v>
      </c>
      <c r="V213" s="2">
        <v>3.4000000000000002E-2</v>
      </c>
      <c r="W213" s="2">
        <v>1.9E-2</v>
      </c>
      <c r="X213" s="2">
        <v>0.64</v>
      </c>
      <c r="Y213" s="22" t="s">
        <v>115</v>
      </c>
      <c r="Z213" s="22" t="s">
        <v>115</v>
      </c>
    </row>
    <row r="214" spans="1:26" ht="12" customHeight="1">
      <c r="A214" s="27" t="s">
        <v>33</v>
      </c>
      <c r="B214" s="2" t="s">
        <v>25</v>
      </c>
      <c r="C214" s="2" t="s">
        <v>44</v>
      </c>
      <c r="D214" s="2" t="s">
        <v>57</v>
      </c>
      <c r="E214" s="2" t="s">
        <v>48</v>
      </c>
      <c r="F214" s="85" t="s">
        <v>113</v>
      </c>
      <c r="G214" s="4">
        <v>0.5</v>
      </c>
      <c r="H214" s="2" t="s">
        <v>29</v>
      </c>
      <c r="I214" s="2">
        <v>2</v>
      </c>
      <c r="J214" s="2">
        <v>47470</v>
      </c>
      <c r="K214" s="2">
        <v>93.9</v>
      </c>
      <c r="L214" s="27">
        <v>30920</v>
      </c>
      <c r="M214" s="16">
        <f t="shared" si="3"/>
        <v>30.92</v>
      </c>
      <c r="N214" s="2">
        <v>23.25</v>
      </c>
      <c r="O214" s="2">
        <v>8.08</v>
      </c>
      <c r="P214" s="2">
        <v>3.5999999999999999E-3</v>
      </c>
      <c r="Q214" s="2">
        <v>0.26</v>
      </c>
      <c r="R214" s="2">
        <v>0.01</v>
      </c>
      <c r="S214" s="2">
        <v>0.31</v>
      </c>
      <c r="T214" s="2">
        <v>0.31</v>
      </c>
      <c r="U214" s="2">
        <v>0.01</v>
      </c>
      <c r="V214" s="2">
        <v>2.7E-2</v>
      </c>
      <c r="W214" s="2">
        <v>0.01</v>
      </c>
      <c r="X214" s="2">
        <v>0.83</v>
      </c>
      <c r="Y214" s="2">
        <v>120</v>
      </c>
      <c r="Z214" s="2">
        <v>4</v>
      </c>
    </row>
    <row r="215" spans="1:26" ht="12" customHeight="1" thickBot="1">
      <c r="A215" s="28" t="s">
        <v>33</v>
      </c>
      <c r="B215" s="12" t="s">
        <v>25</v>
      </c>
      <c r="C215" s="12" t="s">
        <v>44</v>
      </c>
      <c r="D215" s="12" t="s">
        <v>57</v>
      </c>
      <c r="E215" s="12" t="s">
        <v>48</v>
      </c>
      <c r="F215" s="86" t="s">
        <v>114</v>
      </c>
      <c r="G215" s="14">
        <v>12.5</v>
      </c>
      <c r="H215" s="12">
        <v>13</v>
      </c>
      <c r="I215" s="2" t="s">
        <v>29</v>
      </c>
      <c r="J215" s="2">
        <v>52560</v>
      </c>
      <c r="K215" s="2">
        <v>76.400000000000006</v>
      </c>
      <c r="L215" s="28">
        <v>34680</v>
      </c>
      <c r="M215" s="16">
        <f t="shared" si="3"/>
        <v>34.68</v>
      </c>
      <c r="N215" s="2">
        <v>21.66</v>
      </c>
      <c r="O215" s="2">
        <v>8.1</v>
      </c>
      <c r="P215" s="22" t="s">
        <v>115</v>
      </c>
      <c r="Q215" s="2">
        <v>0.15</v>
      </c>
      <c r="R215" s="2">
        <v>1.0999999999999999E-2</v>
      </c>
      <c r="S215" s="2">
        <v>0.21</v>
      </c>
      <c r="T215" s="2">
        <v>0.22</v>
      </c>
      <c r="U215" s="2">
        <v>2.7E-2</v>
      </c>
      <c r="V215" s="2">
        <v>2.5000000000000001E-2</v>
      </c>
      <c r="W215" s="2">
        <v>1.4E-2</v>
      </c>
      <c r="X215" s="2">
        <v>0.56999999999999995</v>
      </c>
      <c r="Y215" s="22" t="s">
        <v>115</v>
      </c>
      <c r="Z215" s="22" t="s">
        <v>115</v>
      </c>
    </row>
    <row r="216" spans="1:26" ht="12" customHeight="1">
      <c r="A216" s="27" t="s">
        <v>33</v>
      </c>
      <c r="B216" s="2" t="s">
        <v>26</v>
      </c>
      <c r="C216" s="2" t="s">
        <v>44</v>
      </c>
      <c r="D216" s="2" t="s">
        <v>57</v>
      </c>
      <c r="E216" s="2" t="s">
        <v>48</v>
      </c>
      <c r="F216" s="85" t="s">
        <v>113</v>
      </c>
      <c r="G216" s="4">
        <v>0.52600000000000002</v>
      </c>
      <c r="H216" s="2" t="s">
        <v>29</v>
      </c>
      <c r="I216" s="2">
        <v>2.2000000000000002</v>
      </c>
      <c r="J216" s="2">
        <v>48990</v>
      </c>
      <c r="K216" s="2">
        <v>103</v>
      </c>
      <c r="L216" s="27">
        <v>32009.999999999902</v>
      </c>
      <c r="M216" s="16">
        <f t="shared" si="3"/>
        <v>32.009999999999899</v>
      </c>
      <c r="N216" s="2">
        <v>24.37</v>
      </c>
      <c r="O216" s="2">
        <v>8.09</v>
      </c>
      <c r="P216" s="2">
        <v>1E-3</v>
      </c>
      <c r="Q216" s="2">
        <v>0.24</v>
      </c>
      <c r="R216" s="2">
        <v>0.01</v>
      </c>
      <c r="S216" s="2">
        <v>0.26</v>
      </c>
      <c r="T216" s="2">
        <v>0.27</v>
      </c>
      <c r="U216" s="2">
        <v>0.01</v>
      </c>
      <c r="V216" s="2">
        <v>2.4E-2</v>
      </c>
      <c r="W216" s="2">
        <v>7.0000000000000001E-3</v>
      </c>
      <c r="X216" s="2">
        <v>0.91</v>
      </c>
      <c r="Y216" s="2">
        <v>120</v>
      </c>
      <c r="Z216" s="2">
        <v>4</v>
      </c>
    </row>
    <row r="217" spans="1:26" ht="12" customHeight="1" thickBot="1">
      <c r="A217" s="28" t="s">
        <v>33</v>
      </c>
      <c r="B217" s="12" t="s">
        <v>26</v>
      </c>
      <c r="C217" s="12" t="s">
        <v>44</v>
      </c>
      <c r="D217" s="12" t="s">
        <v>57</v>
      </c>
      <c r="E217" s="12" t="s">
        <v>48</v>
      </c>
      <c r="F217" s="86" t="s">
        <v>114</v>
      </c>
      <c r="G217" s="14">
        <v>11.5</v>
      </c>
      <c r="H217" s="12">
        <v>12</v>
      </c>
      <c r="I217" s="2" t="s">
        <v>29</v>
      </c>
      <c r="J217" s="2">
        <v>53650</v>
      </c>
      <c r="K217" s="2">
        <v>74.7</v>
      </c>
      <c r="L217" s="28">
        <v>35490</v>
      </c>
      <c r="M217" s="16">
        <f t="shared" si="3"/>
        <v>35.49</v>
      </c>
      <c r="N217" s="2">
        <v>22.03</v>
      </c>
      <c r="O217" s="2">
        <v>8.08</v>
      </c>
      <c r="P217" s="22" t="s">
        <v>115</v>
      </c>
      <c r="Q217" s="2">
        <v>0.15</v>
      </c>
      <c r="R217" s="2">
        <v>1.4999999999999999E-2</v>
      </c>
      <c r="S217" s="2">
        <v>0.22</v>
      </c>
      <c r="T217" s="2">
        <v>0.23</v>
      </c>
      <c r="U217" s="2">
        <v>3.4000000000000002E-2</v>
      </c>
      <c r="V217" s="2">
        <v>2.5999999999999999E-2</v>
      </c>
      <c r="W217" s="2">
        <v>1.2999999999999999E-2</v>
      </c>
      <c r="X217" s="2">
        <v>0.55000000000000004</v>
      </c>
      <c r="Y217" s="22" t="s">
        <v>115</v>
      </c>
      <c r="Z217" s="22" t="s">
        <v>115</v>
      </c>
    </row>
    <row r="218" spans="1:26" ht="12" customHeight="1">
      <c r="A218" s="27" t="s">
        <v>33</v>
      </c>
      <c r="B218" s="2" t="s">
        <v>27</v>
      </c>
      <c r="C218" s="2" t="s">
        <v>44</v>
      </c>
      <c r="D218" s="2" t="s">
        <v>57</v>
      </c>
      <c r="E218" s="2" t="s">
        <v>48</v>
      </c>
      <c r="F218" s="85" t="s">
        <v>113</v>
      </c>
      <c r="G218" s="4">
        <v>0.505</v>
      </c>
      <c r="H218" s="2" t="s">
        <v>29</v>
      </c>
      <c r="I218" s="2">
        <v>3.1</v>
      </c>
      <c r="J218" s="2">
        <v>50000</v>
      </c>
      <c r="K218" s="2">
        <v>106.7</v>
      </c>
      <c r="L218" s="27">
        <v>32740</v>
      </c>
      <c r="M218" s="16">
        <f t="shared" si="3"/>
        <v>32.74</v>
      </c>
      <c r="N218" s="2">
        <v>24.94</v>
      </c>
      <c r="O218" s="2">
        <v>8.09</v>
      </c>
      <c r="P218" s="2">
        <v>1.8E-3</v>
      </c>
      <c r="Q218" s="2">
        <v>0.21</v>
      </c>
      <c r="R218" s="2">
        <v>0.01</v>
      </c>
      <c r="S218" s="2">
        <v>0.24</v>
      </c>
      <c r="T218" s="2">
        <v>0.25</v>
      </c>
      <c r="U218" s="2">
        <v>0.01</v>
      </c>
      <c r="V218" s="2">
        <v>2.1999999999999999E-2</v>
      </c>
      <c r="W218" s="2">
        <v>0.01</v>
      </c>
      <c r="X218" s="2">
        <v>0.78</v>
      </c>
      <c r="Y218" s="2">
        <v>120</v>
      </c>
      <c r="Z218" s="2">
        <v>4</v>
      </c>
    </row>
    <row r="219" spans="1:26" ht="12" customHeight="1" thickBot="1">
      <c r="A219" s="28" t="s">
        <v>33</v>
      </c>
      <c r="B219" s="12" t="s">
        <v>27</v>
      </c>
      <c r="C219" s="12" t="s">
        <v>44</v>
      </c>
      <c r="D219" s="12" t="s">
        <v>57</v>
      </c>
      <c r="E219" s="12" t="s">
        <v>48</v>
      </c>
      <c r="F219" s="86" t="s">
        <v>114</v>
      </c>
      <c r="G219" s="14">
        <v>12.6</v>
      </c>
      <c r="H219" s="12">
        <v>12.5</v>
      </c>
      <c r="I219" s="2" t="s">
        <v>29</v>
      </c>
      <c r="J219" s="2">
        <v>53100</v>
      </c>
      <c r="K219" s="2">
        <v>70.7</v>
      </c>
      <c r="L219" s="28">
        <v>35080</v>
      </c>
      <c r="M219" s="16">
        <f t="shared" si="3"/>
        <v>35.08</v>
      </c>
      <c r="N219" s="2">
        <v>22.04</v>
      </c>
      <c r="O219" s="2">
        <v>8.0399999999999991</v>
      </c>
      <c r="P219" s="22" t="s">
        <v>115</v>
      </c>
      <c r="Q219" s="2">
        <v>0.13</v>
      </c>
      <c r="R219" s="2">
        <v>1.0999999999999999E-2</v>
      </c>
      <c r="S219" s="2">
        <v>0.19</v>
      </c>
      <c r="T219" s="2">
        <v>0.2</v>
      </c>
      <c r="U219" s="2">
        <v>2.9000000000000001E-2</v>
      </c>
      <c r="V219" s="2">
        <v>2.5999999999999999E-2</v>
      </c>
      <c r="W219" s="2">
        <v>1.9E-2</v>
      </c>
      <c r="X219" s="2">
        <v>0.61</v>
      </c>
      <c r="Y219" s="22" t="s">
        <v>115</v>
      </c>
      <c r="Z219" s="22" t="s">
        <v>115</v>
      </c>
    </row>
    <row r="220" spans="1:26" ht="12" customHeight="1">
      <c r="A220" s="27" t="s">
        <v>33</v>
      </c>
      <c r="B220" s="2" t="s">
        <v>28</v>
      </c>
      <c r="C220" s="2" t="s">
        <v>44</v>
      </c>
      <c r="D220" s="2" t="s">
        <v>57</v>
      </c>
      <c r="E220" s="2" t="s">
        <v>48</v>
      </c>
      <c r="F220" s="85" t="s">
        <v>113</v>
      </c>
      <c r="G220" s="4">
        <v>0.503</v>
      </c>
      <c r="H220" s="2" t="s">
        <v>29</v>
      </c>
      <c r="I220" s="2">
        <v>2.2000000000000002</v>
      </c>
      <c r="J220" s="2">
        <v>51000</v>
      </c>
      <c r="K220" s="2">
        <v>101.9</v>
      </c>
      <c r="L220" s="27">
        <v>33480</v>
      </c>
      <c r="M220" s="16">
        <f t="shared" si="3"/>
        <v>33.479999999999997</v>
      </c>
      <c r="N220" s="2">
        <v>24.97</v>
      </c>
      <c r="O220" s="2">
        <v>8.0299999999999994</v>
      </c>
      <c r="P220" s="2">
        <v>2.8E-3</v>
      </c>
      <c r="Q220" s="2">
        <v>0.2</v>
      </c>
      <c r="R220" s="2">
        <v>0.01</v>
      </c>
      <c r="S220" s="2">
        <v>0.26</v>
      </c>
      <c r="T220" s="2">
        <v>0.26</v>
      </c>
      <c r="U220" s="2">
        <v>0.01</v>
      </c>
      <c r="V220" s="2">
        <v>3.3000000000000002E-2</v>
      </c>
      <c r="W220" s="2">
        <v>0.01</v>
      </c>
      <c r="X220" s="2">
        <v>0.75</v>
      </c>
      <c r="Y220" s="2">
        <v>120</v>
      </c>
      <c r="Z220" s="2">
        <v>4</v>
      </c>
    </row>
    <row r="221" spans="1:26" ht="12" customHeight="1" thickBot="1">
      <c r="A221" s="28" t="s">
        <v>33</v>
      </c>
      <c r="B221" s="12" t="s">
        <v>28</v>
      </c>
      <c r="C221" s="12" t="s">
        <v>44</v>
      </c>
      <c r="D221" s="12" t="s">
        <v>57</v>
      </c>
      <c r="E221" s="12" t="s">
        <v>48</v>
      </c>
      <c r="F221" s="86" t="s">
        <v>114</v>
      </c>
      <c r="G221" s="14">
        <v>11.5</v>
      </c>
      <c r="H221" s="12">
        <v>12</v>
      </c>
      <c r="I221" s="2" t="s">
        <v>29</v>
      </c>
      <c r="J221" s="2">
        <v>53740</v>
      </c>
      <c r="K221" s="2">
        <v>69.400000000000006</v>
      </c>
      <c r="L221" s="28">
        <v>35530</v>
      </c>
      <c r="M221" s="16">
        <f t="shared" si="3"/>
        <v>35.53</v>
      </c>
      <c r="N221" s="2">
        <v>23.15</v>
      </c>
      <c r="O221" s="2">
        <v>7.99</v>
      </c>
      <c r="P221" s="22" t="s">
        <v>115</v>
      </c>
      <c r="Q221" s="2">
        <v>0.12</v>
      </c>
      <c r="R221" s="2">
        <v>0.01</v>
      </c>
      <c r="S221" s="2">
        <v>0.16</v>
      </c>
      <c r="T221" s="2">
        <v>0.16</v>
      </c>
      <c r="U221" s="2">
        <v>2.8000000000000001E-2</v>
      </c>
      <c r="V221" s="2">
        <v>2.7E-2</v>
      </c>
      <c r="W221" s="2">
        <v>1.6E-2</v>
      </c>
      <c r="X221" s="2">
        <v>0.55000000000000004</v>
      </c>
      <c r="Y221" s="22" t="s">
        <v>115</v>
      </c>
      <c r="Z221" s="22" t="s">
        <v>115</v>
      </c>
    </row>
    <row r="222" spans="1:26" ht="12" customHeight="1">
      <c r="A222" s="29" t="s">
        <v>34</v>
      </c>
      <c r="B222" s="2" t="s">
        <v>52</v>
      </c>
      <c r="C222" s="2" t="s">
        <v>44</v>
      </c>
      <c r="D222" s="2" t="s">
        <v>45</v>
      </c>
      <c r="E222" s="2" t="s">
        <v>48</v>
      </c>
      <c r="F222" s="85" t="s">
        <v>113</v>
      </c>
      <c r="G222" s="4">
        <v>0.57299999999999995</v>
      </c>
      <c r="H222" s="2" t="s">
        <v>29</v>
      </c>
      <c r="I222" s="2">
        <v>1.3</v>
      </c>
      <c r="J222" s="2">
        <v>44320</v>
      </c>
      <c r="K222" s="2">
        <v>85.8</v>
      </c>
      <c r="L222" s="70">
        <v>28620</v>
      </c>
      <c r="M222" s="16">
        <f t="shared" si="3"/>
        <v>28.62</v>
      </c>
      <c r="N222" s="2">
        <v>24.66</v>
      </c>
      <c r="O222" s="2">
        <v>7.87</v>
      </c>
      <c r="P222" s="2">
        <v>1.9E-3</v>
      </c>
      <c r="Q222" s="2">
        <v>0.31</v>
      </c>
      <c r="R222" s="2">
        <v>0.01</v>
      </c>
      <c r="S222" s="2">
        <v>0.4</v>
      </c>
      <c r="T222" s="2">
        <v>0.4</v>
      </c>
      <c r="U222" s="2">
        <v>1.9E-2</v>
      </c>
      <c r="V222" s="2">
        <v>4.4999999999999998E-2</v>
      </c>
      <c r="W222" s="2">
        <v>6.0000000000000001E-3</v>
      </c>
      <c r="X222" s="2">
        <v>1.2</v>
      </c>
      <c r="Y222" s="2">
        <v>120</v>
      </c>
      <c r="Z222" s="2">
        <v>6</v>
      </c>
    </row>
    <row r="223" spans="1:26" ht="12" customHeight="1" thickBot="1">
      <c r="A223" s="34" t="s">
        <v>34</v>
      </c>
      <c r="B223" s="12" t="s">
        <v>52</v>
      </c>
      <c r="C223" s="12" t="s">
        <v>44</v>
      </c>
      <c r="D223" s="12" t="s">
        <v>45</v>
      </c>
      <c r="E223" s="12" t="s">
        <v>48</v>
      </c>
      <c r="F223" s="86" t="s">
        <v>114</v>
      </c>
      <c r="G223" s="14">
        <v>4.0999999999999996</v>
      </c>
      <c r="H223" s="12">
        <v>4.5999999999999996</v>
      </c>
      <c r="I223" s="2" t="s">
        <v>29</v>
      </c>
      <c r="J223" s="2">
        <v>45420</v>
      </c>
      <c r="K223" s="2">
        <v>82.1</v>
      </c>
      <c r="L223" s="71">
        <v>29410</v>
      </c>
      <c r="M223" s="16">
        <f t="shared" si="3"/>
        <v>29.41</v>
      </c>
      <c r="N223" s="2">
        <v>24.67</v>
      </c>
      <c r="O223" s="2">
        <v>7.92</v>
      </c>
      <c r="P223" s="22" t="s">
        <v>115</v>
      </c>
      <c r="Q223" s="2">
        <v>0.31</v>
      </c>
      <c r="R223" s="2">
        <v>0.01</v>
      </c>
      <c r="S223" s="2">
        <v>0.36</v>
      </c>
      <c r="T223" s="2">
        <v>0.37</v>
      </c>
      <c r="U223" s="2">
        <v>2.4E-2</v>
      </c>
      <c r="V223" s="2">
        <v>0.04</v>
      </c>
      <c r="W223" s="2">
        <v>5.0000000000000001E-3</v>
      </c>
      <c r="X223" s="2">
        <v>0.91</v>
      </c>
      <c r="Y223" s="22" t="s">
        <v>115</v>
      </c>
      <c r="Z223" s="22" t="s">
        <v>115</v>
      </c>
    </row>
    <row r="224" spans="1:26" ht="12" customHeight="1">
      <c r="A224" s="29" t="s">
        <v>34</v>
      </c>
      <c r="B224" s="2" t="s">
        <v>53</v>
      </c>
      <c r="C224" s="2" t="s">
        <v>44</v>
      </c>
      <c r="D224" s="2" t="s">
        <v>45</v>
      </c>
      <c r="E224" s="2" t="s">
        <v>48</v>
      </c>
      <c r="F224" s="85" t="s">
        <v>113</v>
      </c>
      <c r="G224" s="4">
        <v>0.47499999999999998</v>
      </c>
      <c r="H224" s="2" t="s">
        <v>29</v>
      </c>
      <c r="I224" s="2">
        <v>1.4</v>
      </c>
      <c r="J224" s="2">
        <v>42520</v>
      </c>
      <c r="K224" s="2">
        <v>89.6</v>
      </c>
      <c r="L224" s="70">
        <v>27360</v>
      </c>
      <c r="M224" s="16">
        <f t="shared" si="3"/>
        <v>27.36</v>
      </c>
      <c r="N224" s="2">
        <v>22.38</v>
      </c>
      <c r="O224" s="2">
        <v>7.93</v>
      </c>
      <c r="P224" s="2">
        <v>3.2000000000000002E-3</v>
      </c>
      <c r="Q224" s="2">
        <v>0.35</v>
      </c>
      <c r="R224" s="2">
        <v>0.01</v>
      </c>
      <c r="S224" s="2">
        <v>0.43</v>
      </c>
      <c r="T224" s="2">
        <v>0.43</v>
      </c>
      <c r="U224" s="2">
        <v>0.01</v>
      </c>
      <c r="V224" s="2">
        <v>0.05</v>
      </c>
      <c r="W224" s="2">
        <v>7.0000000000000001E-3</v>
      </c>
      <c r="X224" s="2">
        <v>1.6</v>
      </c>
      <c r="Y224" s="2">
        <v>120</v>
      </c>
      <c r="Z224" s="2">
        <v>7</v>
      </c>
    </row>
    <row r="225" spans="1:26" ht="12" customHeight="1" thickBot="1">
      <c r="A225" s="34" t="s">
        <v>34</v>
      </c>
      <c r="B225" s="12" t="s">
        <v>53</v>
      </c>
      <c r="C225" s="12" t="s">
        <v>44</v>
      </c>
      <c r="D225" s="12" t="s">
        <v>45</v>
      </c>
      <c r="E225" s="12" t="s">
        <v>48</v>
      </c>
      <c r="F225" s="86" t="s">
        <v>114</v>
      </c>
      <c r="G225" s="14">
        <v>3.8</v>
      </c>
      <c r="H225" s="12">
        <v>4.3</v>
      </c>
      <c r="I225" s="2" t="s">
        <v>29</v>
      </c>
      <c r="J225" s="2">
        <v>47160</v>
      </c>
      <c r="K225" s="2">
        <v>83.1</v>
      </c>
      <c r="L225" s="71">
        <v>31000</v>
      </c>
      <c r="M225" s="16">
        <f t="shared" si="3"/>
        <v>31</v>
      </c>
      <c r="N225" s="2">
        <v>22.75</v>
      </c>
      <c r="O225" s="2">
        <v>8.01</v>
      </c>
      <c r="P225" s="22" t="s">
        <v>115</v>
      </c>
      <c r="Q225" s="2">
        <v>0.25</v>
      </c>
      <c r="R225" s="2">
        <v>0.01</v>
      </c>
      <c r="S225" s="2">
        <v>0.31</v>
      </c>
      <c r="T225" s="2">
        <v>0.31</v>
      </c>
      <c r="U225" s="2">
        <v>1.9E-2</v>
      </c>
      <c r="V225" s="2">
        <v>4.2999999999999997E-2</v>
      </c>
      <c r="W225" s="2">
        <v>1.0999999999999999E-2</v>
      </c>
      <c r="X225" s="2">
        <v>0.99</v>
      </c>
      <c r="Y225" s="22" t="s">
        <v>115</v>
      </c>
      <c r="Z225" s="22" t="s">
        <v>115</v>
      </c>
    </row>
    <row r="226" spans="1:26" ht="12" customHeight="1">
      <c r="A226" s="29" t="s">
        <v>34</v>
      </c>
      <c r="B226" s="2" t="s">
        <v>54</v>
      </c>
      <c r="C226" s="2" t="s">
        <v>44</v>
      </c>
      <c r="D226" s="2" t="s">
        <v>45</v>
      </c>
      <c r="E226" s="2" t="s">
        <v>48</v>
      </c>
      <c r="F226" s="85" t="s">
        <v>113</v>
      </c>
      <c r="G226" s="4">
        <v>0.503</v>
      </c>
      <c r="H226" s="2" t="s">
        <v>29</v>
      </c>
      <c r="I226" s="2">
        <v>1.4</v>
      </c>
      <c r="J226" s="2">
        <v>43890</v>
      </c>
      <c r="K226" s="2">
        <v>88.8</v>
      </c>
      <c r="L226" s="70">
        <v>28280</v>
      </c>
      <c r="M226" s="16">
        <f t="shared" si="3"/>
        <v>28.28</v>
      </c>
      <c r="N226" s="2">
        <v>25.95</v>
      </c>
      <c r="O226" s="2">
        <v>7.81</v>
      </c>
      <c r="P226" s="2">
        <v>2.3E-3</v>
      </c>
      <c r="Q226" s="2">
        <v>0.39</v>
      </c>
      <c r="R226" s="2">
        <v>0.01</v>
      </c>
      <c r="S226" s="2">
        <v>0.54</v>
      </c>
      <c r="T226" s="2">
        <v>0.55000000000000004</v>
      </c>
      <c r="U226" s="2">
        <v>0.01</v>
      </c>
      <c r="V226" s="2">
        <v>0.05</v>
      </c>
      <c r="W226" s="2">
        <v>7.0000000000000001E-3</v>
      </c>
      <c r="X226" s="2">
        <v>1.6</v>
      </c>
      <c r="Y226" s="2">
        <v>120</v>
      </c>
      <c r="Z226" s="2">
        <v>7</v>
      </c>
    </row>
    <row r="227" spans="1:26" ht="12" customHeight="1" thickBot="1">
      <c r="A227" s="34" t="s">
        <v>34</v>
      </c>
      <c r="B227" s="12" t="s">
        <v>54</v>
      </c>
      <c r="C227" s="12" t="s">
        <v>44</v>
      </c>
      <c r="D227" s="12" t="s">
        <v>45</v>
      </c>
      <c r="E227" s="12" t="s">
        <v>48</v>
      </c>
      <c r="F227" s="86" t="s">
        <v>114</v>
      </c>
      <c r="G227" s="14">
        <v>3.5</v>
      </c>
      <c r="H227" s="12">
        <v>4</v>
      </c>
      <c r="I227" s="2" t="s">
        <v>29</v>
      </c>
      <c r="J227" s="2">
        <v>47820</v>
      </c>
      <c r="K227" s="2">
        <v>78.3</v>
      </c>
      <c r="L227" s="71">
        <v>31160</v>
      </c>
      <c r="M227" s="16">
        <f t="shared" si="3"/>
        <v>31.16</v>
      </c>
      <c r="N227" s="2">
        <v>24.09</v>
      </c>
      <c r="O227" s="2">
        <v>7.85</v>
      </c>
      <c r="P227" s="22" t="s">
        <v>115</v>
      </c>
      <c r="Q227" s="2">
        <v>0.35</v>
      </c>
      <c r="R227" s="2">
        <v>0.01</v>
      </c>
      <c r="S227" s="2">
        <v>0.49</v>
      </c>
      <c r="T227" s="2">
        <v>0.5</v>
      </c>
      <c r="U227" s="2">
        <v>0.01</v>
      </c>
      <c r="V227" s="2">
        <v>5.5E-2</v>
      </c>
      <c r="W227" s="2">
        <v>8.0000000000000002E-3</v>
      </c>
      <c r="X227" s="2">
        <v>1.1000000000000001</v>
      </c>
      <c r="Y227" s="22" t="s">
        <v>115</v>
      </c>
      <c r="Z227" s="22" t="s">
        <v>115</v>
      </c>
    </row>
    <row r="228" spans="1:26" ht="12" customHeight="1">
      <c r="A228" s="29" t="s">
        <v>34</v>
      </c>
      <c r="B228" s="2" t="s">
        <v>55</v>
      </c>
      <c r="C228" s="2" t="s">
        <v>56</v>
      </c>
      <c r="D228" s="2" t="s">
        <v>57</v>
      </c>
      <c r="E228" s="2" t="s">
        <v>48</v>
      </c>
      <c r="F228" s="85" t="s">
        <v>113</v>
      </c>
      <c r="G228" s="4">
        <v>0.53900000000000003</v>
      </c>
      <c r="H228" s="2" t="s">
        <v>29</v>
      </c>
      <c r="I228" s="22" t="s">
        <v>115</v>
      </c>
      <c r="J228" s="2">
        <v>47090</v>
      </c>
      <c r="K228" s="2">
        <v>89.8</v>
      </c>
      <c r="L228" s="70">
        <v>30570</v>
      </c>
      <c r="M228" s="16">
        <f t="shared" si="3"/>
        <v>30.57</v>
      </c>
      <c r="N228" s="2">
        <v>26.77</v>
      </c>
      <c r="O228" s="2">
        <v>8.42</v>
      </c>
      <c r="P228" s="2">
        <v>2.3E-3</v>
      </c>
      <c r="Q228" s="2">
        <v>0.31</v>
      </c>
      <c r="R228" s="2">
        <v>0.01</v>
      </c>
      <c r="S228" s="2">
        <v>0.43</v>
      </c>
      <c r="T228" s="2">
        <v>0.43</v>
      </c>
      <c r="U228" s="2">
        <v>0.01</v>
      </c>
      <c r="V228" s="2">
        <v>4.5999999999999999E-2</v>
      </c>
      <c r="W228" s="2">
        <v>7.0000000000000001E-3</v>
      </c>
      <c r="X228" s="2">
        <v>1.4</v>
      </c>
      <c r="Y228" s="2">
        <v>120</v>
      </c>
      <c r="Z228" s="2">
        <v>2</v>
      </c>
    </row>
    <row r="229" spans="1:26" ht="12" customHeight="1" thickBot="1">
      <c r="A229" s="34" t="s">
        <v>34</v>
      </c>
      <c r="B229" s="12" t="s">
        <v>55</v>
      </c>
      <c r="C229" s="12" t="s">
        <v>56</v>
      </c>
      <c r="D229" s="12" t="s">
        <v>57</v>
      </c>
      <c r="E229" s="12" t="s">
        <v>48</v>
      </c>
      <c r="F229" s="86" t="s">
        <v>114</v>
      </c>
      <c r="G229" s="14">
        <v>4</v>
      </c>
      <c r="H229" s="12">
        <v>4.5</v>
      </c>
      <c r="I229" s="2" t="s">
        <v>29</v>
      </c>
      <c r="J229" s="2">
        <v>50300</v>
      </c>
      <c r="K229" s="2">
        <v>73.8</v>
      </c>
      <c r="L229" s="71">
        <v>32930</v>
      </c>
      <c r="M229" s="16">
        <f t="shared" si="3"/>
        <v>32.93</v>
      </c>
      <c r="N229" s="2">
        <v>26.01</v>
      </c>
      <c r="O229" s="2">
        <v>8.4700000000000006</v>
      </c>
      <c r="P229" s="22" t="s">
        <v>115</v>
      </c>
      <c r="Q229" s="2">
        <v>0.24</v>
      </c>
      <c r="R229" s="2">
        <v>0.01</v>
      </c>
      <c r="S229" s="2">
        <v>0.36</v>
      </c>
      <c r="T229" s="2">
        <v>0.36</v>
      </c>
      <c r="U229" s="2">
        <v>0.01</v>
      </c>
      <c r="V229" s="2">
        <v>0.05</v>
      </c>
      <c r="W229" s="2">
        <v>0.01</v>
      </c>
      <c r="X229" s="2">
        <v>1</v>
      </c>
      <c r="Y229" s="22" t="s">
        <v>115</v>
      </c>
      <c r="Z229" s="22" t="s">
        <v>115</v>
      </c>
    </row>
    <row r="230" spans="1:26" ht="12" customHeight="1">
      <c r="A230" s="29" t="s">
        <v>34</v>
      </c>
      <c r="B230" s="2" t="s">
        <v>58</v>
      </c>
      <c r="C230" s="2" t="s">
        <v>56</v>
      </c>
      <c r="D230" s="2" t="s">
        <v>57</v>
      </c>
      <c r="E230" s="2" t="s">
        <v>48</v>
      </c>
      <c r="F230" s="85" t="s">
        <v>113</v>
      </c>
      <c r="G230" s="4">
        <v>0.51300000000000001</v>
      </c>
      <c r="H230" s="2" t="s">
        <v>29</v>
      </c>
      <c r="I230" s="2" t="s">
        <v>29</v>
      </c>
      <c r="J230" s="2">
        <v>48050</v>
      </c>
      <c r="K230" s="2">
        <v>97.9</v>
      </c>
      <c r="L230" s="70">
        <v>31250</v>
      </c>
      <c r="M230" s="16">
        <f t="shared" si="3"/>
        <v>31.25</v>
      </c>
      <c r="N230" s="2">
        <v>27.35</v>
      </c>
      <c r="O230" s="2">
        <v>7.84</v>
      </c>
      <c r="P230" s="2">
        <v>2.5999999999999999E-3</v>
      </c>
      <c r="Q230" s="2">
        <v>0.39</v>
      </c>
      <c r="R230" s="2">
        <v>0.01</v>
      </c>
      <c r="S230" s="2">
        <v>0.46</v>
      </c>
      <c r="T230" s="2">
        <v>0.46</v>
      </c>
      <c r="U230" s="2">
        <v>0.01</v>
      </c>
      <c r="V230" s="2">
        <v>4.3999999999999997E-2</v>
      </c>
      <c r="W230" s="2">
        <v>1.4E-2</v>
      </c>
      <c r="X230" s="2">
        <v>1.6</v>
      </c>
      <c r="Y230" s="2">
        <v>130</v>
      </c>
      <c r="Z230" s="2" t="s">
        <v>49</v>
      </c>
    </row>
    <row r="231" spans="1:26" ht="12" customHeight="1" thickBot="1">
      <c r="A231" s="34" t="s">
        <v>34</v>
      </c>
      <c r="B231" s="12" t="s">
        <v>58</v>
      </c>
      <c r="C231" s="12" t="s">
        <v>56</v>
      </c>
      <c r="D231" s="12" t="s">
        <v>57</v>
      </c>
      <c r="E231" s="12" t="s">
        <v>48</v>
      </c>
      <c r="F231" s="86" t="s">
        <v>114</v>
      </c>
      <c r="G231" s="14">
        <v>3.8</v>
      </c>
      <c r="H231" s="12">
        <v>4.3</v>
      </c>
      <c r="I231" s="2" t="s">
        <v>29</v>
      </c>
      <c r="J231" s="2">
        <v>49430</v>
      </c>
      <c r="K231" s="2">
        <v>90.4</v>
      </c>
      <c r="L231" s="71">
        <v>32280</v>
      </c>
      <c r="M231" s="16">
        <f t="shared" si="3"/>
        <v>32.28</v>
      </c>
      <c r="N231" s="2">
        <v>26.78</v>
      </c>
      <c r="O231" s="2">
        <v>7.86</v>
      </c>
      <c r="P231" s="22" t="s">
        <v>115</v>
      </c>
      <c r="Q231" s="2">
        <v>0.31</v>
      </c>
      <c r="R231" s="2">
        <v>0.01</v>
      </c>
      <c r="S231" s="2">
        <v>0.44</v>
      </c>
      <c r="T231" s="2">
        <v>0.44</v>
      </c>
      <c r="U231" s="2">
        <v>0.01</v>
      </c>
      <c r="V231" s="2">
        <v>5.0999999999999997E-2</v>
      </c>
      <c r="W231" s="2">
        <v>1.4999999999999999E-2</v>
      </c>
      <c r="X231" s="2">
        <v>1.4</v>
      </c>
      <c r="Y231" s="22" t="s">
        <v>115</v>
      </c>
      <c r="Z231" s="22" t="s">
        <v>115</v>
      </c>
    </row>
    <row r="232" spans="1:26" ht="12" customHeight="1">
      <c r="A232" s="35" t="s">
        <v>34</v>
      </c>
      <c r="B232" s="18" t="s">
        <v>59</v>
      </c>
      <c r="C232" s="18" t="s">
        <v>56</v>
      </c>
      <c r="D232" s="18" t="s">
        <v>57</v>
      </c>
      <c r="E232" s="18" t="s">
        <v>48</v>
      </c>
      <c r="F232" s="85" t="s">
        <v>113</v>
      </c>
      <c r="G232" s="19">
        <v>0.48899999999999999</v>
      </c>
      <c r="H232" s="18" t="s">
        <v>29</v>
      </c>
      <c r="I232" s="2">
        <v>1.2</v>
      </c>
      <c r="J232" s="2">
        <v>49820</v>
      </c>
      <c r="K232" s="2">
        <v>86.6</v>
      </c>
      <c r="L232" s="70">
        <v>32630</v>
      </c>
      <c r="M232" s="16">
        <f t="shared" si="3"/>
        <v>32.630000000000003</v>
      </c>
      <c r="N232" s="2">
        <v>23.73</v>
      </c>
      <c r="O232" s="2">
        <v>7.86</v>
      </c>
      <c r="P232" s="2">
        <v>5.0000000000000001E-3</v>
      </c>
      <c r="Q232" s="2">
        <v>0.31</v>
      </c>
      <c r="R232" s="2">
        <v>0.01</v>
      </c>
      <c r="S232" s="2">
        <v>0.41</v>
      </c>
      <c r="T232" s="2">
        <v>0.42</v>
      </c>
      <c r="U232" s="2">
        <v>0.01</v>
      </c>
      <c r="V232" s="2">
        <v>5.1999999999999998E-2</v>
      </c>
      <c r="W232" s="2">
        <v>1.7000000000000001E-2</v>
      </c>
      <c r="X232" s="2">
        <v>1.8</v>
      </c>
      <c r="Y232" s="2">
        <v>130</v>
      </c>
      <c r="Z232" s="2">
        <v>7</v>
      </c>
    </row>
    <row r="233" spans="1:26" ht="12" customHeight="1" thickBot="1">
      <c r="A233" s="34" t="s">
        <v>34</v>
      </c>
      <c r="B233" s="12" t="s">
        <v>59</v>
      </c>
      <c r="C233" s="12" t="s">
        <v>56</v>
      </c>
      <c r="D233" s="12" t="s">
        <v>57</v>
      </c>
      <c r="E233" s="12" t="s">
        <v>48</v>
      </c>
      <c r="F233" s="86" t="s">
        <v>114</v>
      </c>
      <c r="G233" s="14">
        <v>4</v>
      </c>
      <c r="H233" s="12">
        <v>4.5</v>
      </c>
      <c r="I233" s="2" t="s">
        <v>29</v>
      </c>
      <c r="J233" s="2">
        <v>50220</v>
      </c>
      <c r="K233" s="2">
        <v>78.8</v>
      </c>
      <c r="L233" s="71">
        <v>32930</v>
      </c>
      <c r="M233" s="16">
        <f t="shared" si="3"/>
        <v>32.93</v>
      </c>
      <c r="N233" s="2">
        <v>23.46</v>
      </c>
      <c r="O233" s="2">
        <v>7.85</v>
      </c>
      <c r="P233" s="22" t="s">
        <v>115</v>
      </c>
      <c r="Q233" s="2">
        <v>0.32</v>
      </c>
      <c r="R233" s="2">
        <v>1.0999999999999999E-2</v>
      </c>
      <c r="S233" s="2">
        <v>0.39</v>
      </c>
      <c r="T233" s="2">
        <v>0.41</v>
      </c>
      <c r="U233" s="2">
        <v>1.7000000000000001E-2</v>
      </c>
      <c r="V233" s="2">
        <v>5.1999999999999998E-2</v>
      </c>
      <c r="W233" s="2">
        <v>1.7999999999999999E-2</v>
      </c>
      <c r="X233" s="2">
        <v>1.8</v>
      </c>
      <c r="Y233" s="22" t="s">
        <v>115</v>
      </c>
      <c r="Z233" s="22" t="s">
        <v>115</v>
      </c>
    </row>
    <row r="234" spans="1:26" ht="12" customHeight="1">
      <c r="A234" s="29" t="s">
        <v>34</v>
      </c>
      <c r="B234" s="2" t="s">
        <v>60</v>
      </c>
      <c r="C234" s="2" t="s">
        <v>56</v>
      </c>
      <c r="D234" s="2" t="s">
        <v>57</v>
      </c>
      <c r="E234" s="2" t="s">
        <v>48</v>
      </c>
      <c r="F234" s="85" t="s">
        <v>113</v>
      </c>
      <c r="G234" s="4">
        <v>0.53500000000000003</v>
      </c>
      <c r="H234" s="2" t="s">
        <v>29</v>
      </c>
      <c r="I234" s="2">
        <v>1.2</v>
      </c>
      <c r="J234" s="2">
        <v>50580</v>
      </c>
      <c r="K234" s="2">
        <v>74.400000000000006</v>
      </c>
      <c r="L234" s="70">
        <v>33140</v>
      </c>
      <c r="M234" s="16">
        <f t="shared" si="3"/>
        <v>33.14</v>
      </c>
      <c r="N234" s="2">
        <v>26</v>
      </c>
      <c r="O234" s="2">
        <v>7.92</v>
      </c>
      <c r="P234" s="2">
        <v>2.3E-3</v>
      </c>
      <c r="Q234" s="2">
        <v>0.27</v>
      </c>
      <c r="R234" s="2">
        <v>0.01</v>
      </c>
      <c r="S234" s="2">
        <v>0.42</v>
      </c>
      <c r="T234" s="2">
        <v>0.42</v>
      </c>
      <c r="U234" s="2">
        <v>0.01</v>
      </c>
      <c r="V234" s="2">
        <v>5.1999999999999998E-2</v>
      </c>
      <c r="W234" s="2">
        <v>1.2E-2</v>
      </c>
      <c r="X234" s="2">
        <v>1.9</v>
      </c>
      <c r="Y234" s="2">
        <v>120</v>
      </c>
      <c r="Z234" s="2">
        <v>7</v>
      </c>
    </row>
    <row r="235" spans="1:26" ht="12" customHeight="1" thickBot="1">
      <c r="A235" s="34" t="s">
        <v>34</v>
      </c>
      <c r="B235" s="12" t="s">
        <v>60</v>
      </c>
      <c r="C235" s="12" t="s">
        <v>56</v>
      </c>
      <c r="D235" s="12" t="s">
        <v>57</v>
      </c>
      <c r="E235" s="12" t="s">
        <v>48</v>
      </c>
      <c r="F235" s="86" t="s">
        <v>114</v>
      </c>
      <c r="G235" s="14">
        <v>4</v>
      </c>
      <c r="H235" s="12">
        <v>4.5</v>
      </c>
      <c r="I235" s="2" t="s">
        <v>29</v>
      </c>
      <c r="J235" s="2">
        <v>51520</v>
      </c>
      <c r="K235" s="2">
        <v>71.5</v>
      </c>
      <c r="L235" s="71">
        <v>33840</v>
      </c>
      <c r="M235" s="16">
        <f t="shared" si="3"/>
        <v>33.840000000000003</v>
      </c>
      <c r="N235" s="2">
        <v>25.56</v>
      </c>
      <c r="O235" s="2">
        <v>7.96</v>
      </c>
      <c r="P235" s="22" t="s">
        <v>115</v>
      </c>
      <c r="Q235" s="2">
        <v>0.23</v>
      </c>
      <c r="R235" s="2">
        <v>0.01</v>
      </c>
      <c r="S235" s="2">
        <v>0.47</v>
      </c>
      <c r="T235" s="2">
        <v>0.48</v>
      </c>
      <c r="U235" s="2">
        <v>0.01</v>
      </c>
      <c r="V235" s="2">
        <v>5.8000000000000003E-2</v>
      </c>
      <c r="W235" s="2">
        <v>1.6E-2</v>
      </c>
      <c r="X235" s="2">
        <v>1.7</v>
      </c>
      <c r="Y235" s="22" t="s">
        <v>115</v>
      </c>
      <c r="Z235" s="22" t="s">
        <v>115</v>
      </c>
    </row>
    <row r="236" spans="1:26" ht="12" customHeight="1">
      <c r="A236" s="29" t="s">
        <v>34</v>
      </c>
      <c r="B236" s="2" t="s">
        <v>61</v>
      </c>
      <c r="C236" s="2" t="s">
        <v>62</v>
      </c>
      <c r="D236" s="2" t="s">
        <v>57</v>
      </c>
      <c r="E236" s="2" t="s">
        <v>48</v>
      </c>
      <c r="F236" s="85" t="s">
        <v>113</v>
      </c>
      <c r="G236" s="4">
        <v>0.50700000000000001</v>
      </c>
      <c r="H236" s="2" t="s">
        <v>29</v>
      </c>
      <c r="I236" s="2">
        <v>1.2</v>
      </c>
      <c r="J236" s="2">
        <v>48550</v>
      </c>
      <c r="K236" s="2">
        <v>110.4</v>
      </c>
      <c r="L236" s="70">
        <v>31600</v>
      </c>
      <c r="M236" s="16">
        <f t="shared" si="3"/>
        <v>31.6</v>
      </c>
      <c r="N236" s="2">
        <v>27.76</v>
      </c>
      <c r="O236" s="2">
        <v>8.01</v>
      </c>
      <c r="P236" s="2">
        <v>5.4999999999999997E-3</v>
      </c>
      <c r="Q236" s="2">
        <v>0.34</v>
      </c>
      <c r="R236" s="2">
        <v>0.01</v>
      </c>
      <c r="S236" s="2">
        <v>0.64</v>
      </c>
      <c r="T236" s="2">
        <v>0.64</v>
      </c>
      <c r="U236" s="2">
        <v>0.01</v>
      </c>
      <c r="V236" s="2">
        <v>8.3000000000000004E-2</v>
      </c>
      <c r="W236" s="2">
        <v>1.6E-2</v>
      </c>
      <c r="X236" s="2">
        <v>2.1</v>
      </c>
      <c r="Y236" s="2">
        <v>130</v>
      </c>
      <c r="Z236" s="2">
        <v>5</v>
      </c>
    </row>
    <row r="237" spans="1:26" ht="12" customHeight="1" thickBot="1">
      <c r="A237" s="34" t="s">
        <v>34</v>
      </c>
      <c r="B237" s="12" t="s">
        <v>61</v>
      </c>
      <c r="C237" s="12" t="s">
        <v>62</v>
      </c>
      <c r="D237" s="12" t="s">
        <v>57</v>
      </c>
      <c r="E237" s="12" t="s">
        <v>48</v>
      </c>
      <c r="F237" s="86" t="s">
        <v>114</v>
      </c>
      <c r="G237" s="14">
        <v>4</v>
      </c>
      <c r="H237" s="12">
        <v>4.5</v>
      </c>
      <c r="I237" s="2" t="s">
        <v>29</v>
      </c>
      <c r="J237" s="2">
        <v>52800</v>
      </c>
      <c r="K237" s="2">
        <v>84.7</v>
      </c>
      <c r="L237" s="71">
        <v>34760</v>
      </c>
      <c r="M237" s="16">
        <f t="shared" si="3"/>
        <v>34.76</v>
      </c>
      <c r="N237" s="2">
        <v>26.81</v>
      </c>
      <c r="O237" s="2">
        <v>7.99</v>
      </c>
      <c r="P237" s="22" t="s">
        <v>115</v>
      </c>
      <c r="Q237" s="2">
        <v>0.24</v>
      </c>
      <c r="R237" s="2">
        <v>0.01</v>
      </c>
      <c r="S237" s="2">
        <v>0.35</v>
      </c>
      <c r="T237" s="2">
        <v>0.35</v>
      </c>
      <c r="U237" s="2">
        <v>0.01</v>
      </c>
      <c r="V237" s="2">
        <v>5.5E-2</v>
      </c>
      <c r="W237" s="2">
        <v>1.6E-2</v>
      </c>
      <c r="X237" s="2">
        <v>1.4</v>
      </c>
      <c r="Y237" s="22" t="s">
        <v>115</v>
      </c>
      <c r="Z237" s="22" t="s">
        <v>115</v>
      </c>
    </row>
    <row r="238" spans="1:26" ht="12" customHeight="1">
      <c r="A238" s="35" t="s">
        <v>34</v>
      </c>
      <c r="B238" s="18" t="s">
        <v>63</v>
      </c>
      <c r="C238" s="18" t="s">
        <v>62</v>
      </c>
      <c r="D238" s="18" t="s">
        <v>57</v>
      </c>
      <c r="E238" s="18" t="s">
        <v>48</v>
      </c>
      <c r="F238" s="85" t="s">
        <v>113</v>
      </c>
      <c r="G238" s="19">
        <v>0.51100000000000001</v>
      </c>
      <c r="H238" s="18" t="s">
        <v>29</v>
      </c>
      <c r="I238" s="2">
        <v>1</v>
      </c>
      <c r="J238" s="2">
        <v>47120</v>
      </c>
      <c r="K238" s="2">
        <v>92.8</v>
      </c>
      <c r="L238" s="70">
        <v>30680</v>
      </c>
      <c r="M238" s="16">
        <f t="shared" si="3"/>
        <v>30.68</v>
      </c>
      <c r="N238" s="2">
        <v>22.44</v>
      </c>
      <c r="O238" s="2">
        <v>7.97</v>
      </c>
      <c r="P238" s="2">
        <v>4.0000000000000001E-3</v>
      </c>
      <c r="Q238" s="2">
        <v>0.37</v>
      </c>
      <c r="R238" s="2">
        <v>0.01</v>
      </c>
      <c r="S238" s="2">
        <v>0.57999999999999996</v>
      </c>
      <c r="T238" s="2">
        <v>0.57999999999999996</v>
      </c>
      <c r="U238" s="2">
        <v>0.01</v>
      </c>
      <c r="V238" s="2">
        <v>5.8999999999999997E-2</v>
      </c>
      <c r="W238" s="2">
        <v>1.6E-2</v>
      </c>
      <c r="X238" s="2">
        <v>1.9</v>
      </c>
      <c r="Y238" s="2">
        <v>130</v>
      </c>
      <c r="Z238" s="2">
        <v>8</v>
      </c>
    </row>
    <row r="239" spans="1:26" ht="12" customHeight="1" thickBot="1">
      <c r="A239" s="36" t="s">
        <v>34</v>
      </c>
      <c r="B239" s="37" t="s">
        <v>63</v>
      </c>
      <c r="C239" s="37" t="s">
        <v>62</v>
      </c>
      <c r="D239" s="37" t="s">
        <v>57</v>
      </c>
      <c r="E239" s="37" t="s">
        <v>48</v>
      </c>
      <c r="F239" s="86" t="s">
        <v>114</v>
      </c>
      <c r="G239" s="38">
        <v>3.3</v>
      </c>
      <c r="H239" s="37">
        <v>3.8</v>
      </c>
      <c r="I239" s="2" t="s">
        <v>29</v>
      </c>
      <c r="J239" s="2">
        <v>48130</v>
      </c>
      <c r="K239" s="2">
        <v>89.9</v>
      </c>
      <c r="L239" s="71">
        <v>31420</v>
      </c>
      <c r="M239" s="16">
        <f t="shared" si="3"/>
        <v>31.42</v>
      </c>
      <c r="N239" s="2">
        <v>22.42</v>
      </c>
      <c r="O239" s="2">
        <v>8</v>
      </c>
      <c r="P239" s="22" t="s">
        <v>115</v>
      </c>
      <c r="Q239" s="2">
        <v>0.36</v>
      </c>
      <c r="R239" s="2">
        <v>0.01</v>
      </c>
      <c r="S239" s="2">
        <v>0.55000000000000004</v>
      </c>
      <c r="T239" s="2">
        <v>0.55000000000000004</v>
      </c>
      <c r="U239" s="2">
        <v>0.01</v>
      </c>
      <c r="V239" s="2">
        <v>5.5E-2</v>
      </c>
      <c r="W239" s="2">
        <v>1.7000000000000001E-2</v>
      </c>
      <c r="X239" s="2">
        <v>1.8</v>
      </c>
      <c r="Y239" s="22" t="s">
        <v>115</v>
      </c>
      <c r="Z239" s="22" t="s">
        <v>115</v>
      </c>
    </row>
    <row r="240" spans="1:26" ht="12" customHeight="1">
      <c r="A240" s="29" t="s">
        <v>34</v>
      </c>
      <c r="B240" s="2" t="s">
        <v>64</v>
      </c>
      <c r="C240" s="2" t="s">
        <v>62</v>
      </c>
      <c r="D240" s="2" t="s">
        <v>57</v>
      </c>
      <c r="E240" s="2" t="s">
        <v>48</v>
      </c>
      <c r="F240" s="85" t="s">
        <v>113</v>
      </c>
      <c r="G240" s="4">
        <v>0.502</v>
      </c>
      <c r="H240" s="2" t="s">
        <v>29</v>
      </c>
      <c r="I240" s="2">
        <v>1.2</v>
      </c>
      <c r="J240" s="2">
        <v>51210</v>
      </c>
      <c r="K240" s="2">
        <v>49.1</v>
      </c>
      <c r="L240" s="70">
        <v>33640</v>
      </c>
      <c r="M240" s="16">
        <f t="shared" si="3"/>
        <v>33.64</v>
      </c>
      <c r="N240" s="2">
        <v>24.23</v>
      </c>
      <c r="O240" s="2">
        <v>8</v>
      </c>
      <c r="P240" s="2">
        <v>5.5999999999999999E-3</v>
      </c>
      <c r="Q240" s="2">
        <v>0.31</v>
      </c>
      <c r="R240" s="2">
        <v>0.01</v>
      </c>
      <c r="S240" s="2">
        <v>0.41</v>
      </c>
      <c r="T240" s="2">
        <v>0.42</v>
      </c>
      <c r="U240" s="2">
        <v>0.01</v>
      </c>
      <c r="V240" s="2">
        <v>5.0999999999999997E-2</v>
      </c>
      <c r="W240" s="2">
        <v>1.4999999999999999E-2</v>
      </c>
      <c r="X240" s="2">
        <v>1.6</v>
      </c>
      <c r="Y240" s="2">
        <v>130</v>
      </c>
      <c r="Z240" s="2">
        <v>5</v>
      </c>
    </row>
    <row r="241" spans="1:26" ht="12" customHeight="1" thickBot="1">
      <c r="A241" s="34" t="s">
        <v>34</v>
      </c>
      <c r="B241" s="12" t="s">
        <v>64</v>
      </c>
      <c r="C241" s="12" t="s">
        <v>62</v>
      </c>
      <c r="D241" s="12" t="s">
        <v>57</v>
      </c>
      <c r="E241" s="12" t="s">
        <v>48</v>
      </c>
      <c r="F241" s="86" t="s">
        <v>114</v>
      </c>
      <c r="G241" s="14">
        <v>4</v>
      </c>
      <c r="H241" s="12">
        <v>4.5</v>
      </c>
      <c r="I241" s="2" t="s">
        <v>29</v>
      </c>
      <c r="J241" s="2">
        <v>52110</v>
      </c>
      <c r="K241" s="2">
        <v>40.299999999999997</v>
      </c>
      <c r="L241" s="71">
        <v>34310</v>
      </c>
      <c r="M241" s="16">
        <f t="shared" si="3"/>
        <v>34.31</v>
      </c>
      <c r="N241" s="2">
        <v>24.14</v>
      </c>
      <c r="O241" s="2">
        <v>7.95</v>
      </c>
      <c r="P241" s="22" t="s">
        <v>115</v>
      </c>
      <c r="Q241" s="2">
        <v>0.27</v>
      </c>
      <c r="R241" s="2">
        <v>0.01</v>
      </c>
      <c r="S241" s="2">
        <v>0.35</v>
      </c>
      <c r="T241" s="2">
        <v>0.36</v>
      </c>
      <c r="U241" s="2">
        <v>1.4E-2</v>
      </c>
      <c r="V241" s="2">
        <v>5.0999999999999997E-2</v>
      </c>
      <c r="W241" s="2">
        <v>1.7000000000000001E-2</v>
      </c>
      <c r="X241" s="2">
        <v>1.6</v>
      </c>
      <c r="Y241" s="22" t="s">
        <v>115</v>
      </c>
      <c r="Z241" s="22" t="s">
        <v>115</v>
      </c>
    </row>
    <row r="242" spans="1:26" ht="12" customHeight="1">
      <c r="A242" s="29" t="s">
        <v>34</v>
      </c>
      <c r="B242" s="2" t="s">
        <v>65</v>
      </c>
      <c r="C242" s="2" t="s">
        <v>62</v>
      </c>
      <c r="D242" s="2" t="s">
        <v>57</v>
      </c>
      <c r="E242" s="2" t="s">
        <v>48</v>
      </c>
      <c r="F242" s="85" t="s">
        <v>113</v>
      </c>
      <c r="G242" s="4">
        <v>0.498</v>
      </c>
      <c r="H242" s="2" t="s">
        <v>29</v>
      </c>
      <c r="I242" s="22" t="s">
        <v>115</v>
      </c>
      <c r="J242" s="2">
        <v>51210</v>
      </c>
      <c r="K242" s="2">
        <v>87.3</v>
      </c>
      <c r="L242" s="70">
        <v>33660</v>
      </c>
      <c r="M242" s="16">
        <f t="shared" si="3"/>
        <v>33.659999999999997</v>
      </c>
      <c r="N242" s="2">
        <v>23.27</v>
      </c>
      <c r="O242" s="2">
        <v>7.93</v>
      </c>
      <c r="P242" s="2">
        <v>6.1999999999999998E-3</v>
      </c>
      <c r="Q242" s="2">
        <v>0.31</v>
      </c>
      <c r="R242" s="2">
        <v>0.01</v>
      </c>
      <c r="S242" s="2">
        <v>0.47</v>
      </c>
      <c r="T242" s="2">
        <v>0.48</v>
      </c>
      <c r="U242" s="2">
        <v>0.01</v>
      </c>
      <c r="V242" s="2">
        <v>6.2E-2</v>
      </c>
      <c r="W242" s="2">
        <v>1.7000000000000001E-2</v>
      </c>
      <c r="X242" s="2">
        <v>2</v>
      </c>
      <c r="Y242" s="2">
        <v>130</v>
      </c>
      <c r="Z242" s="2">
        <v>6</v>
      </c>
    </row>
    <row r="243" spans="1:26" ht="12" customHeight="1" thickBot="1">
      <c r="A243" s="34" t="s">
        <v>34</v>
      </c>
      <c r="B243" s="12" t="s">
        <v>65</v>
      </c>
      <c r="C243" s="12" t="s">
        <v>62</v>
      </c>
      <c r="D243" s="12" t="s">
        <v>57</v>
      </c>
      <c r="E243" s="12" t="s">
        <v>46</v>
      </c>
      <c r="F243" s="86" t="s">
        <v>114</v>
      </c>
      <c r="G243" s="14">
        <v>3.75</v>
      </c>
      <c r="H243" s="12">
        <v>4.0999999999999996</v>
      </c>
      <c r="I243" s="2" t="s">
        <v>29</v>
      </c>
      <c r="J243" s="2">
        <v>51610</v>
      </c>
      <c r="K243" s="2">
        <v>80</v>
      </c>
      <c r="L243" s="71">
        <v>33950</v>
      </c>
      <c r="M243" s="16">
        <f t="shared" si="3"/>
        <v>33.950000000000003</v>
      </c>
      <c r="N243" s="2">
        <v>23.38</v>
      </c>
      <c r="O243" s="2">
        <v>7.93</v>
      </c>
      <c r="P243" s="22" t="s">
        <v>115</v>
      </c>
      <c r="Q243" s="22" t="s">
        <v>115</v>
      </c>
      <c r="R243" s="22" t="s">
        <v>115</v>
      </c>
      <c r="S243" s="22" t="s">
        <v>115</v>
      </c>
      <c r="T243" s="22" t="s">
        <v>115</v>
      </c>
      <c r="U243" s="22" t="s">
        <v>115</v>
      </c>
      <c r="V243" s="22" t="s">
        <v>115</v>
      </c>
      <c r="W243" s="22" t="s">
        <v>115</v>
      </c>
      <c r="X243" s="22" t="s">
        <v>115</v>
      </c>
      <c r="Y243" s="22" t="s">
        <v>115</v>
      </c>
      <c r="Z243" s="22" t="s">
        <v>115</v>
      </c>
    </row>
    <row r="244" spans="1:26" ht="12" customHeight="1">
      <c r="A244" s="29" t="s">
        <v>34</v>
      </c>
      <c r="B244" s="2" t="s">
        <v>66</v>
      </c>
      <c r="C244" s="2" t="s">
        <v>67</v>
      </c>
      <c r="D244" s="2" t="s">
        <v>57</v>
      </c>
      <c r="E244" s="2" t="s">
        <v>48</v>
      </c>
      <c r="F244" s="85" t="s">
        <v>113</v>
      </c>
      <c r="G244" s="4">
        <v>0.50900000000000001</v>
      </c>
      <c r="H244" s="2" t="s">
        <v>29</v>
      </c>
      <c r="I244" s="2">
        <v>1.2</v>
      </c>
      <c r="J244" s="2">
        <v>50700</v>
      </c>
      <c r="K244" s="2">
        <v>91.5</v>
      </c>
      <c r="L244" s="70">
        <v>33320</v>
      </c>
      <c r="M244" s="16">
        <f t="shared" si="3"/>
        <v>33.32</v>
      </c>
      <c r="N244" s="2">
        <v>20.62</v>
      </c>
      <c r="O244" s="2">
        <v>7.95</v>
      </c>
      <c r="P244" s="2">
        <v>4.4000000000000003E-3</v>
      </c>
      <c r="Q244" s="2">
        <v>0.34</v>
      </c>
      <c r="R244" s="2">
        <v>0.01</v>
      </c>
      <c r="S244" s="2">
        <v>0.51</v>
      </c>
      <c r="T244" s="2">
        <v>0.52</v>
      </c>
      <c r="U244" s="2">
        <v>0.01</v>
      </c>
      <c r="V244" s="2">
        <v>5.3999999999999999E-2</v>
      </c>
      <c r="W244" s="2">
        <v>1.4E-2</v>
      </c>
      <c r="X244" s="2">
        <v>1.9</v>
      </c>
      <c r="Y244" s="2">
        <v>130</v>
      </c>
      <c r="Z244" s="2">
        <v>4</v>
      </c>
    </row>
    <row r="245" spans="1:26" ht="12" customHeight="1" thickBot="1">
      <c r="A245" s="34" t="s">
        <v>34</v>
      </c>
      <c r="B245" s="12" t="s">
        <v>66</v>
      </c>
      <c r="C245" s="12" t="s">
        <v>67</v>
      </c>
      <c r="D245" s="12" t="s">
        <v>57</v>
      </c>
      <c r="E245" s="12" t="s">
        <v>48</v>
      </c>
      <c r="F245" s="86" t="s">
        <v>114</v>
      </c>
      <c r="G245" s="14">
        <v>3.5</v>
      </c>
      <c r="H245" s="12">
        <v>4</v>
      </c>
      <c r="I245" s="2" t="s">
        <v>29</v>
      </c>
      <c r="J245" s="2">
        <v>53220</v>
      </c>
      <c r="K245" s="2">
        <v>83.5</v>
      </c>
      <c r="L245" s="71">
        <v>35180</v>
      </c>
      <c r="M245" s="16">
        <f t="shared" si="3"/>
        <v>35.18</v>
      </c>
      <c r="N245" s="2">
        <v>21.25</v>
      </c>
      <c r="O245" s="2">
        <v>7.97</v>
      </c>
      <c r="P245" s="22" t="s">
        <v>115</v>
      </c>
      <c r="Q245" s="2">
        <v>0.31</v>
      </c>
      <c r="R245" s="2">
        <v>0.01</v>
      </c>
      <c r="S245" s="2">
        <v>0.46</v>
      </c>
      <c r="T245" s="2">
        <v>0.47</v>
      </c>
      <c r="U245" s="2">
        <v>0.01</v>
      </c>
      <c r="V245" s="2">
        <v>5.2999999999999999E-2</v>
      </c>
      <c r="W245" s="2">
        <v>1.4999999999999999E-2</v>
      </c>
      <c r="X245" s="2">
        <v>1.7</v>
      </c>
      <c r="Y245" s="22" t="s">
        <v>115</v>
      </c>
      <c r="Z245" s="22" t="s">
        <v>115</v>
      </c>
    </row>
    <row r="246" spans="1:26" ht="12" customHeight="1">
      <c r="A246" s="29" t="s">
        <v>34</v>
      </c>
      <c r="B246" s="2" t="s">
        <v>68</v>
      </c>
      <c r="C246" s="2" t="s">
        <v>67</v>
      </c>
      <c r="D246" s="2" t="s">
        <v>57</v>
      </c>
      <c r="E246" s="2" t="s">
        <v>48</v>
      </c>
      <c r="F246" s="85" t="s">
        <v>113</v>
      </c>
      <c r="G246" s="4">
        <v>0.50700000000000001</v>
      </c>
      <c r="H246" s="2" t="s">
        <v>29</v>
      </c>
      <c r="I246" s="2">
        <v>1.1000000000000001</v>
      </c>
      <c r="J246" s="2">
        <v>51790</v>
      </c>
      <c r="K246" s="2">
        <v>87.2</v>
      </c>
      <c r="L246" s="70">
        <v>34090</v>
      </c>
      <c r="M246" s="16">
        <f t="shared" si="3"/>
        <v>34.090000000000003</v>
      </c>
      <c r="N246" s="2">
        <v>22.96</v>
      </c>
      <c r="O246" s="2">
        <v>7.84</v>
      </c>
      <c r="P246" s="2">
        <v>4.4000000000000003E-3</v>
      </c>
      <c r="Q246" s="2">
        <v>0.31</v>
      </c>
      <c r="R246" s="2">
        <v>0.01</v>
      </c>
      <c r="S246" s="2">
        <v>0.43</v>
      </c>
      <c r="T246" s="2">
        <v>0.43</v>
      </c>
      <c r="U246" s="2">
        <v>0.01</v>
      </c>
      <c r="V246" s="2">
        <v>5.5E-2</v>
      </c>
      <c r="W246" s="2">
        <v>1.7999999999999999E-2</v>
      </c>
      <c r="X246" s="2">
        <v>1.8</v>
      </c>
      <c r="Y246" s="2">
        <v>130</v>
      </c>
      <c r="Z246" s="2">
        <v>4</v>
      </c>
    </row>
    <row r="247" spans="1:26" ht="12" customHeight="1" thickBot="1">
      <c r="A247" s="34" t="s">
        <v>34</v>
      </c>
      <c r="B247" s="12" t="s">
        <v>68</v>
      </c>
      <c r="C247" s="12" t="s">
        <v>67</v>
      </c>
      <c r="D247" s="12" t="s">
        <v>57</v>
      </c>
      <c r="E247" s="12" t="s">
        <v>48</v>
      </c>
      <c r="F247" s="86" t="s">
        <v>114</v>
      </c>
      <c r="G247" s="14">
        <v>4</v>
      </c>
      <c r="H247" s="12">
        <v>4.5</v>
      </c>
      <c r="I247" s="2" t="s">
        <v>29</v>
      </c>
      <c r="J247" s="2">
        <v>53470</v>
      </c>
      <c r="K247" s="2">
        <v>74.5</v>
      </c>
      <c r="L247" s="71">
        <v>35340</v>
      </c>
      <c r="M247" s="16">
        <f t="shared" si="3"/>
        <v>35.340000000000003</v>
      </c>
      <c r="N247" s="2">
        <v>22.68</v>
      </c>
      <c r="O247" s="2">
        <v>7.89</v>
      </c>
      <c r="P247" s="22" t="s">
        <v>115</v>
      </c>
      <c r="Q247" s="2">
        <v>0.28999999999999998</v>
      </c>
      <c r="R247" s="2">
        <v>0.01</v>
      </c>
      <c r="S247" s="2">
        <v>0.37</v>
      </c>
      <c r="T247" s="2">
        <v>0.38</v>
      </c>
      <c r="U247" s="2">
        <v>2.5999999999999999E-2</v>
      </c>
      <c r="V247" s="2">
        <v>5.1999999999999998E-2</v>
      </c>
      <c r="W247" s="2">
        <v>1.7999999999999999E-2</v>
      </c>
      <c r="X247" s="2">
        <v>1.7</v>
      </c>
      <c r="Y247" s="22" t="s">
        <v>115</v>
      </c>
      <c r="Z247" s="22" t="s">
        <v>115</v>
      </c>
    </row>
    <row r="248" spans="1:26" ht="12" customHeight="1">
      <c r="A248" s="29" t="s">
        <v>34</v>
      </c>
      <c r="B248" s="2" t="s">
        <v>69</v>
      </c>
      <c r="C248" s="2" t="s">
        <v>67</v>
      </c>
      <c r="D248" s="2" t="s">
        <v>57</v>
      </c>
      <c r="E248" s="2" t="s">
        <v>48</v>
      </c>
      <c r="F248" s="85" t="s">
        <v>113</v>
      </c>
      <c r="G248" s="4">
        <v>0.51400000000000001</v>
      </c>
      <c r="H248" s="2" t="s">
        <v>29</v>
      </c>
      <c r="I248" s="2">
        <v>1.3</v>
      </c>
      <c r="J248" s="2">
        <v>53280</v>
      </c>
      <c r="K248" s="2">
        <v>72.8</v>
      </c>
      <c r="L248" s="70">
        <v>35200</v>
      </c>
      <c r="M248" s="16">
        <f t="shared" si="3"/>
        <v>35.200000000000003</v>
      </c>
      <c r="N248" s="2">
        <v>22.56</v>
      </c>
      <c r="O248" s="2">
        <v>7.84</v>
      </c>
      <c r="P248" s="2">
        <v>4.5999999999999999E-3</v>
      </c>
      <c r="Q248" s="2">
        <v>0.31</v>
      </c>
      <c r="R248" s="2">
        <v>0.01</v>
      </c>
      <c r="S248" s="2">
        <v>0.48</v>
      </c>
      <c r="T248" s="2">
        <v>0.48</v>
      </c>
      <c r="U248" s="2">
        <v>0.01</v>
      </c>
      <c r="V248" s="2">
        <v>5.7000000000000002E-2</v>
      </c>
      <c r="W248" s="2">
        <v>2.1000000000000001E-2</v>
      </c>
      <c r="X248" s="2">
        <v>1.7</v>
      </c>
      <c r="Y248" s="2">
        <v>130</v>
      </c>
      <c r="Z248" s="2">
        <v>2</v>
      </c>
    </row>
    <row r="249" spans="1:26" ht="12" customHeight="1" thickBot="1">
      <c r="A249" s="34" t="s">
        <v>34</v>
      </c>
      <c r="B249" s="12" t="s">
        <v>69</v>
      </c>
      <c r="C249" s="12" t="s">
        <v>67</v>
      </c>
      <c r="D249" s="12" t="s">
        <v>57</v>
      </c>
      <c r="E249" s="12" t="s">
        <v>48</v>
      </c>
      <c r="F249" s="86" t="s">
        <v>114</v>
      </c>
      <c r="G249" s="14">
        <v>4.5</v>
      </c>
      <c r="H249" s="12">
        <v>4.5</v>
      </c>
      <c r="I249" s="2" t="s">
        <v>29</v>
      </c>
      <c r="J249" s="2">
        <v>53960</v>
      </c>
      <c r="K249" s="2">
        <v>67.2</v>
      </c>
      <c r="L249" s="71">
        <v>35720</v>
      </c>
      <c r="M249" s="16">
        <f t="shared" si="3"/>
        <v>35.72</v>
      </c>
      <c r="N249" s="2">
        <v>22.33</v>
      </c>
      <c r="O249" s="2">
        <v>7.87</v>
      </c>
      <c r="P249" s="22" t="s">
        <v>115</v>
      </c>
      <c r="Q249" s="2">
        <v>0.3</v>
      </c>
      <c r="R249" s="2">
        <v>0.01</v>
      </c>
      <c r="S249" s="2">
        <v>0.41</v>
      </c>
      <c r="T249" s="2">
        <v>0.41</v>
      </c>
      <c r="U249" s="2">
        <v>1.2999999999999999E-2</v>
      </c>
      <c r="V249" s="2">
        <v>0.05</v>
      </c>
      <c r="W249" s="2">
        <v>2.1000000000000001E-2</v>
      </c>
      <c r="X249" s="2">
        <v>1.3</v>
      </c>
      <c r="Y249" s="22" t="s">
        <v>115</v>
      </c>
      <c r="Z249" s="22" t="s">
        <v>115</v>
      </c>
    </row>
    <row r="250" spans="1:26" ht="12" customHeight="1">
      <c r="A250" s="29" t="s">
        <v>34</v>
      </c>
      <c r="B250" s="2" t="s">
        <v>70</v>
      </c>
      <c r="C250" s="2" t="s">
        <v>67</v>
      </c>
      <c r="D250" s="2" t="s">
        <v>57</v>
      </c>
      <c r="E250" s="2" t="s">
        <v>48</v>
      </c>
      <c r="F250" s="85" t="s">
        <v>113</v>
      </c>
      <c r="G250" s="4">
        <v>0.57499999999999996</v>
      </c>
      <c r="H250" s="2" t="s">
        <v>29</v>
      </c>
      <c r="I250" s="2">
        <v>1.3</v>
      </c>
      <c r="J250" s="2">
        <v>52580</v>
      </c>
      <c r="K250" s="2">
        <v>84.1</v>
      </c>
      <c r="L250" s="70">
        <v>34700</v>
      </c>
      <c r="M250" s="16">
        <f t="shared" si="3"/>
        <v>34.700000000000003</v>
      </c>
      <c r="N250" s="2">
        <v>22.06</v>
      </c>
      <c r="O250" s="2">
        <v>7.93</v>
      </c>
      <c r="P250" s="2">
        <v>4.4000000000000003E-3</v>
      </c>
      <c r="Q250" s="2">
        <v>0.35</v>
      </c>
      <c r="R250" s="2">
        <v>0.01</v>
      </c>
      <c r="S250" s="2">
        <v>0.46</v>
      </c>
      <c r="T250" s="2">
        <v>0.47</v>
      </c>
      <c r="U250" s="2">
        <v>0.01</v>
      </c>
      <c r="V250" s="2">
        <v>5.6000000000000001E-2</v>
      </c>
      <c r="W250" s="2">
        <v>1.9E-2</v>
      </c>
      <c r="X250" s="2">
        <v>1.9</v>
      </c>
      <c r="Y250" s="2">
        <v>130</v>
      </c>
      <c r="Z250" s="2">
        <v>2</v>
      </c>
    </row>
    <row r="251" spans="1:26" ht="12" customHeight="1" thickBot="1">
      <c r="A251" s="34" t="s">
        <v>34</v>
      </c>
      <c r="B251" s="12" t="s">
        <v>70</v>
      </c>
      <c r="C251" s="12" t="s">
        <v>67</v>
      </c>
      <c r="D251" s="12" t="s">
        <v>57</v>
      </c>
      <c r="E251" s="12" t="s">
        <v>48</v>
      </c>
      <c r="F251" s="86" t="s">
        <v>114</v>
      </c>
      <c r="G251" s="14">
        <v>4</v>
      </c>
      <c r="H251" s="12">
        <v>4.5</v>
      </c>
      <c r="I251" s="2" t="s">
        <v>29</v>
      </c>
      <c r="J251" s="2">
        <v>54030</v>
      </c>
      <c r="K251" s="2">
        <v>71</v>
      </c>
      <c r="L251" s="71">
        <v>35770</v>
      </c>
      <c r="M251" s="16">
        <f t="shared" si="3"/>
        <v>35.770000000000003</v>
      </c>
      <c r="N251" s="2">
        <v>22.03</v>
      </c>
      <c r="O251" s="2">
        <v>7.91</v>
      </c>
      <c r="P251" s="22" t="s">
        <v>115</v>
      </c>
      <c r="Q251" s="2">
        <v>0.28000000000000003</v>
      </c>
      <c r="R251" s="2">
        <v>0.01</v>
      </c>
      <c r="S251" s="2">
        <v>0.45</v>
      </c>
      <c r="T251" s="2">
        <v>0.45</v>
      </c>
      <c r="U251" s="2">
        <v>0.01</v>
      </c>
      <c r="V251" s="2">
        <v>5.6000000000000001E-2</v>
      </c>
      <c r="W251" s="2">
        <v>2.1000000000000001E-2</v>
      </c>
      <c r="X251" s="2">
        <v>1.4</v>
      </c>
      <c r="Y251" s="22" t="s">
        <v>115</v>
      </c>
      <c r="Z251" s="22" t="s">
        <v>115</v>
      </c>
    </row>
    <row r="252" spans="1:26" ht="12" customHeight="1">
      <c r="A252" s="29" t="s">
        <v>34</v>
      </c>
      <c r="B252" s="2" t="s">
        <v>71</v>
      </c>
      <c r="C252" s="2" t="s">
        <v>67</v>
      </c>
      <c r="D252" s="2" t="s">
        <v>57</v>
      </c>
      <c r="E252" s="2" t="s">
        <v>48</v>
      </c>
      <c r="F252" s="85" t="s">
        <v>113</v>
      </c>
      <c r="G252" s="4">
        <v>0.51600000000000001</v>
      </c>
      <c r="H252" s="2" t="s">
        <v>29</v>
      </c>
      <c r="I252" s="2">
        <v>0.8</v>
      </c>
      <c r="J252" s="2">
        <v>52740</v>
      </c>
      <c r="K252" s="2">
        <v>87.3</v>
      </c>
      <c r="L252" s="70">
        <v>34820</v>
      </c>
      <c r="M252" s="16">
        <f t="shared" si="3"/>
        <v>34.82</v>
      </c>
      <c r="N252" s="2">
        <v>21.68</v>
      </c>
      <c r="O252" s="2">
        <v>7.87</v>
      </c>
      <c r="P252" s="2">
        <v>5.7000000000000002E-3</v>
      </c>
      <c r="Q252" s="2">
        <v>0.33</v>
      </c>
      <c r="R252" s="2">
        <v>0.01</v>
      </c>
      <c r="S252" s="2">
        <v>0.46</v>
      </c>
      <c r="T252" s="2">
        <v>0.47</v>
      </c>
      <c r="U252" s="2">
        <v>1.4E-2</v>
      </c>
      <c r="V252" s="2">
        <v>0.06</v>
      </c>
      <c r="W252" s="2">
        <v>2.8000000000000001E-2</v>
      </c>
      <c r="X252" s="2">
        <v>1.7</v>
      </c>
      <c r="Y252" s="2">
        <v>130</v>
      </c>
      <c r="Z252" s="2">
        <v>3</v>
      </c>
    </row>
    <row r="253" spans="1:26" ht="12" customHeight="1" thickBot="1">
      <c r="A253" s="34" t="s">
        <v>34</v>
      </c>
      <c r="B253" s="12" t="s">
        <v>71</v>
      </c>
      <c r="C253" s="12" t="s">
        <v>67</v>
      </c>
      <c r="D253" s="12" t="s">
        <v>57</v>
      </c>
      <c r="E253" s="12" t="s">
        <v>48</v>
      </c>
      <c r="F253" s="86" t="s">
        <v>114</v>
      </c>
      <c r="G253" s="14">
        <v>4.5</v>
      </c>
      <c r="H253" s="12">
        <v>5</v>
      </c>
      <c r="I253" s="2" t="s">
        <v>29</v>
      </c>
      <c r="J253" s="2">
        <v>53220</v>
      </c>
      <c r="K253" s="2">
        <v>85.4</v>
      </c>
      <c r="L253" s="71">
        <v>35170</v>
      </c>
      <c r="M253" s="16">
        <f t="shared" si="3"/>
        <v>35.17</v>
      </c>
      <c r="N253" s="2">
        <v>21.87</v>
      </c>
      <c r="O253" s="2">
        <v>7.88</v>
      </c>
      <c r="P253" s="22" t="s">
        <v>115</v>
      </c>
      <c r="Q253" s="2">
        <v>0.36</v>
      </c>
      <c r="R253" s="2">
        <v>0.01</v>
      </c>
      <c r="S253" s="2">
        <v>0.45</v>
      </c>
      <c r="T253" s="2">
        <v>0.46</v>
      </c>
      <c r="U253" s="2">
        <v>0.01</v>
      </c>
      <c r="V253" s="2">
        <v>5.8999999999999997E-2</v>
      </c>
      <c r="W253" s="2">
        <v>2.5999999999999999E-2</v>
      </c>
      <c r="X253" s="2">
        <v>1.6</v>
      </c>
      <c r="Y253" s="22" t="s">
        <v>115</v>
      </c>
      <c r="Z253" s="22" t="s">
        <v>115</v>
      </c>
    </row>
    <row r="254" spans="1:26" ht="12" customHeight="1">
      <c r="A254" s="31" t="s">
        <v>34</v>
      </c>
      <c r="B254" s="11" t="s">
        <v>72</v>
      </c>
      <c r="C254" s="11" t="s">
        <v>73</v>
      </c>
      <c r="D254" s="11" t="s">
        <v>57</v>
      </c>
      <c r="E254" s="11" t="s">
        <v>48</v>
      </c>
      <c r="F254" s="85" t="s">
        <v>113</v>
      </c>
      <c r="G254" s="13">
        <v>0.51300000000000001</v>
      </c>
      <c r="H254" s="11" t="s">
        <v>29</v>
      </c>
      <c r="I254" s="2">
        <v>1</v>
      </c>
      <c r="J254" s="2">
        <v>53200</v>
      </c>
      <c r="K254" s="2">
        <v>92.6</v>
      </c>
      <c r="L254" s="70">
        <v>35170</v>
      </c>
      <c r="M254" s="16">
        <f t="shared" si="3"/>
        <v>35.17</v>
      </c>
      <c r="N254" s="2">
        <v>19.670000000000002</v>
      </c>
      <c r="O254" s="2">
        <v>7.9</v>
      </c>
      <c r="P254" s="2">
        <v>2.8E-3</v>
      </c>
      <c r="Q254" s="2">
        <v>0.32</v>
      </c>
      <c r="R254" s="2">
        <v>0.01</v>
      </c>
      <c r="S254" s="2">
        <v>0.39</v>
      </c>
      <c r="T254" s="2">
        <v>0.4</v>
      </c>
      <c r="U254" s="2">
        <v>1.0999999999999999E-2</v>
      </c>
      <c r="V254" s="2">
        <v>4.2000000000000003E-2</v>
      </c>
      <c r="W254" s="2">
        <v>1.7999999999999999E-2</v>
      </c>
      <c r="X254" s="2">
        <v>1.6</v>
      </c>
      <c r="Y254" s="2">
        <v>130</v>
      </c>
      <c r="Z254" s="2">
        <v>4</v>
      </c>
    </row>
    <row r="255" spans="1:26" ht="12" customHeight="1" thickBot="1">
      <c r="A255" s="34" t="s">
        <v>34</v>
      </c>
      <c r="B255" s="12" t="s">
        <v>72</v>
      </c>
      <c r="C255" s="12" t="s">
        <v>73</v>
      </c>
      <c r="D255" s="12" t="s">
        <v>57</v>
      </c>
      <c r="E255" s="12" t="s">
        <v>48</v>
      </c>
      <c r="F255" s="86" t="s">
        <v>114</v>
      </c>
      <c r="G255" s="14">
        <v>4</v>
      </c>
      <c r="H255" s="12">
        <v>4.5</v>
      </c>
      <c r="I255" s="2" t="s">
        <v>29</v>
      </c>
      <c r="J255" s="2">
        <v>53480</v>
      </c>
      <c r="K255" s="2">
        <v>86.1</v>
      </c>
      <c r="L255" s="71">
        <v>35380</v>
      </c>
      <c r="M255" s="16">
        <f t="shared" si="3"/>
        <v>35.380000000000003</v>
      </c>
      <c r="N255" s="2">
        <v>19.54</v>
      </c>
      <c r="O255" s="2">
        <v>7.9</v>
      </c>
      <c r="P255" s="22" t="s">
        <v>115</v>
      </c>
      <c r="Q255" s="2">
        <v>0.33</v>
      </c>
      <c r="R255" s="2">
        <v>0.01</v>
      </c>
      <c r="S255" s="2">
        <v>0.44</v>
      </c>
      <c r="T255" s="2">
        <v>0.45</v>
      </c>
      <c r="U255" s="2">
        <v>1.7000000000000001E-2</v>
      </c>
      <c r="V255" s="2">
        <v>4.7E-2</v>
      </c>
      <c r="W255" s="2">
        <v>1.7999999999999999E-2</v>
      </c>
      <c r="X255" s="2">
        <v>1.5</v>
      </c>
      <c r="Y255" s="22" t="s">
        <v>115</v>
      </c>
      <c r="Z255" s="22" t="s">
        <v>115</v>
      </c>
    </row>
    <row r="256" spans="1:26" ht="12" customHeight="1">
      <c r="A256" s="29" t="s">
        <v>34</v>
      </c>
      <c r="B256" s="2" t="s">
        <v>74</v>
      </c>
      <c r="C256" s="2" t="s">
        <v>73</v>
      </c>
      <c r="D256" s="2" t="s">
        <v>57</v>
      </c>
      <c r="E256" s="2" t="s">
        <v>48</v>
      </c>
      <c r="F256" s="85" t="s">
        <v>113</v>
      </c>
      <c r="G256" s="4">
        <v>0.59899999999999998</v>
      </c>
      <c r="H256" s="2" t="s">
        <v>29</v>
      </c>
      <c r="I256" s="2">
        <v>1</v>
      </c>
      <c r="J256" s="2">
        <v>53730</v>
      </c>
      <c r="K256" s="2">
        <v>82</v>
      </c>
      <c r="L256" s="70">
        <v>35560</v>
      </c>
      <c r="M256" s="16">
        <f t="shared" si="3"/>
        <v>35.56</v>
      </c>
      <c r="N256" s="2">
        <v>20.239999999999998</v>
      </c>
      <c r="O256" s="2">
        <v>7.85</v>
      </c>
      <c r="P256" s="2">
        <v>3.7000000000000002E-3</v>
      </c>
      <c r="Q256" s="2">
        <v>0.3</v>
      </c>
      <c r="R256" s="2">
        <v>0.01</v>
      </c>
      <c r="S256" s="2">
        <v>0.39</v>
      </c>
      <c r="T256" s="2">
        <v>0.4</v>
      </c>
      <c r="U256" s="2">
        <v>2.8000000000000001E-2</v>
      </c>
      <c r="V256" s="2">
        <v>0.05</v>
      </c>
      <c r="W256" s="2">
        <v>2.1999999999999999E-2</v>
      </c>
      <c r="X256" s="2">
        <v>1.4</v>
      </c>
      <c r="Y256" s="2">
        <v>130</v>
      </c>
      <c r="Z256" s="2">
        <v>3</v>
      </c>
    </row>
    <row r="257" spans="1:26" ht="12" customHeight="1" thickBot="1">
      <c r="A257" s="34" t="s">
        <v>34</v>
      </c>
      <c r="B257" s="12" t="s">
        <v>74</v>
      </c>
      <c r="C257" s="12" t="s">
        <v>73</v>
      </c>
      <c r="D257" s="12" t="s">
        <v>57</v>
      </c>
      <c r="E257" s="12" t="s">
        <v>48</v>
      </c>
      <c r="F257" s="86" t="s">
        <v>114</v>
      </c>
      <c r="G257" s="14">
        <v>4</v>
      </c>
      <c r="H257" s="12">
        <v>4.5</v>
      </c>
      <c r="I257" s="2" t="s">
        <v>29</v>
      </c>
      <c r="J257" s="2">
        <v>53960</v>
      </c>
      <c r="K257" s="2">
        <v>80.5</v>
      </c>
      <c r="L257" s="71">
        <v>35730</v>
      </c>
      <c r="M257" s="16">
        <f t="shared" si="3"/>
        <v>35.729999999999997</v>
      </c>
      <c r="N257" s="2">
        <v>20.38</v>
      </c>
      <c r="O257" s="2">
        <v>7.85</v>
      </c>
      <c r="P257" s="22" t="s">
        <v>115</v>
      </c>
      <c r="Q257" s="2">
        <v>0.3</v>
      </c>
      <c r="R257" s="2">
        <v>0.01</v>
      </c>
      <c r="S257" s="2">
        <v>0.39</v>
      </c>
      <c r="T257" s="2">
        <v>0.4</v>
      </c>
      <c r="U257" s="2">
        <v>3.2000000000000001E-2</v>
      </c>
      <c r="V257" s="2">
        <v>4.3999999999999997E-2</v>
      </c>
      <c r="W257" s="2">
        <v>2.1999999999999999E-2</v>
      </c>
      <c r="X257" s="2">
        <v>1.3</v>
      </c>
      <c r="Y257" s="22" t="s">
        <v>115</v>
      </c>
      <c r="Z257" s="22" t="s">
        <v>115</v>
      </c>
    </row>
    <row r="258" spans="1:26" ht="12" customHeight="1">
      <c r="A258" s="29" t="s">
        <v>34</v>
      </c>
      <c r="B258" s="2" t="s">
        <v>75</v>
      </c>
      <c r="C258" s="2" t="s">
        <v>73</v>
      </c>
      <c r="D258" s="2" t="s">
        <v>57</v>
      </c>
      <c r="E258" s="2" t="s">
        <v>48</v>
      </c>
      <c r="F258" s="85" t="s">
        <v>113</v>
      </c>
      <c r="G258" s="4">
        <v>0.51200000000000001</v>
      </c>
      <c r="H258" s="2" t="s">
        <v>29</v>
      </c>
      <c r="I258" s="2">
        <v>1.3</v>
      </c>
      <c r="J258" s="2">
        <v>53520</v>
      </c>
      <c r="K258" s="2">
        <v>90.8</v>
      </c>
      <c r="L258" s="70">
        <v>35400</v>
      </c>
      <c r="M258" s="16">
        <f t="shared" si="3"/>
        <v>35.4</v>
      </c>
      <c r="N258" s="2">
        <v>21.64</v>
      </c>
      <c r="O258" s="2">
        <v>7.86</v>
      </c>
      <c r="P258" s="2">
        <v>3.5000000000000001E-3</v>
      </c>
      <c r="Q258" s="2">
        <v>0.25</v>
      </c>
      <c r="R258" s="2">
        <v>0.01</v>
      </c>
      <c r="S258" s="2">
        <v>0.38</v>
      </c>
      <c r="T258" s="2">
        <v>0.38</v>
      </c>
      <c r="U258" s="2">
        <v>0.01</v>
      </c>
      <c r="V258" s="2">
        <v>4.2999999999999997E-2</v>
      </c>
      <c r="W258" s="2">
        <v>1.9E-2</v>
      </c>
      <c r="X258" s="2">
        <v>1.5</v>
      </c>
      <c r="Y258" s="2">
        <v>130</v>
      </c>
      <c r="Z258" s="2">
        <v>4</v>
      </c>
    </row>
    <row r="259" spans="1:26" ht="12" customHeight="1" thickBot="1">
      <c r="A259" s="34" t="s">
        <v>34</v>
      </c>
      <c r="B259" s="12" t="s">
        <v>75</v>
      </c>
      <c r="C259" s="12" t="s">
        <v>73</v>
      </c>
      <c r="D259" s="12" t="s">
        <v>57</v>
      </c>
      <c r="E259" s="12" t="s">
        <v>48</v>
      </c>
      <c r="F259" s="86" t="s">
        <v>114</v>
      </c>
      <c r="G259" s="14">
        <v>4</v>
      </c>
      <c r="H259" s="12">
        <v>4.5</v>
      </c>
      <c r="I259" s="2" t="s">
        <v>29</v>
      </c>
      <c r="J259" s="2">
        <v>54350</v>
      </c>
      <c r="K259" s="2">
        <v>75.099999999999994</v>
      </c>
      <c r="L259" s="71">
        <v>36020</v>
      </c>
      <c r="M259" s="16">
        <f t="shared" ref="M259:M322" si="4">L259/1000</f>
        <v>36.020000000000003</v>
      </c>
      <c r="N259" s="2">
        <v>21.12</v>
      </c>
      <c r="O259" s="2">
        <v>7.84</v>
      </c>
      <c r="P259" s="22" t="s">
        <v>115</v>
      </c>
      <c r="Q259" s="2">
        <v>0.23</v>
      </c>
      <c r="R259" s="2">
        <v>0.01</v>
      </c>
      <c r="S259" s="2">
        <v>0.32</v>
      </c>
      <c r="T259" s="2">
        <v>0.33</v>
      </c>
      <c r="U259" s="2">
        <v>2.5999999999999999E-2</v>
      </c>
      <c r="V259" s="2">
        <v>4.2000000000000003E-2</v>
      </c>
      <c r="W259" s="2">
        <v>2.1000000000000001E-2</v>
      </c>
      <c r="X259" s="2">
        <v>1.3</v>
      </c>
      <c r="Y259" s="22" t="s">
        <v>115</v>
      </c>
      <c r="Z259" s="22" t="s">
        <v>115</v>
      </c>
    </row>
    <row r="260" spans="1:26" ht="12" customHeight="1" thickBot="1">
      <c r="A260" s="35" t="s">
        <v>34</v>
      </c>
      <c r="B260" s="12" t="s">
        <v>76</v>
      </c>
      <c r="C260" s="18" t="s">
        <v>73</v>
      </c>
      <c r="D260" s="18" t="s">
        <v>57</v>
      </c>
      <c r="E260" s="12" t="s">
        <v>48</v>
      </c>
      <c r="F260" s="85" t="s">
        <v>113</v>
      </c>
      <c r="G260" s="19">
        <v>0.52700000000000002</v>
      </c>
      <c r="H260" s="18" t="s">
        <v>29</v>
      </c>
      <c r="I260" s="2">
        <v>1.2</v>
      </c>
      <c r="J260" s="2">
        <v>54350</v>
      </c>
      <c r="K260" s="2">
        <v>88.5</v>
      </c>
      <c r="L260" s="70">
        <v>36030</v>
      </c>
      <c r="M260" s="16">
        <f t="shared" si="4"/>
        <v>36.03</v>
      </c>
      <c r="N260" s="2">
        <v>20.16</v>
      </c>
      <c r="O260" s="2">
        <v>7.9</v>
      </c>
      <c r="P260" s="63">
        <v>5.0000000000000001E-3</v>
      </c>
      <c r="Q260" s="63">
        <v>0.24</v>
      </c>
      <c r="R260" s="2">
        <v>0.01</v>
      </c>
      <c r="S260" s="63">
        <v>0.36</v>
      </c>
      <c r="T260" s="63">
        <v>0.37</v>
      </c>
      <c r="U260" s="63">
        <v>2.1000000000000001E-2</v>
      </c>
      <c r="V260" s="63">
        <v>4.2999999999999997E-2</v>
      </c>
      <c r="W260" s="63">
        <v>2.7E-2</v>
      </c>
      <c r="X260" s="63">
        <v>1.5</v>
      </c>
      <c r="Y260" s="63">
        <v>130</v>
      </c>
      <c r="Z260" s="63">
        <v>8</v>
      </c>
    </row>
    <row r="261" spans="1:26" ht="12" customHeight="1" thickBot="1">
      <c r="A261" s="34" t="s">
        <v>34</v>
      </c>
      <c r="B261" s="12" t="s">
        <v>76</v>
      </c>
      <c r="C261" s="12" t="s">
        <v>73</v>
      </c>
      <c r="D261" s="12" t="s">
        <v>57</v>
      </c>
      <c r="E261" s="12" t="s">
        <v>48</v>
      </c>
      <c r="F261" s="86" t="s">
        <v>114</v>
      </c>
      <c r="G261" s="14">
        <v>4</v>
      </c>
      <c r="H261" s="12">
        <v>4.5</v>
      </c>
      <c r="I261" s="2" t="s">
        <v>29</v>
      </c>
      <c r="J261" s="2">
        <v>54370</v>
      </c>
      <c r="K261" s="2">
        <v>85.4</v>
      </c>
      <c r="L261" s="71">
        <v>36030</v>
      </c>
      <c r="M261" s="16">
        <f t="shared" si="4"/>
        <v>36.03</v>
      </c>
      <c r="N261" s="2">
        <v>19.989999999999998</v>
      </c>
      <c r="O261" s="2">
        <v>7.88</v>
      </c>
      <c r="P261" s="22" t="s">
        <v>115</v>
      </c>
      <c r="Q261" s="16">
        <v>0.24</v>
      </c>
      <c r="R261" s="2">
        <v>0.01</v>
      </c>
      <c r="S261" s="16">
        <v>0.35</v>
      </c>
      <c r="T261" s="16">
        <v>0.36</v>
      </c>
      <c r="U261" s="16">
        <v>1.9E-2</v>
      </c>
      <c r="V261" s="16">
        <v>4.2999999999999997E-2</v>
      </c>
      <c r="W261" s="16">
        <v>2.8000000000000001E-2</v>
      </c>
      <c r="X261" s="16">
        <v>1.5</v>
      </c>
      <c r="Y261" s="22" t="s">
        <v>115</v>
      </c>
      <c r="Z261" s="22" t="s">
        <v>115</v>
      </c>
    </row>
    <row r="262" spans="1:26" ht="12" customHeight="1">
      <c r="A262" s="29" t="s">
        <v>34</v>
      </c>
      <c r="B262" s="2" t="s">
        <v>78</v>
      </c>
      <c r="C262" s="2" t="s">
        <v>79</v>
      </c>
      <c r="D262" s="2" t="s">
        <v>57</v>
      </c>
      <c r="E262" s="2" t="s">
        <v>48</v>
      </c>
      <c r="F262" s="85" t="s">
        <v>113</v>
      </c>
      <c r="G262" s="4">
        <v>0.51600000000000001</v>
      </c>
      <c r="H262" s="2" t="s">
        <v>29</v>
      </c>
      <c r="I262" s="2">
        <v>1</v>
      </c>
      <c r="J262" s="2">
        <v>54700</v>
      </c>
      <c r="K262" s="2">
        <v>86</v>
      </c>
      <c r="L262" s="70">
        <v>36290</v>
      </c>
      <c r="M262" s="16">
        <f t="shared" si="4"/>
        <v>36.29</v>
      </c>
      <c r="N262" s="2">
        <v>19</v>
      </c>
      <c r="O262" s="2">
        <v>7.83</v>
      </c>
      <c r="P262" s="2">
        <v>4.8999999999999998E-3</v>
      </c>
      <c r="Q262" s="2">
        <v>0.25</v>
      </c>
      <c r="R262" s="2">
        <v>1.2999999999999999E-2</v>
      </c>
      <c r="S262" s="2">
        <v>0.39</v>
      </c>
      <c r="T262" s="2">
        <v>0.4</v>
      </c>
      <c r="U262" s="2">
        <v>0.01</v>
      </c>
      <c r="V262" s="2">
        <v>4.2999999999999997E-2</v>
      </c>
      <c r="W262" s="2">
        <v>2.9000000000000001E-2</v>
      </c>
      <c r="X262" s="2">
        <v>1.6</v>
      </c>
      <c r="Y262" s="2">
        <v>130</v>
      </c>
      <c r="Z262" s="2">
        <v>5</v>
      </c>
    </row>
    <row r="263" spans="1:26" ht="12" customHeight="1" thickBot="1">
      <c r="A263" s="34" t="s">
        <v>34</v>
      </c>
      <c r="B263" s="12" t="s">
        <v>78</v>
      </c>
      <c r="C263" s="12" t="s">
        <v>79</v>
      </c>
      <c r="D263" s="12" t="s">
        <v>57</v>
      </c>
      <c r="E263" s="12" t="s">
        <v>48</v>
      </c>
      <c r="F263" s="86" t="s">
        <v>114</v>
      </c>
      <c r="G263" s="14">
        <v>4</v>
      </c>
      <c r="H263" s="12">
        <v>4.5</v>
      </c>
      <c r="I263" s="2" t="s">
        <v>29</v>
      </c>
      <c r="J263" s="2">
        <v>54820</v>
      </c>
      <c r="K263" s="2">
        <v>83</v>
      </c>
      <c r="L263" s="71">
        <v>36370</v>
      </c>
      <c r="M263" s="16">
        <f t="shared" si="4"/>
        <v>36.369999999999997</v>
      </c>
      <c r="N263" s="2">
        <v>19.11</v>
      </c>
      <c r="O263" s="2">
        <v>7.82</v>
      </c>
      <c r="P263" s="22" t="s">
        <v>115</v>
      </c>
      <c r="Q263" s="2">
        <v>0.23</v>
      </c>
      <c r="R263" s="2">
        <v>1.4999999999999999E-2</v>
      </c>
      <c r="S263" s="2">
        <v>0.41</v>
      </c>
      <c r="T263" s="2">
        <v>0.42</v>
      </c>
      <c r="U263" s="2">
        <v>1.6E-2</v>
      </c>
      <c r="V263" s="2">
        <v>4.4999999999999998E-2</v>
      </c>
      <c r="W263" s="2">
        <v>3.2000000000000001E-2</v>
      </c>
      <c r="X263" s="2">
        <v>1.6</v>
      </c>
      <c r="Y263" s="22" t="s">
        <v>115</v>
      </c>
      <c r="Z263" s="22" t="s">
        <v>115</v>
      </c>
    </row>
    <row r="264" spans="1:26" ht="12" customHeight="1">
      <c r="A264" s="29" t="s">
        <v>34</v>
      </c>
      <c r="B264" s="2" t="s">
        <v>80</v>
      </c>
      <c r="C264" s="2" t="s">
        <v>79</v>
      </c>
      <c r="D264" s="2" t="s">
        <v>57</v>
      </c>
      <c r="E264" s="2" t="s">
        <v>48</v>
      </c>
      <c r="F264" s="85" t="s">
        <v>113</v>
      </c>
      <c r="G264" s="4">
        <v>0.46600000000000003</v>
      </c>
      <c r="H264" s="2" t="s">
        <v>29</v>
      </c>
      <c r="I264" s="2">
        <v>1.4</v>
      </c>
      <c r="J264" s="2">
        <v>54230</v>
      </c>
      <c r="K264" s="2">
        <v>77.400000000000006</v>
      </c>
      <c r="L264" s="70">
        <v>35930</v>
      </c>
      <c r="M264" s="16">
        <f t="shared" si="4"/>
        <v>35.93</v>
      </c>
      <c r="N264" s="2">
        <v>18.54</v>
      </c>
      <c r="O264" s="2">
        <v>7.85</v>
      </c>
      <c r="P264" s="2">
        <v>3.5000000000000001E-3</v>
      </c>
      <c r="Q264" s="2">
        <v>0.25</v>
      </c>
      <c r="R264" s="2">
        <v>1.4E-2</v>
      </c>
      <c r="S264" s="2">
        <v>0.33</v>
      </c>
      <c r="T264" s="2">
        <v>0.34</v>
      </c>
      <c r="U264" s="2">
        <v>1.2E-2</v>
      </c>
      <c r="V264" s="2">
        <v>3.9E-2</v>
      </c>
      <c r="W264" s="2">
        <v>0.02</v>
      </c>
      <c r="X264" s="2">
        <v>1.6</v>
      </c>
      <c r="Y264" s="2">
        <v>130</v>
      </c>
      <c r="Z264" s="2">
        <v>4</v>
      </c>
    </row>
    <row r="265" spans="1:26" ht="12" customHeight="1" thickBot="1">
      <c r="A265" s="36" t="s">
        <v>34</v>
      </c>
      <c r="B265" s="37" t="s">
        <v>80</v>
      </c>
      <c r="C265" s="37" t="s">
        <v>79</v>
      </c>
      <c r="D265" s="37" t="s">
        <v>57</v>
      </c>
      <c r="E265" s="37" t="s">
        <v>48</v>
      </c>
      <c r="F265" s="86" t="s">
        <v>114</v>
      </c>
      <c r="G265" s="38">
        <v>4.5</v>
      </c>
      <c r="H265" s="37">
        <v>5</v>
      </c>
      <c r="I265" s="2" t="s">
        <v>29</v>
      </c>
      <c r="J265" s="2">
        <v>54330</v>
      </c>
      <c r="K265" s="2">
        <v>72</v>
      </c>
      <c r="L265" s="71">
        <v>36010</v>
      </c>
      <c r="M265" s="16">
        <f t="shared" si="4"/>
        <v>36.01</v>
      </c>
      <c r="N265" s="2">
        <v>18.510000000000002</v>
      </c>
      <c r="O265" s="2">
        <v>7.85</v>
      </c>
      <c r="P265" s="22" t="s">
        <v>115</v>
      </c>
      <c r="Q265" s="2">
        <v>0.28000000000000003</v>
      </c>
      <c r="R265" s="2">
        <v>1.6E-2</v>
      </c>
      <c r="S265" s="2">
        <v>0.36</v>
      </c>
      <c r="T265" s="2">
        <v>0.38</v>
      </c>
      <c r="U265" s="2">
        <v>1.6E-2</v>
      </c>
      <c r="V265" s="2">
        <v>3.5000000000000003E-2</v>
      </c>
      <c r="W265" s="2">
        <v>2.5999999999999999E-2</v>
      </c>
      <c r="X265" s="2">
        <v>1.6</v>
      </c>
      <c r="Y265" s="22" t="s">
        <v>115</v>
      </c>
      <c r="Z265" s="22" t="s">
        <v>115</v>
      </c>
    </row>
    <row r="266" spans="1:26" ht="12" customHeight="1">
      <c r="A266" s="29" t="s">
        <v>34</v>
      </c>
      <c r="B266" s="2" t="s">
        <v>81</v>
      </c>
      <c r="C266" s="2" t="s">
        <v>79</v>
      </c>
      <c r="D266" s="2" t="s">
        <v>57</v>
      </c>
      <c r="E266" s="2" t="s">
        <v>48</v>
      </c>
      <c r="F266" s="85" t="s">
        <v>113</v>
      </c>
      <c r="G266" s="4">
        <v>0.501</v>
      </c>
      <c r="H266" s="2" t="s">
        <v>29</v>
      </c>
      <c r="I266" s="2">
        <v>1.4</v>
      </c>
      <c r="J266" s="2">
        <v>56340</v>
      </c>
      <c r="K266" s="2">
        <v>78.8</v>
      </c>
      <c r="L266" s="70">
        <v>37500</v>
      </c>
      <c r="M266" s="16">
        <f t="shared" si="4"/>
        <v>37.5</v>
      </c>
      <c r="N266" s="2">
        <v>17.7</v>
      </c>
      <c r="O266" s="2">
        <v>7.88</v>
      </c>
      <c r="P266" s="2">
        <v>2.3999999999999998E-3</v>
      </c>
      <c r="Q266" s="2">
        <v>0.28000000000000003</v>
      </c>
      <c r="R266" s="2">
        <v>1.2999999999999999E-2</v>
      </c>
      <c r="S266" s="2">
        <v>0.36</v>
      </c>
      <c r="T266" s="2">
        <v>0.37</v>
      </c>
      <c r="U266" s="2">
        <v>1.7000000000000001E-2</v>
      </c>
      <c r="V266" s="2">
        <v>0.04</v>
      </c>
      <c r="W266" s="2">
        <v>1.6E-2</v>
      </c>
      <c r="X266" s="2">
        <v>1.7</v>
      </c>
      <c r="Y266" s="2">
        <v>130</v>
      </c>
      <c r="Z266" s="2">
        <v>4</v>
      </c>
    </row>
    <row r="267" spans="1:26" ht="12" customHeight="1" thickBot="1">
      <c r="A267" s="34" t="s">
        <v>34</v>
      </c>
      <c r="B267" s="12" t="s">
        <v>81</v>
      </c>
      <c r="C267" s="12" t="s">
        <v>79</v>
      </c>
      <c r="D267" s="12" t="s">
        <v>57</v>
      </c>
      <c r="E267" s="12" t="s">
        <v>48</v>
      </c>
      <c r="F267" s="86" t="s">
        <v>114</v>
      </c>
      <c r="G267" s="14">
        <v>3.8</v>
      </c>
      <c r="H267" s="12">
        <v>4.3</v>
      </c>
      <c r="I267" s="2" t="s">
        <v>29</v>
      </c>
      <c r="J267" s="2">
        <v>56330</v>
      </c>
      <c r="K267" s="2">
        <v>78.099999999999994</v>
      </c>
      <c r="L267" s="71">
        <v>37490</v>
      </c>
      <c r="M267" s="16">
        <f t="shared" si="4"/>
        <v>37.49</v>
      </c>
      <c r="N267" s="2">
        <v>17.649999999999999</v>
      </c>
      <c r="O267" s="2">
        <v>7.88</v>
      </c>
      <c r="P267" s="22" t="s">
        <v>115</v>
      </c>
      <c r="Q267" s="2">
        <v>0.28999999999999998</v>
      </c>
      <c r="R267" s="2">
        <v>1.4999999999999999E-2</v>
      </c>
      <c r="S267" s="2">
        <v>0.38</v>
      </c>
      <c r="T267" s="2">
        <v>0.4</v>
      </c>
      <c r="U267" s="2">
        <v>2.1000000000000001E-2</v>
      </c>
      <c r="V267" s="2">
        <v>4.2000000000000003E-2</v>
      </c>
      <c r="W267" s="2">
        <v>1.7000000000000001E-2</v>
      </c>
      <c r="X267" s="2">
        <v>1.8</v>
      </c>
      <c r="Y267" s="22" t="s">
        <v>115</v>
      </c>
      <c r="Z267" s="22" t="s">
        <v>115</v>
      </c>
    </row>
    <row r="268" spans="1:26" ht="12" customHeight="1">
      <c r="A268" s="29" t="s">
        <v>34</v>
      </c>
      <c r="B268" s="2" t="s">
        <v>82</v>
      </c>
      <c r="C268" s="2" t="s">
        <v>79</v>
      </c>
      <c r="D268" s="2" t="s">
        <v>57</v>
      </c>
      <c r="E268" s="2" t="s">
        <v>48</v>
      </c>
      <c r="F268" s="85" t="s">
        <v>113</v>
      </c>
      <c r="G268" s="4">
        <v>0.51200000000000001</v>
      </c>
      <c r="H268" s="2" t="s">
        <v>29</v>
      </c>
      <c r="I268" s="2">
        <v>1.3</v>
      </c>
      <c r="J268" s="2">
        <v>53600</v>
      </c>
      <c r="K268" s="2">
        <v>89.3</v>
      </c>
      <c r="L268" s="70">
        <v>35430</v>
      </c>
      <c r="M268" s="16">
        <f t="shared" si="4"/>
        <v>35.43</v>
      </c>
      <c r="N268" s="2">
        <v>15.61</v>
      </c>
      <c r="O268" s="2">
        <v>7.82</v>
      </c>
      <c r="P268" s="2">
        <v>2.7000000000000001E-3</v>
      </c>
      <c r="Q268" s="2">
        <v>0.27</v>
      </c>
      <c r="R268" s="2">
        <v>2.1999999999999999E-2</v>
      </c>
      <c r="S268" s="2">
        <v>0.34</v>
      </c>
      <c r="T268" s="2">
        <v>0.36</v>
      </c>
      <c r="U268" s="2">
        <v>2.7E-2</v>
      </c>
      <c r="V268" s="2">
        <v>3.5000000000000003E-2</v>
      </c>
      <c r="W268" s="2">
        <v>1.6E-2</v>
      </c>
      <c r="X268" s="2">
        <v>1.4</v>
      </c>
      <c r="Y268" s="2">
        <v>130</v>
      </c>
      <c r="Z268" s="2">
        <v>3</v>
      </c>
    </row>
    <row r="269" spans="1:26" ht="12" customHeight="1" thickBot="1">
      <c r="A269" s="34" t="s">
        <v>34</v>
      </c>
      <c r="B269" s="12" t="s">
        <v>82</v>
      </c>
      <c r="C269" s="12" t="s">
        <v>79</v>
      </c>
      <c r="D269" s="12" t="s">
        <v>57</v>
      </c>
      <c r="E269" s="12" t="s">
        <v>48</v>
      </c>
      <c r="F269" s="86" t="s">
        <v>114</v>
      </c>
      <c r="G269" s="14">
        <v>4</v>
      </c>
      <c r="H269" s="12">
        <v>5</v>
      </c>
      <c r="I269" s="2" t="s">
        <v>29</v>
      </c>
      <c r="J269" s="2">
        <v>53630</v>
      </c>
      <c r="K269" s="2">
        <v>88.2</v>
      </c>
      <c r="L269" s="71">
        <v>35440</v>
      </c>
      <c r="M269" s="16">
        <f t="shared" si="4"/>
        <v>35.44</v>
      </c>
      <c r="N269" s="2">
        <v>15.64</v>
      </c>
      <c r="O269" s="2">
        <v>7.82</v>
      </c>
      <c r="P269" s="22" t="s">
        <v>115</v>
      </c>
      <c r="Q269" s="2">
        <v>0.27</v>
      </c>
      <c r="R269" s="2">
        <v>2.3E-2</v>
      </c>
      <c r="S269" s="2">
        <v>0.32</v>
      </c>
      <c r="T269" s="2">
        <v>0.34</v>
      </c>
      <c r="U269" s="2">
        <v>0.03</v>
      </c>
      <c r="V269" s="2">
        <v>3.4000000000000002E-2</v>
      </c>
      <c r="W269" s="2">
        <v>2.1000000000000001E-2</v>
      </c>
      <c r="X269" s="2">
        <v>1.4</v>
      </c>
      <c r="Y269" s="22" t="s">
        <v>115</v>
      </c>
      <c r="Z269" s="22" t="s">
        <v>115</v>
      </c>
    </row>
    <row r="270" spans="1:26" ht="12" customHeight="1">
      <c r="A270" s="35" t="s">
        <v>34</v>
      </c>
      <c r="B270" s="18" t="s">
        <v>83</v>
      </c>
      <c r="C270" s="18" t="s">
        <v>84</v>
      </c>
      <c r="D270" s="18" t="s">
        <v>57</v>
      </c>
      <c r="E270" s="18" t="s">
        <v>48</v>
      </c>
      <c r="F270" s="85" t="s">
        <v>113</v>
      </c>
      <c r="G270" s="19">
        <v>0.56499999999999995</v>
      </c>
      <c r="H270" s="18" t="s">
        <v>29</v>
      </c>
      <c r="I270" s="2">
        <v>2.5</v>
      </c>
      <c r="J270" s="2">
        <v>51130</v>
      </c>
      <c r="K270" s="2">
        <v>106</v>
      </c>
      <c r="L270" s="70">
        <v>33610</v>
      </c>
      <c r="M270" s="16">
        <f t="shared" si="4"/>
        <v>33.61</v>
      </c>
      <c r="N270" s="2">
        <v>16.03</v>
      </c>
      <c r="O270" s="2">
        <v>7.96</v>
      </c>
      <c r="P270" s="2">
        <v>3.2000000000000002E-3</v>
      </c>
      <c r="Q270" s="2">
        <v>0.33</v>
      </c>
      <c r="R270" s="2" t="s">
        <v>50</v>
      </c>
      <c r="S270" s="2">
        <v>0.36</v>
      </c>
      <c r="T270" s="2">
        <v>0.36</v>
      </c>
      <c r="U270" s="2">
        <v>0.01</v>
      </c>
      <c r="V270" s="2">
        <v>0.03</v>
      </c>
      <c r="W270" s="2">
        <v>0.01</v>
      </c>
      <c r="X270" s="2">
        <v>1.6</v>
      </c>
      <c r="Y270" s="2">
        <v>130</v>
      </c>
      <c r="Z270" s="2">
        <v>3</v>
      </c>
    </row>
    <row r="271" spans="1:26" ht="12" customHeight="1" thickBot="1">
      <c r="A271" s="34" t="s">
        <v>34</v>
      </c>
      <c r="B271" s="12" t="s">
        <v>83</v>
      </c>
      <c r="C271" s="12" t="s">
        <v>84</v>
      </c>
      <c r="D271" s="12" t="s">
        <v>57</v>
      </c>
      <c r="E271" s="12" t="s">
        <v>48</v>
      </c>
      <c r="F271" s="86" t="s">
        <v>114</v>
      </c>
      <c r="G271" s="14">
        <v>4.3</v>
      </c>
      <c r="H271" s="12">
        <v>4.8</v>
      </c>
      <c r="J271" s="2">
        <v>53780</v>
      </c>
      <c r="K271" s="2">
        <v>70</v>
      </c>
      <c r="L271" s="71">
        <v>35570</v>
      </c>
      <c r="M271" s="16">
        <f t="shared" si="4"/>
        <v>35.57</v>
      </c>
      <c r="N271" s="2">
        <v>16.16</v>
      </c>
      <c r="O271" s="2">
        <v>7.85</v>
      </c>
      <c r="P271" s="22" t="s">
        <v>115</v>
      </c>
      <c r="Q271" s="2">
        <v>0.28000000000000003</v>
      </c>
      <c r="R271" s="2">
        <v>1.2E-2</v>
      </c>
      <c r="S271" s="2">
        <v>0.31</v>
      </c>
      <c r="T271" s="2">
        <v>0.32</v>
      </c>
      <c r="U271" s="2">
        <v>1.7000000000000001E-2</v>
      </c>
      <c r="V271" s="2">
        <v>3.3000000000000002E-2</v>
      </c>
      <c r="W271" s="2">
        <v>1.2E-2</v>
      </c>
      <c r="X271" s="2">
        <v>1.3</v>
      </c>
      <c r="Y271" s="22" t="s">
        <v>115</v>
      </c>
      <c r="Z271" s="22" t="s">
        <v>115</v>
      </c>
    </row>
    <row r="272" spans="1:26" ht="12" customHeight="1">
      <c r="A272" s="35" t="s">
        <v>34</v>
      </c>
      <c r="B272" s="18" t="s">
        <v>85</v>
      </c>
      <c r="C272" s="18" t="s">
        <v>84</v>
      </c>
      <c r="D272" s="18" t="s">
        <v>57</v>
      </c>
      <c r="E272" s="18" t="s">
        <v>48</v>
      </c>
      <c r="F272" s="85" t="s">
        <v>113</v>
      </c>
      <c r="G272" s="19">
        <v>0.505</v>
      </c>
      <c r="H272" s="18" t="s">
        <v>29</v>
      </c>
      <c r="I272" s="2">
        <v>1.5</v>
      </c>
      <c r="J272" s="2">
        <v>52760</v>
      </c>
      <c r="K272" s="2">
        <v>90</v>
      </c>
      <c r="L272" s="70">
        <v>34810</v>
      </c>
      <c r="M272" s="16">
        <f t="shared" si="4"/>
        <v>34.81</v>
      </c>
      <c r="N272" s="2">
        <v>16</v>
      </c>
      <c r="O272" s="2">
        <v>7.92</v>
      </c>
      <c r="P272" s="2">
        <v>3.3E-3</v>
      </c>
      <c r="Q272" s="2">
        <v>0.3</v>
      </c>
      <c r="R272" s="2">
        <v>1.2999999999999999E-2</v>
      </c>
      <c r="S272" s="2">
        <v>0.35</v>
      </c>
      <c r="T272" s="2">
        <v>0.36</v>
      </c>
      <c r="U272" s="2">
        <v>0.01</v>
      </c>
      <c r="V272" s="2">
        <v>3.5000000000000003E-2</v>
      </c>
      <c r="W272" s="2">
        <v>0.01</v>
      </c>
      <c r="X272" s="2">
        <v>1.3</v>
      </c>
      <c r="Y272" s="2">
        <v>130</v>
      </c>
      <c r="Z272" s="2">
        <v>3</v>
      </c>
    </row>
    <row r="273" spans="1:26" ht="12" customHeight="1" thickBot="1">
      <c r="A273" s="34" t="s">
        <v>34</v>
      </c>
      <c r="B273" s="12" t="s">
        <v>85</v>
      </c>
      <c r="C273" s="12" t="s">
        <v>84</v>
      </c>
      <c r="D273" s="12" t="s">
        <v>57</v>
      </c>
      <c r="E273" s="12" t="s">
        <v>48</v>
      </c>
      <c r="F273" s="86" t="s">
        <v>114</v>
      </c>
      <c r="G273" s="14">
        <v>4.3</v>
      </c>
      <c r="H273" s="12">
        <v>4.8</v>
      </c>
      <c r="I273" s="2" t="s">
        <v>29</v>
      </c>
      <c r="J273" s="2">
        <v>52780</v>
      </c>
      <c r="K273" s="2">
        <v>90.6</v>
      </c>
      <c r="L273" s="71">
        <v>34820</v>
      </c>
      <c r="M273" s="16">
        <f t="shared" si="4"/>
        <v>34.82</v>
      </c>
      <c r="N273" s="2">
        <v>16.059999999999999</v>
      </c>
      <c r="O273" s="2">
        <v>7.91</v>
      </c>
      <c r="P273" s="22" t="s">
        <v>115</v>
      </c>
      <c r="Q273" s="2">
        <v>0.28999999999999998</v>
      </c>
      <c r="R273" s="2">
        <v>1.2999999999999999E-2</v>
      </c>
      <c r="S273" s="2">
        <v>0.36</v>
      </c>
      <c r="T273" s="2">
        <v>0.37</v>
      </c>
      <c r="U273" s="2">
        <v>0.01</v>
      </c>
      <c r="V273" s="2">
        <v>3.7999999999999999E-2</v>
      </c>
      <c r="W273" s="2">
        <v>0.01</v>
      </c>
      <c r="X273" s="2">
        <v>1.2</v>
      </c>
      <c r="Y273" s="22" t="s">
        <v>115</v>
      </c>
      <c r="Z273" s="22" t="s">
        <v>115</v>
      </c>
    </row>
    <row r="274" spans="1:26" ht="12" customHeight="1">
      <c r="A274" s="29" t="s">
        <v>34</v>
      </c>
      <c r="B274" s="2" t="s">
        <v>86</v>
      </c>
      <c r="C274" s="2" t="s">
        <v>84</v>
      </c>
      <c r="D274" s="2" t="s">
        <v>57</v>
      </c>
      <c r="E274" s="2" t="s">
        <v>48</v>
      </c>
      <c r="F274" s="85" t="s">
        <v>113</v>
      </c>
      <c r="G274" s="4">
        <v>0.5</v>
      </c>
      <c r="H274" s="2" t="s">
        <v>29</v>
      </c>
      <c r="I274" s="2">
        <v>2</v>
      </c>
      <c r="J274" s="2">
        <v>48210</v>
      </c>
      <c r="K274" s="2">
        <v>95.5</v>
      </c>
      <c r="L274" s="70">
        <v>31450</v>
      </c>
      <c r="M274" s="16">
        <f t="shared" si="4"/>
        <v>31.45</v>
      </c>
      <c r="N274" s="2">
        <v>14.68</v>
      </c>
      <c r="O274" s="2">
        <v>7.93</v>
      </c>
      <c r="P274" s="2">
        <v>2.7000000000000001E-3</v>
      </c>
      <c r="Q274" s="2">
        <v>0.35</v>
      </c>
      <c r="R274" s="2" t="s">
        <v>50</v>
      </c>
      <c r="S274" s="2">
        <v>0.41</v>
      </c>
      <c r="T274" s="2">
        <v>0.41</v>
      </c>
      <c r="U274" s="2">
        <v>0.01</v>
      </c>
      <c r="V274" s="2">
        <v>0.03</v>
      </c>
      <c r="W274" s="2">
        <v>8.9999999999999993E-3</v>
      </c>
      <c r="X274" s="2">
        <v>1.6</v>
      </c>
      <c r="Y274" s="2">
        <v>130</v>
      </c>
      <c r="Z274" s="2">
        <v>4</v>
      </c>
    </row>
    <row r="275" spans="1:26" ht="12" customHeight="1" thickBot="1">
      <c r="A275" s="34" t="s">
        <v>34</v>
      </c>
      <c r="B275" s="12" t="s">
        <v>86</v>
      </c>
      <c r="C275" s="12" t="s">
        <v>84</v>
      </c>
      <c r="D275" s="12" t="s">
        <v>57</v>
      </c>
      <c r="E275" s="12" t="s">
        <v>48</v>
      </c>
      <c r="F275" s="86" t="s">
        <v>114</v>
      </c>
      <c r="G275" s="14">
        <v>4</v>
      </c>
      <c r="H275" s="12">
        <v>4.5</v>
      </c>
      <c r="I275" s="2" t="s">
        <v>29</v>
      </c>
      <c r="J275" s="2">
        <v>52750</v>
      </c>
      <c r="K275" s="2">
        <v>73.5</v>
      </c>
      <c r="L275" s="71">
        <v>34810</v>
      </c>
      <c r="M275" s="16">
        <f t="shared" si="4"/>
        <v>34.81</v>
      </c>
      <c r="N275" s="2">
        <v>16.170000000000002</v>
      </c>
      <c r="O275" s="2">
        <v>7.91</v>
      </c>
      <c r="P275" s="22" t="s">
        <v>115</v>
      </c>
      <c r="Q275" s="2">
        <v>0.28000000000000003</v>
      </c>
      <c r="R275" s="2">
        <v>2.1000000000000001E-2</v>
      </c>
      <c r="S275" s="2">
        <v>0.34</v>
      </c>
      <c r="T275" s="2">
        <v>0.36</v>
      </c>
      <c r="U275" s="2">
        <v>0.03</v>
      </c>
      <c r="V275" s="2">
        <v>3.1E-2</v>
      </c>
      <c r="W275" s="2">
        <v>1.2E-2</v>
      </c>
      <c r="X275" s="2">
        <v>1.2</v>
      </c>
      <c r="Y275" s="22" t="s">
        <v>115</v>
      </c>
      <c r="Z275" s="22" t="s">
        <v>115</v>
      </c>
    </row>
    <row r="276" spans="1:26" ht="12" customHeight="1">
      <c r="A276" s="29" t="s">
        <v>34</v>
      </c>
      <c r="B276" s="2" t="s">
        <v>87</v>
      </c>
      <c r="C276" s="2" t="s">
        <v>84</v>
      </c>
      <c r="D276" s="2" t="s">
        <v>57</v>
      </c>
      <c r="E276" s="2" t="s">
        <v>48</v>
      </c>
      <c r="F276" s="85" t="s">
        <v>113</v>
      </c>
      <c r="G276" s="4">
        <v>0.51500000000000001</v>
      </c>
      <c r="H276" s="2" t="s">
        <v>29</v>
      </c>
      <c r="I276" s="2">
        <v>2</v>
      </c>
      <c r="J276" s="2">
        <v>49740</v>
      </c>
      <c r="K276" s="2">
        <v>74.5</v>
      </c>
      <c r="L276" s="70">
        <v>32550</v>
      </c>
      <c r="M276" s="16">
        <f t="shared" si="4"/>
        <v>32.549999999999997</v>
      </c>
      <c r="N276" s="2">
        <v>14.28</v>
      </c>
      <c r="O276" s="2">
        <v>7.76</v>
      </c>
      <c r="P276" s="2">
        <v>1.1999999999999999E-3</v>
      </c>
      <c r="Q276" s="2">
        <v>0.24</v>
      </c>
      <c r="R276" s="2">
        <v>0.02</v>
      </c>
      <c r="S276" s="2">
        <v>0.28000000000000003</v>
      </c>
      <c r="T276" s="2">
        <v>0.3</v>
      </c>
      <c r="U276" s="2">
        <v>2.8000000000000001E-2</v>
      </c>
      <c r="V276" s="2">
        <v>3.1E-2</v>
      </c>
      <c r="W276" s="2">
        <v>1.4E-2</v>
      </c>
      <c r="X276" s="2">
        <v>1.4</v>
      </c>
      <c r="Y276" s="2">
        <v>130</v>
      </c>
      <c r="Z276" s="2">
        <v>3</v>
      </c>
    </row>
    <row r="277" spans="1:26" ht="12" customHeight="1" thickBot="1">
      <c r="A277" s="34" t="s">
        <v>34</v>
      </c>
      <c r="B277" s="12" t="s">
        <v>87</v>
      </c>
      <c r="C277" s="12" t="s">
        <v>84</v>
      </c>
      <c r="D277" s="12" t="s">
        <v>57</v>
      </c>
      <c r="E277" s="12" t="s">
        <v>48</v>
      </c>
      <c r="F277" s="86" t="s">
        <v>114</v>
      </c>
      <c r="G277" s="14">
        <v>4.5</v>
      </c>
      <c r="H277" s="12">
        <v>5</v>
      </c>
      <c r="I277" s="2" t="s">
        <v>29</v>
      </c>
      <c r="J277" s="2">
        <v>51700</v>
      </c>
      <c r="K277" s="2">
        <v>56.3</v>
      </c>
      <c r="L277" s="71">
        <v>34000</v>
      </c>
      <c r="M277" s="16">
        <f t="shared" si="4"/>
        <v>34</v>
      </c>
      <c r="N277" s="2">
        <v>14.99</v>
      </c>
      <c r="O277" s="2">
        <v>7.8</v>
      </c>
      <c r="P277" s="22" t="s">
        <v>115</v>
      </c>
      <c r="Q277" s="2">
        <v>0.22</v>
      </c>
      <c r="R277" s="2">
        <v>1.6E-2</v>
      </c>
      <c r="S277" s="2">
        <v>0.25</v>
      </c>
      <c r="T277" s="2">
        <v>0.27</v>
      </c>
      <c r="U277" s="2">
        <v>2.5000000000000001E-2</v>
      </c>
      <c r="V277" s="2">
        <v>2.9000000000000001E-2</v>
      </c>
      <c r="W277" s="2">
        <v>1.2E-2</v>
      </c>
      <c r="X277" s="2">
        <v>1.1000000000000001</v>
      </c>
      <c r="Y277" s="22" t="s">
        <v>115</v>
      </c>
      <c r="Z277" s="22" t="s">
        <v>115</v>
      </c>
    </row>
    <row r="278" spans="1:26" ht="12" customHeight="1">
      <c r="A278" s="29" t="s">
        <v>34</v>
      </c>
      <c r="B278" s="2" t="s">
        <v>88</v>
      </c>
      <c r="C278" s="2" t="s">
        <v>84</v>
      </c>
      <c r="D278" s="2" t="s">
        <v>57</v>
      </c>
      <c r="E278" s="2" t="s">
        <v>48</v>
      </c>
      <c r="F278" s="85" t="s">
        <v>113</v>
      </c>
      <c r="G278" s="4">
        <v>0.49399999999999999</v>
      </c>
      <c r="H278" s="2" t="s">
        <v>29</v>
      </c>
      <c r="I278" s="2">
        <v>1</v>
      </c>
      <c r="J278" s="2">
        <v>45910</v>
      </c>
      <c r="K278" s="2">
        <v>95</v>
      </c>
      <c r="L278" s="70">
        <v>29750</v>
      </c>
      <c r="M278" s="16">
        <f t="shared" si="4"/>
        <v>29.75</v>
      </c>
      <c r="N278" s="2">
        <v>13.3</v>
      </c>
      <c r="O278" s="2">
        <v>7.92</v>
      </c>
      <c r="P278" s="2">
        <v>1.8E-3</v>
      </c>
      <c r="Q278" s="2">
        <v>0.27</v>
      </c>
      <c r="R278" s="2">
        <v>5.7000000000000002E-2</v>
      </c>
      <c r="S278" s="2">
        <v>0.35</v>
      </c>
      <c r="T278" s="2">
        <v>0.41</v>
      </c>
      <c r="U278" s="2">
        <v>4.9000000000000002E-2</v>
      </c>
      <c r="V278" s="2">
        <v>0.04</v>
      </c>
      <c r="W278" s="2">
        <v>1.6E-2</v>
      </c>
      <c r="X278" s="2">
        <v>1.5</v>
      </c>
      <c r="Y278" s="2">
        <v>120</v>
      </c>
      <c r="Z278" s="2">
        <v>3</v>
      </c>
    </row>
    <row r="279" spans="1:26" ht="12" customHeight="1" thickBot="1">
      <c r="A279" s="34" t="s">
        <v>34</v>
      </c>
      <c r="B279" s="12" t="s">
        <v>88</v>
      </c>
      <c r="C279" s="12" t="s">
        <v>84</v>
      </c>
      <c r="D279" s="12" t="s">
        <v>57</v>
      </c>
      <c r="E279" s="12" t="s">
        <v>48</v>
      </c>
      <c r="F279" s="86" t="s">
        <v>114</v>
      </c>
      <c r="G279" s="14">
        <v>4</v>
      </c>
      <c r="H279" s="12">
        <v>4.5</v>
      </c>
      <c r="I279" s="2" t="s">
        <v>29</v>
      </c>
      <c r="J279" s="2">
        <v>49500</v>
      </c>
      <c r="K279" s="2">
        <v>88.6</v>
      </c>
      <c r="L279" s="71">
        <v>32360</v>
      </c>
      <c r="M279" s="16">
        <f t="shared" si="4"/>
        <v>32.36</v>
      </c>
      <c r="N279" s="2">
        <v>13.82</v>
      </c>
      <c r="O279" s="2">
        <v>7.93</v>
      </c>
      <c r="P279" s="22" t="s">
        <v>115</v>
      </c>
      <c r="Q279" s="2">
        <v>0.24</v>
      </c>
      <c r="R279" s="2">
        <v>0.04</v>
      </c>
      <c r="S279" s="2">
        <v>0.32</v>
      </c>
      <c r="T279" s="2">
        <v>0.36</v>
      </c>
      <c r="U279" s="2">
        <v>3.4000000000000002E-2</v>
      </c>
      <c r="V279" s="2">
        <v>3.4000000000000002E-2</v>
      </c>
      <c r="W279" s="2">
        <v>1.4999999999999999E-2</v>
      </c>
      <c r="X279" s="2">
        <v>1.3</v>
      </c>
      <c r="Y279" s="22" t="s">
        <v>115</v>
      </c>
      <c r="Z279" s="22" t="s">
        <v>115</v>
      </c>
    </row>
    <row r="280" spans="1:26" ht="12" customHeight="1">
      <c r="A280" s="29" t="s">
        <v>34</v>
      </c>
      <c r="B280" s="2" t="s">
        <v>89</v>
      </c>
      <c r="C280" s="2" t="s">
        <v>90</v>
      </c>
      <c r="D280" s="2" t="s">
        <v>57</v>
      </c>
      <c r="E280" s="2" t="s">
        <v>48</v>
      </c>
      <c r="F280" s="85" t="s">
        <v>113</v>
      </c>
      <c r="G280" s="4">
        <v>0.51</v>
      </c>
      <c r="H280" s="2" t="s">
        <v>29</v>
      </c>
      <c r="I280" s="2">
        <v>2</v>
      </c>
      <c r="J280" s="2">
        <v>29000</v>
      </c>
      <c r="K280" s="2">
        <v>93.5</v>
      </c>
      <c r="L280" s="70">
        <v>17870</v>
      </c>
      <c r="M280" s="16">
        <f t="shared" si="4"/>
        <v>17.87</v>
      </c>
      <c r="N280" s="2">
        <v>14.58</v>
      </c>
      <c r="O280" s="2">
        <v>7.85</v>
      </c>
      <c r="P280" s="2">
        <v>2.7000000000000001E-3</v>
      </c>
      <c r="Q280" s="2">
        <v>0.34</v>
      </c>
      <c r="R280" s="2">
        <v>0.33</v>
      </c>
      <c r="S280" s="2">
        <v>0.43</v>
      </c>
      <c r="T280" s="2">
        <v>0.76</v>
      </c>
      <c r="U280" s="2">
        <v>3.7999999999999999E-2</v>
      </c>
      <c r="V280" s="2">
        <v>3.5999999999999997E-2</v>
      </c>
      <c r="W280" s="2">
        <v>1.6E-2</v>
      </c>
      <c r="X280" s="2">
        <v>2.2000000000000002</v>
      </c>
      <c r="Y280" s="2">
        <v>110</v>
      </c>
      <c r="Z280" s="2">
        <v>6</v>
      </c>
    </row>
    <row r="281" spans="1:26" ht="12" customHeight="1" thickBot="1">
      <c r="A281" s="34" t="s">
        <v>34</v>
      </c>
      <c r="B281" s="12" t="s">
        <v>89</v>
      </c>
      <c r="C281" s="12" t="s">
        <v>90</v>
      </c>
      <c r="D281" s="12" t="s">
        <v>57</v>
      </c>
      <c r="E281" s="12" t="s">
        <v>48</v>
      </c>
      <c r="F281" s="86" t="s">
        <v>114</v>
      </c>
      <c r="G281" s="14">
        <v>5</v>
      </c>
      <c r="H281" s="12">
        <v>5</v>
      </c>
      <c r="I281" s="2" t="s">
        <v>29</v>
      </c>
      <c r="J281" s="2">
        <v>51100</v>
      </c>
      <c r="K281" s="2">
        <v>80.2</v>
      </c>
      <c r="L281" s="71">
        <v>33630</v>
      </c>
      <c r="M281" s="16">
        <f t="shared" si="4"/>
        <v>33.630000000000003</v>
      </c>
      <c r="N281" s="2">
        <v>14.88</v>
      </c>
      <c r="O281" s="2">
        <v>7.89</v>
      </c>
      <c r="P281" s="22" t="s">
        <v>115</v>
      </c>
      <c r="Q281" s="2">
        <v>0.22</v>
      </c>
      <c r="R281" s="2">
        <v>4.2000000000000003E-2</v>
      </c>
      <c r="S281" s="2">
        <v>0.27</v>
      </c>
      <c r="T281" s="2">
        <v>0.31</v>
      </c>
      <c r="U281" s="2">
        <v>2.3E-2</v>
      </c>
      <c r="V281" s="2">
        <v>2.7E-2</v>
      </c>
      <c r="W281" s="2">
        <v>1.7000000000000001E-2</v>
      </c>
      <c r="X281" s="2">
        <v>1.2</v>
      </c>
      <c r="Y281" s="22" t="s">
        <v>115</v>
      </c>
      <c r="Z281" s="22" t="s">
        <v>115</v>
      </c>
    </row>
    <row r="282" spans="1:26" ht="12" customHeight="1">
      <c r="A282" s="35" t="s">
        <v>34</v>
      </c>
      <c r="B282" s="18" t="s">
        <v>91</v>
      </c>
      <c r="C282" s="18" t="s">
        <v>90</v>
      </c>
      <c r="D282" s="18" t="s">
        <v>57</v>
      </c>
      <c r="E282" s="18" t="s">
        <v>48</v>
      </c>
      <c r="F282" s="85" t="s">
        <v>113</v>
      </c>
      <c r="G282" s="19">
        <v>0.51400000000000001</v>
      </c>
      <c r="H282" s="18" t="s">
        <v>29</v>
      </c>
      <c r="I282" s="2">
        <v>1.5</v>
      </c>
      <c r="J282" s="2">
        <v>19880</v>
      </c>
      <c r="K282" s="2">
        <v>83.2</v>
      </c>
      <c r="L282" s="70">
        <v>11880</v>
      </c>
      <c r="M282" s="16">
        <f t="shared" si="4"/>
        <v>11.88</v>
      </c>
      <c r="N282" s="2">
        <v>12.18</v>
      </c>
      <c r="O282" s="2">
        <v>7.52</v>
      </c>
      <c r="P282" s="2">
        <v>3.5000000000000001E-3</v>
      </c>
      <c r="Q282" s="2">
        <v>0.56999999999999995</v>
      </c>
      <c r="R282" s="2">
        <v>0.73</v>
      </c>
      <c r="S282" s="2">
        <v>0.73</v>
      </c>
      <c r="T282" s="2">
        <v>1.5</v>
      </c>
      <c r="U282" s="2">
        <v>5.6000000000000001E-2</v>
      </c>
      <c r="V282" s="2">
        <v>3.7999999999999999E-2</v>
      </c>
      <c r="W282" s="2">
        <v>1.4999999999999999E-2</v>
      </c>
      <c r="X282" s="2">
        <v>3.6</v>
      </c>
      <c r="Y282" s="2">
        <v>98</v>
      </c>
      <c r="Z282" s="2">
        <v>10</v>
      </c>
    </row>
    <row r="283" spans="1:26" ht="12" customHeight="1" thickBot="1">
      <c r="A283" s="34" t="s">
        <v>34</v>
      </c>
      <c r="B283" s="12" t="s">
        <v>91</v>
      </c>
      <c r="C283" s="12" t="s">
        <v>90</v>
      </c>
      <c r="D283" s="12" t="s">
        <v>57</v>
      </c>
      <c r="E283" s="12" t="s">
        <v>48</v>
      </c>
      <c r="F283" s="86" t="s">
        <v>114</v>
      </c>
      <c r="G283" s="14">
        <v>4.0999999999999996</v>
      </c>
      <c r="H283" s="12">
        <v>4.5</v>
      </c>
      <c r="I283" s="2" t="s">
        <v>29</v>
      </c>
      <c r="J283" s="2">
        <v>49170</v>
      </c>
      <c r="K283" s="2">
        <v>56.4</v>
      </c>
      <c r="L283" s="71">
        <v>32150</v>
      </c>
      <c r="M283" s="16">
        <f t="shared" si="4"/>
        <v>32.15</v>
      </c>
      <c r="N283" s="2">
        <v>14.92</v>
      </c>
      <c r="O283" s="2">
        <v>7.67</v>
      </c>
      <c r="P283" s="22" t="s">
        <v>115</v>
      </c>
      <c r="Q283" s="2">
        <v>0.24</v>
      </c>
      <c r="R283" s="2">
        <v>0.11</v>
      </c>
      <c r="S283" s="2">
        <v>0.36</v>
      </c>
      <c r="T283" s="2">
        <v>0.46</v>
      </c>
      <c r="U283" s="2">
        <v>7.6999999999999999E-2</v>
      </c>
      <c r="V283" s="2">
        <v>3.9E-2</v>
      </c>
      <c r="W283" s="2">
        <v>2.1000000000000001E-2</v>
      </c>
      <c r="X283" s="2">
        <v>1.4</v>
      </c>
      <c r="Y283" s="22" t="s">
        <v>115</v>
      </c>
      <c r="Z283" s="22" t="s">
        <v>115</v>
      </c>
    </row>
    <row r="284" spans="1:26" ht="12" customHeight="1">
      <c r="A284" s="29" t="s">
        <v>34</v>
      </c>
      <c r="B284" s="2" t="s">
        <v>92</v>
      </c>
      <c r="C284" s="2" t="s">
        <v>90</v>
      </c>
      <c r="D284" s="2" t="s">
        <v>57</v>
      </c>
      <c r="E284" s="2" t="s">
        <v>48</v>
      </c>
      <c r="F284" s="85" t="s">
        <v>113</v>
      </c>
      <c r="G284" s="4">
        <v>0.6</v>
      </c>
      <c r="H284" s="2" t="s">
        <v>29</v>
      </c>
      <c r="I284" s="2">
        <v>1.3</v>
      </c>
      <c r="J284" s="2">
        <v>36590</v>
      </c>
      <c r="K284" s="2">
        <v>91.9</v>
      </c>
      <c r="L284" s="70">
        <v>23140</v>
      </c>
      <c r="M284" s="16">
        <f t="shared" si="4"/>
        <v>23.14</v>
      </c>
      <c r="N284" s="2">
        <v>14.24</v>
      </c>
      <c r="O284" s="2">
        <v>7.95</v>
      </c>
      <c r="P284" s="2">
        <v>2.2000000000000001E-3</v>
      </c>
      <c r="Q284" s="2">
        <v>0.27</v>
      </c>
      <c r="R284" s="2">
        <v>0.24</v>
      </c>
      <c r="S284" s="2">
        <v>0.31</v>
      </c>
      <c r="T284" s="2">
        <v>0.55000000000000004</v>
      </c>
      <c r="U284" s="2">
        <v>3.2000000000000001E-2</v>
      </c>
      <c r="V284" s="2">
        <v>1.4999999999999999E-2</v>
      </c>
      <c r="W284" s="2">
        <v>5.0000000000000001E-3</v>
      </c>
      <c r="X284" s="2">
        <v>1.7</v>
      </c>
      <c r="Y284" s="2">
        <v>110</v>
      </c>
      <c r="Z284" s="2">
        <v>6</v>
      </c>
    </row>
    <row r="285" spans="1:26" ht="12" customHeight="1" thickBot="1">
      <c r="A285" s="34" t="s">
        <v>34</v>
      </c>
      <c r="B285" s="12" t="s">
        <v>92</v>
      </c>
      <c r="C285" s="12" t="s">
        <v>90</v>
      </c>
      <c r="D285" s="12" t="s">
        <v>57</v>
      </c>
      <c r="E285" s="12" t="s">
        <v>48</v>
      </c>
      <c r="F285" s="86" t="s">
        <v>114</v>
      </c>
      <c r="G285" s="14">
        <v>4.5</v>
      </c>
      <c r="H285" s="12">
        <v>5</v>
      </c>
      <c r="I285" s="2" t="s">
        <v>29</v>
      </c>
      <c r="J285" s="2">
        <v>38550</v>
      </c>
      <c r="K285" s="2">
        <v>87.9</v>
      </c>
      <c r="L285" s="71">
        <v>24530</v>
      </c>
      <c r="M285" s="16">
        <f t="shared" si="4"/>
        <v>24.53</v>
      </c>
      <c r="N285" s="2">
        <v>14.69</v>
      </c>
      <c r="O285" s="2">
        <v>7.93</v>
      </c>
      <c r="P285" s="22" t="s">
        <v>115</v>
      </c>
      <c r="Q285" s="2">
        <v>0.24</v>
      </c>
      <c r="R285" s="2">
        <v>0.21</v>
      </c>
      <c r="S285" s="2">
        <v>0.31</v>
      </c>
      <c r="T285" s="2">
        <v>0.52</v>
      </c>
      <c r="U285" s="2">
        <v>3.9E-2</v>
      </c>
      <c r="V285" s="2">
        <v>8.0000000000000002E-3</v>
      </c>
      <c r="W285" s="2">
        <v>5.0000000000000001E-3</v>
      </c>
      <c r="X285" s="2">
        <v>1.7</v>
      </c>
      <c r="Y285" s="22" t="s">
        <v>115</v>
      </c>
      <c r="Z285" s="22" t="s">
        <v>115</v>
      </c>
    </row>
    <row r="286" spans="1:26" ht="12" customHeight="1">
      <c r="A286" s="29" t="s">
        <v>34</v>
      </c>
      <c r="B286" s="2" t="s">
        <v>93</v>
      </c>
      <c r="C286" s="2" t="s">
        <v>90</v>
      </c>
      <c r="D286" s="2" t="s">
        <v>57</v>
      </c>
      <c r="E286" s="2" t="s">
        <v>48</v>
      </c>
      <c r="F286" s="85" t="s">
        <v>113</v>
      </c>
      <c r="G286" s="4">
        <v>0.50900000000000001</v>
      </c>
      <c r="H286" s="2" t="s">
        <v>29</v>
      </c>
      <c r="I286" s="2">
        <v>0.3</v>
      </c>
      <c r="J286" s="2">
        <v>6332</v>
      </c>
      <c r="K286" s="2">
        <v>83.5</v>
      </c>
      <c r="L286" s="70">
        <v>3470</v>
      </c>
      <c r="M286" s="16">
        <f t="shared" si="4"/>
        <v>3.47</v>
      </c>
      <c r="N286" s="2">
        <v>12.44</v>
      </c>
      <c r="O286" s="2">
        <v>7.4</v>
      </c>
      <c r="P286" s="2">
        <v>2.7000000000000001E-3</v>
      </c>
      <c r="Q286" s="2">
        <v>1.1000000000000001</v>
      </c>
      <c r="R286" s="2">
        <v>2.2000000000000002</v>
      </c>
      <c r="S286" s="2">
        <v>1.2</v>
      </c>
      <c r="T286" s="2">
        <v>3.5</v>
      </c>
      <c r="U286" s="2">
        <v>0.1</v>
      </c>
      <c r="V286" s="2">
        <v>7.2999999999999995E-2</v>
      </c>
      <c r="W286" s="2">
        <v>2.5999999999999999E-2</v>
      </c>
      <c r="X286" s="2">
        <v>5</v>
      </c>
      <c r="Y286" s="2">
        <v>64</v>
      </c>
      <c r="Z286" s="2">
        <v>18</v>
      </c>
    </row>
    <row r="287" spans="1:26" ht="12" customHeight="1" thickBot="1">
      <c r="A287" s="34" t="s">
        <v>34</v>
      </c>
      <c r="B287" s="12" t="s">
        <v>93</v>
      </c>
      <c r="C287" s="12" t="s">
        <v>90</v>
      </c>
      <c r="D287" s="12" t="s">
        <v>57</v>
      </c>
      <c r="E287" s="12" t="s">
        <v>48</v>
      </c>
      <c r="F287" s="86" t="s">
        <v>114</v>
      </c>
      <c r="G287" s="14">
        <v>4</v>
      </c>
      <c r="H287" s="12">
        <v>4.5</v>
      </c>
      <c r="I287" s="2" t="s">
        <v>29</v>
      </c>
      <c r="J287" s="2">
        <v>39790</v>
      </c>
      <c r="K287" s="2">
        <v>35</v>
      </c>
      <c r="L287" s="71">
        <v>25410</v>
      </c>
      <c r="M287" s="16">
        <f t="shared" si="4"/>
        <v>25.41</v>
      </c>
      <c r="N287" s="2">
        <v>14.04</v>
      </c>
      <c r="O287" s="2">
        <v>7.56</v>
      </c>
      <c r="P287" s="22" t="s">
        <v>115</v>
      </c>
      <c r="Q287" s="2">
        <v>0.35</v>
      </c>
      <c r="R287" s="2">
        <v>0.2</v>
      </c>
      <c r="S287" s="2">
        <v>0.56000000000000005</v>
      </c>
      <c r="T287" s="2">
        <v>0.76</v>
      </c>
      <c r="U287" s="2">
        <v>0.2</v>
      </c>
      <c r="V287" s="2">
        <v>4.5999999999999999E-2</v>
      </c>
      <c r="W287" s="2">
        <v>2.8000000000000001E-2</v>
      </c>
      <c r="X287" s="2">
        <v>1.9</v>
      </c>
      <c r="Y287" s="22" t="s">
        <v>115</v>
      </c>
      <c r="Z287" s="22" t="s">
        <v>115</v>
      </c>
    </row>
    <row r="288" spans="1:26" ht="12" customHeight="1">
      <c r="A288" s="29" t="s">
        <v>34</v>
      </c>
      <c r="B288" s="2" t="s">
        <v>94</v>
      </c>
      <c r="C288" s="2" t="s">
        <v>95</v>
      </c>
      <c r="D288" s="2" t="s">
        <v>57</v>
      </c>
      <c r="E288" s="2" t="s">
        <v>48</v>
      </c>
      <c r="F288" s="85" t="s">
        <v>113</v>
      </c>
      <c r="G288" s="4">
        <v>0.50700000000000001</v>
      </c>
      <c r="H288" s="2" t="s">
        <v>29</v>
      </c>
      <c r="I288" s="2">
        <v>0.6</v>
      </c>
      <c r="J288" s="2">
        <v>9390</v>
      </c>
      <c r="K288" s="2">
        <v>116.1</v>
      </c>
      <c r="L288" s="70">
        <v>5300</v>
      </c>
      <c r="M288" s="16">
        <f t="shared" si="4"/>
        <v>5.3</v>
      </c>
      <c r="N288" s="2">
        <v>13.84</v>
      </c>
      <c r="O288" s="2">
        <v>8.1</v>
      </c>
      <c r="P288" s="2">
        <v>2.8000000000000001E-2</v>
      </c>
      <c r="Q288" s="2">
        <v>0.75</v>
      </c>
      <c r="R288" s="2">
        <v>1.6</v>
      </c>
      <c r="S288" s="2">
        <v>1.1000000000000001</v>
      </c>
      <c r="T288" s="2">
        <v>2.7</v>
      </c>
      <c r="U288" s="2">
        <v>0.01</v>
      </c>
      <c r="V288" s="2">
        <v>4.2000000000000003E-2</v>
      </c>
      <c r="W288" s="2">
        <v>8.0000000000000002E-3</v>
      </c>
      <c r="X288" s="2">
        <v>4.5</v>
      </c>
      <c r="Y288" s="2">
        <v>83</v>
      </c>
      <c r="Z288" s="2">
        <v>15</v>
      </c>
    </row>
    <row r="289" spans="1:26" ht="12" customHeight="1" thickBot="1">
      <c r="A289" s="34" t="s">
        <v>34</v>
      </c>
      <c r="B289" s="12" t="s">
        <v>94</v>
      </c>
      <c r="C289" s="12" t="s">
        <v>95</v>
      </c>
      <c r="D289" s="12" t="s">
        <v>57</v>
      </c>
      <c r="E289" s="12" t="s">
        <v>48</v>
      </c>
      <c r="F289" s="86" t="s">
        <v>114</v>
      </c>
      <c r="G289" s="14">
        <v>4.5</v>
      </c>
      <c r="H289" s="12">
        <v>5</v>
      </c>
      <c r="I289" s="2" t="s">
        <v>29</v>
      </c>
      <c r="J289" s="2">
        <v>44920</v>
      </c>
      <c r="K289" s="2">
        <v>35.200000000000003</v>
      </c>
      <c r="L289" s="71">
        <v>29070</v>
      </c>
      <c r="M289" s="16">
        <f t="shared" si="4"/>
        <v>29.07</v>
      </c>
      <c r="N289" s="2">
        <v>14.33</v>
      </c>
      <c r="O289" s="2">
        <v>7.6</v>
      </c>
      <c r="P289" s="22" t="s">
        <v>115</v>
      </c>
      <c r="Q289" s="2">
        <v>0.38</v>
      </c>
      <c r="R289" s="2">
        <v>0.28999999999999998</v>
      </c>
      <c r="S289" s="2">
        <v>0.54</v>
      </c>
      <c r="T289" s="2">
        <v>0.84</v>
      </c>
      <c r="U289" s="2">
        <v>0.14000000000000001</v>
      </c>
      <c r="V289" s="2">
        <v>0.04</v>
      </c>
      <c r="W289" s="2">
        <v>2.1999999999999999E-2</v>
      </c>
      <c r="X289" s="2">
        <v>2.1</v>
      </c>
      <c r="Y289" s="22" t="s">
        <v>115</v>
      </c>
      <c r="Z289" s="22" t="s">
        <v>115</v>
      </c>
    </row>
    <row r="290" spans="1:26" ht="12" customHeight="1">
      <c r="A290" s="29" t="s">
        <v>34</v>
      </c>
      <c r="B290" s="2" t="s">
        <v>96</v>
      </c>
      <c r="C290" s="2" t="s">
        <v>95</v>
      </c>
      <c r="D290" s="2" t="s">
        <v>57</v>
      </c>
      <c r="E290" s="2" t="s">
        <v>48</v>
      </c>
      <c r="F290" s="85" t="s">
        <v>113</v>
      </c>
      <c r="G290" s="4">
        <v>0.55400000000000005</v>
      </c>
      <c r="H290" s="2" t="s">
        <v>29</v>
      </c>
      <c r="I290" s="2">
        <v>1.5</v>
      </c>
      <c r="J290" s="2">
        <v>23470</v>
      </c>
      <c r="K290" s="2">
        <v>88.5</v>
      </c>
      <c r="L290" s="70">
        <v>14250</v>
      </c>
      <c r="M290" s="16">
        <f t="shared" si="4"/>
        <v>14.25</v>
      </c>
      <c r="N290" s="2">
        <v>15.66</v>
      </c>
      <c r="O290" s="2">
        <v>7.74</v>
      </c>
      <c r="P290" s="2">
        <v>1.9E-2</v>
      </c>
      <c r="Q290" s="2">
        <v>0.54</v>
      </c>
      <c r="R290" s="2">
        <v>0.91</v>
      </c>
      <c r="S290" s="2">
        <v>0.79</v>
      </c>
      <c r="T290" s="2">
        <v>1.7</v>
      </c>
      <c r="U290" s="2" t="s">
        <v>50</v>
      </c>
      <c r="V290" s="2">
        <v>2.7E-2</v>
      </c>
      <c r="W290" s="2">
        <v>1.4E-2</v>
      </c>
      <c r="X290" s="2">
        <v>3</v>
      </c>
      <c r="Y290" s="2">
        <v>91</v>
      </c>
      <c r="Z290" s="2">
        <v>13</v>
      </c>
    </row>
    <row r="291" spans="1:26" ht="12" customHeight="1" thickBot="1">
      <c r="A291" s="34" t="s">
        <v>34</v>
      </c>
      <c r="B291" s="12" t="s">
        <v>96</v>
      </c>
      <c r="C291" s="12" t="s">
        <v>95</v>
      </c>
      <c r="D291" s="12" t="s">
        <v>57</v>
      </c>
      <c r="E291" s="12" t="s">
        <v>48</v>
      </c>
      <c r="F291" s="86" t="s">
        <v>114</v>
      </c>
      <c r="G291" s="14">
        <v>4.5</v>
      </c>
      <c r="H291" s="12">
        <v>5</v>
      </c>
      <c r="I291" s="2" t="s">
        <v>29</v>
      </c>
      <c r="J291" s="2">
        <v>46350</v>
      </c>
      <c r="K291" s="2">
        <v>23.3</v>
      </c>
      <c r="L291" s="72">
        <v>30110</v>
      </c>
      <c r="M291" s="16">
        <f t="shared" si="4"/>
        <v>30.11</v>
      </c>
      <c r="N291" s="2">
        <v>14.91</v>
      </c>
      <c r="O291" s="2">
        <v>7.56</v>
      </c>
      <c r="P291" s="22" t="s">
        <v>115</v>
      </c>
      <c r="Q291" s="2">
        <v>0.17</v>
      </c>
      <c r="R291" s="2">
        <v>0.18</v>
      </c>
      <c r="S291" s="2">
        <v>0.52</v>
      </c>
      <c r="T291" s="2">
        <v>0.7</v>
      </c>
      <c r="U291" s="2">
        <v>0.16</v>
      </c>
      <c r="V291" s="2">
        <v>4.1000000000000002E-2</v>
      </c>
      <c r="W291" s="2">
        <v>2.1000000000000001E-2</v>
      </c>
      <c r="X291" s="2">
        <v>1.9</v>
      </c>
      <c r="Y291" s="22" t="s">
        <v>115</v>
      </c>
      <c r="Z291" s="22" t="s">
        <v>115</v>
      </c>
    </row>
    <row r="292" spans="1:26" ht="12" customHeight="1">
      <c r="A292" s="31" t="s">
        <v>34</v>
      </c>
      <c r="B292" s="11" t="s">
        <v>97</v>
      </c>
      <c r="C292" s="11" t="s">
        <v>95</v>
      </c>
      <c r="D292" s="11" t="s">
        <v>57</v>
      </c>
      <c r="E292" s="11" t="s">
        <v>48</v>
      </c>
      <c r="F292" s="85" t="s">
        <v>113</v>
      </c>
      <c r="G292" s="4">
        <v>0.505</v>
      </c>
      <c r="H292" s="2" t="s">
        <v>29</v>
      </c>
      <c r="I292" s="2">
        <v>0.6</v>
      </c>
      <c r="J292" s="2">
        <v>8897</v>
      </c>
      <c r="K292" s="2">
        <v>87.7</v>
      </c>
      <c r="L292" s="70">
        <v>5000</v>
      </c>
      <c r="M292" s="16">
        <f t="shared" si="4"/>
        <v>5</v>
      </c>
      <c r="N292" s="2">
        <v>14.88</v>
      </c>
      <c r="O292" s="2">
        <v>7.75</v>
      </c>
      <c r="P292" s="2">
        <v>2.2000000000000001E-3</v>
      </c>
      <c r="Q292" s="2">
        <v>0.35</v>
      </c>
      <c r="R292" s="2">
        <v>0.47</v>
      </c>
      <c r="S292" s="2">
        <v>0.56999999999999995</v>
      </c>
      <c r="T292" s="2">
        <v>1</v>
      </c>
      <c r="U292" s="2">
        <v>8.5000000000000006E-2</v>
      </c>
      <c r="V292" s="2">
        <v>4.5999999999999999E-2</v>
      </c>
      <c r="W292" s="2">
        <v>1.7000000000000001E-2</v>
      </c>
      <c r="X292" s="2">
        <v>2.7</v>
      </c>
      <c r="Y292" s="2">
        <v>77</v>
      </c>
      <c r="Z292" s="2">
        <v>13</v>
      </c>
    </row>
    <row r="293" spans="1:26" ht="12" customHeight="1" thickBot="1">
      <c r="A293" s="34" t="s">
        <v>34</v>
      </c>
      <c r="B293" s="12" t="s">
        <v>97</v>
      </c>
      <c r="C293" s="12" t="s">
        <v>95</v>
      </c>
      <c r="D293" s="12" t="s">
        <v>57</v>
      </c>
      <c r="E293" s="12" t="s">
        <v>48</v>
      </c>
      <c r="F293" s="86" t="s">
        <v>114</v>
      </c>
      <c r="G293" s="14">
        <v>5.5</v>
      </c>
      <c r="H293" s="12">
        <v>6</v>
      </c>
      <c r="I293" s="2" t="s">
        <v>29</v>
      </c>
      <c r="J293" s="2">
        <v>46730</v>
      </c>
      <c r="K293" s="2">
        <v>32.4</v>
      </c>
      <c r="L293" s="71">
        <v>30400</v>
      </c>
      <c r="M293" s="16">
        <f t="shared" si="4"/>
        <v>30.4</v>
      </c>
      <c r="N293" s="2">
        <v>15.83</v>
      </c>
      <c r="O293" s="2">
        <v>7.64</v>
      </c>
      <c r="P293" s="22" t="s">
        <v>115</v>
      </c>
      <c r="Q293" s="2">
        <v>0.21</v>
      </c>
      <c r="R293" s="2">
        <v>0.25</v>
      </c>
      <c r="S293" s="2">
        <v>0.35</v>
      </c>
      <c r="T293" s="2">
        <v>0.59</v>
      </c>
      <c r="U293" s="2">
        <v>0.13</v>
      </c>
      <c r="V293" s="2">
        <v>3.9E-2</v>
      </c>
      <c r="W293" s="2">
        <v>2.1000000000000001E-2</v>
      </c>
      <c r="X293" s="2">
        <v>2</v>
      </c>
      <c r="Y293" s="22" t="s">
        <v>115</v>
      </c>
      <c r="Z293" s="22" t="s">
        <v>115</v>
      </c>
    </row>
    <row r="294" spans="1:26" ht="12" customHeight="1">
      <c r="A294" s="29" t="s">
        <v>34</v>
      </c>
      <c r="B294" s="2" t="s">
        <v>98</v>
      </c>
      <c r="C294" s="2" t="s">
        <v>95</v>
      </c>
      <c r="D294" s="2" t="s">
        <v>57</v>
      </c>
      <c r="E294" s="2" t="s">
        <v>48</v>
      </c>
      <c r="F294" s="85" t="s">
        <v>113</v>
      </c>
      <c r="G294" s="4">
        <v>0.51100000000000001</v>
      </c>
      <c r="H294" s="2" t="s">
        <v>29</v>
      </c>
      <c r="I294" s="2">
        <v>0.5</v>
      </c>
      <c r="J294" s="2">
        <v>4481</v>
      </c>
      <c r="K294" s="2">
        <v>88.1</v>
      </c>
      <c r="L294" s="70">
        <v>2400</v>
      </c>
      <c r="M294" s="16">
        <f t="shared" si="4"/>
        <v>2.4</v>
      </c>
      <c r="N294" s="2">
        <v>14.88</v>
      </c>
      <c r="O294" s="2">
        <v>7.68</v>
      </c>
      <c r="P294" s="2">
        <v>2.3E-3</v>
      </c>
      <c r="Q294" s="2">
        <v>0.74</v>
      </c>
      <c r="R294" s="2">
        <v>0.42</v>
      </c>
      <c r="S294" s="2">
        <v>0.81</v>
      </c>
      <c r="T294" s="2">
        <v>1.2</v>
      </c>
      <c r="U294" s="2">
        <v>5.5E-2</v>
      </c>
      <c r="V294" s="2">
        <v>9.4E-2</v>
      </c>
      <c r="W294" s="2">
        <v>4.7E-2</v>
      </c>
      <c r="X294" s="2">
        <v>4.2</v>
      </c>
      <c r="Y294" s="2">
        <v>63</v>
      </c>
      <c r="Z294" s="2">
        <v>18</v>
      </c>
    </row>
    <row r="295" spans="1:26" ht="12" customHeight="1" thickBot="1">
      <c r="A295" s="34" t="s">
        <v>34</v>
      </c>
      <c r="B295" s="12" t="s">
        <v>98</v>
      </c>
      <c r="C295" s="12" t="s">
        <v>95</v>
      </c>
      <c r="D295" s="12" t="s">
        <v>57</v>
      </c>
      <c r="E295" s="12" t="s">
        <v>48</v>
      </c>
      <c r="F295" s="86" t="s">
        <v>114</v>
      </c>
      <c r="G295" s="14">
        <v>4</v>
      </c>
      <c r="H295" s="12">
        <v>4.5</v>
      </c>
      <c r="I295" s="2" t="s">
        <v>29</v>
      </c>
      <c r="J295" s="2">
        <v>26180</v>
      </c>
      <c r="K295" s="2">
        <v>45.3</v>
      </c>
      <c r="L295" s="71">
        <v>16060</v>
      </c>
      <c r="M295" s="16">
        <f t="shared" si="4"/>
        <v>16.059999999999999</v>
      </c>
      <c r="N295" s="2">
        <v>15.5</v>
      </c>
      <c r="O295" s="2">
        <v>7.64</v>
      </c>
      <c r="P295" s="22" t="s">
        <v>115</v>
      </c>
      <c r="Q295" s="2">
        <v>0.39</v>
      </c>
      <c r="R295" s="2">
        <v>0.28999999999999998</v>
      </c>
      <c r="S295" s="2">
        <v>0.61</v>
      </c>
      <c r="T295" s="2">
        <v>0.9</v>
      </c>
      <c r="U295" s="2">
        <v>0.16</v>
      </c>
      <c r="V295" s="2">
        <v>4.3999999999999997E-2</v>
      </c>
      <c r="W295" s="2">
        <v>2.7E-2</v>
      </c>
      <c r="X295" s="2">
        <v>2.6</v>
      </c>
      <c r="Y295" s="22" t="s">
        <v>115</v>
      </c>
      <c r="Z295" s="22" t="s">
        <v>115</v>
      </c>
    </row>
    <row r="296" spans="1:26" ht="12" customHeight="1">
      <c r="A296" s="29" t="s">
        <v>34</v>
      </c>
      <c r="B296" s="2" t="s">
        <v>99</v>
      </c>
      <c r="C296" s="2" t="s">
        <v>95</v>
      </c>
      <c r="D296" s="2" t="s">
        <v>57</v>
      </c>
      <c r="E296" s="2" t="s">
        <v>48</v>
      </c>
      <c r="F296" s="85" t="s">
        <v>113</v>
      </c>
      <c r="G296" s="4">
        <v>0.495</v>
      </c>
      <c r="H296" s="2" t="s">
        <v>29</v>
      </c>
      <c r="I296" s="2">
        <v>0.4</v>
      </c>
      <c r="J296" s="2">
        <v>7492</v>
      </c>
      <c r="K296" s="2">
        <v>85.5</v>
      </c>
      <c r="L296" s="70">
        <v>4160</v>
      </c>
      <c r="M296" s="16">
        <f t="shared" si="4"/>
        <v>4.16</v>
      </c>
      <c r="N296" s="2">
        <v>15.26</v>
      </c>
      <c r="O296" s="2">
        <v>7.76</v>
      </c>
      <c r="P296" s="2">
        <v>1.7999999999999999E-2</v>
      </c>
      <c r="Q296" s="2">
        <v>0.66</v>
      </c>
      <c r="R296" s="2">
        <v>0.37</v>
      </c>
      <c r="S296" s="2">
        <v>0.84</v>
      </c>
      <c r="T296" s="2">
        <v>1.2</v>
      </c>
      <c r="U296" s="2">
        <v>5.8999999999999997E-2</v>
      </c>
      <c r="V296" s="2">
        <v>7.2999999999999995E-2</v>
      </c>
      <c r="W296" s="2">
        <v>2.5999999999999999E-2</v>
      </c>
      <c r="X296" s="2">
        <v>4</v>
      </c>
      <c r="Y296" s="2">
        <v>92</v>
      </c>
      <c r="Z296" s="2">
        <v>16</v>
      </c>
    </row>
    <row r="297" spans="1:26" ht="12" customHeight="1" thickBot="1">
      <c r="A297" s="34" t="s">
        <v>34</v>
      </c>
      <c r="B297" s="12" t="s">
        <v>99</v>
      </c>
      <c r="C297" s="12" t="s">
        <v>95</v>
      </c>
      <c r="D297" s="12" t="s">
        <v>57</v>
      </c>
      <c r="E297" s="12" t="s">
        <v>48</v>
      </c>
      <c r="F297" s="86" t="s">
        <v>114</v>
      </c>
      <c r="G297" s="14">
        <v>4.3</v>
      </c>
      <c r="H297" s="12">
        <v>4.8</v>
      </c>
      <c r="I297" s="2" t="s">
        <v>29</v>
      </c>
      <c r="J297" s="2">
        <v>44710</v>
      </c>
      <c r="K297" s="2">
        <v>6.5</v>
      </c>
      <c r="L297" s="71">
        <v>28950</v>
      </c>
      <c r="M297" s="16">
        <f t="shared" si="4"/>
        <v>28.95</v>
      </c>
      <c r="N297" s="2">
        <v>16.079999999999998</v>
      </c>
      <c r="O297" s="2">
        <v>7.55</v>
      </c>
      <c r="P297" s="22" t="s">
        <v>115</v>
      </c>
      <c r="Q297" s="2">
        <v>8.1000000000000003E-2</v>
      </c>
      <c r="R297" s="2">
        <v>0.1</v>
      </c>
      <c r="S297" s="2">
        <v>0.45</v>
      </c>
      <c r="T297" s="2">
        <v>0.56000000000000005</v>
      </c>
      <c r="U297" s="2">
        <v>0.33</v>
      </c>
      <c r="V297" s="2">
        <v>4.3999999999999997E-2</v>
      </c>
      <c r="W297" s="2">
        <v>3.4000000000000002E-2</v>
      </c>
      <c r="X297" s="2">
        <v>2.2999999999999998</v>
      </c>
      <c r="Y297" s="22" t="s">
        <v>115</v>
      </c>
      <c r="Z297" s="22" t="s">
        <v>115</v>
      </c>
    </row>
    <row r="298" spans="1:26" ht="12" customHeight="1">
      <c r="A298" s="29" t="s">
        <v>34</v>
      </c>
      <c r="B298" s="2" t="s">
        <v>100</v>
      </c>
      <c r="C298" s="2" t="s">
        <v>101</v>
      </c>
      <c r="D298" s="2" t="s">
        <v>57</v>
      </c>
      <c r="E298" s="2" t="s">
        <v>48</v>
      </c>
      <c r="F298" s="85" t="s">
        <v>113</v>
      </c>
      <c r="G298" s="4">
        <v>0.51200000000000001</v>
      </c>
      <c r="H298" s="2" t="s">
        <v>29</v>
      </c>
      <c r="I298" s="2">
        <v>0.9</v>
      </c>
      <c r="J298" s="2">
        <v>8099</v>
      </c>
      <c r="K298" s="2">
        <v>105.5</v>
      </c>
      <c r="L298" s="70">
        <v>4520</v>
      </c>
      <c r="M298" s="16">
        <f t="shared" si="4"/>
        <v>4.5199999999999996</v>
      </c>
      <c r="N298" s="2">
        <v>15.2</v>
      </c>
      <c r="O298" s="2">
        <v>8.3000000000000007</v>
      </c>
      <c r="P298" s="2">
        <v>2.5999999999999999E-2</v>
      </c>
      <c r="Q298" s="2">
        <v>0.78</v>
      </c>
      <c r="R298" s="2">
        <v>0.22</v>
      </c>
      <c r="S298" s="2">
        <v>0.97</v>
      </c>
      <c r="T298" s="2">
        <v>1.2</v>
      </c>
      <c r="U298" s="2">
        <v>1.7999999999999999E-2</v>
      </c>
      <c r="V298" s="2">
        <v>5.0999999999999997E-2</v>
      </c>
      <c r="W298" s="2">
        <v>0.01</v>
      </c>
      <c r="X298" s="2">
        <v>3</v>
      </c>
      <c r="Y298" s="2">
        <v>94</v>
      </c>
      <c r="Z298" s="2">
        <v>15</v>
      </c>
    </row>
    <row r="299" spans="1:26" ht="12" customHeight="1" thickBot="1">
      <c r="A299" s="34" t="s">
        <v>34</v>
      </c>
      <c r="B299" s="12" t="s">
        <v>100</v>
      </c>
      <c r="C299" s="12" t="s">
        <v>101</v>
      </c>
      <c r="D299" s="12" t="s">
        <v>57</v>
      </c>
      <c r="E299" s="12" t="s">
        <v>48</v>
      </c>
      <c r="F299" s="86" t="s">
        <v>114</v>
      </c>
      <c r="G299" s="14">
        <v>3.8</v>
      </c>
      <c r="H299" s="12">
        <v>4.3</v>
      </c>
      <c r="I299" s="2" t="s">
        <v>29</v>
      </c>
      <c r="J299" s="2">
        <v>43260</v>
      </c>
      <c r="K299" s="2">
        <v>7.8</v>
      </c>
      <c r="L299" s="71">
        <v>27910</v>
      </c>
      <c r="M299" s="16">
        <f t="shared" si="4"/>
        <v>27.91</v>
      </c>
      <c r="N299" s="2">
        <v>16.079999999999998</v>
      </c>
      <c r="O299" s="2">
        <v>7.61</v>
      </c>
      <c r="P299" s="22" t="s">
        <v>115</v>
      </c>
      <c r="Q299" s="2">
        <v>0.24</v>
      </c>
      <c r="R299" s="2">
        <v>0.11</v>
      </c>
      <c r="S299" s="2">
        <v>0.56999999999999995</v>
      </c>
      <c r="T299" s="2">
        <v>0.68</v>
      </c>
      <c r="U299" s="2">
        <v>0.31</v>
      </c>
      <c r="V299" s="2">
        <v>4.4999999999999998E-2</v>
      </c>
      <c r="W299" s="2">
        <v>2.8000000000000001E-2</v>
      </c>
      <c r="X299" s="2">
        <v>2.2000000000000002</v>
      </c>
      <c r="Y299" s="22" t="s">
        <v>115</v>
      </c>
      <c r="Z299" s="22" t="s">
        <v>115</v>
      </c>
    </row>
    <row r="300" spans="1:26" ht="12" customHeight="1">
      <c r="A300" s="29" t="s">
        <v>34</v>
      </c>
      <c r="B300" s="2" t="s">
        <v>102</v>
      </c>
      <c r="C300" s="2" t="s">
        <v>101</v>
      </c>
      <c r="D300" s="2" t="s">
        <v>57</v>
      </c>
      <c r="E300" s="2" t="s">
        <v>48</v>
      </c>
      <c r="F300" s="85" t="s">
        <v>113</v>
      </c>
      <c r="G300" s="4">
        <v>0.51300000000000001</v>
      </c>
      <c r="H300" s="2" t="s">
        <v>29</v>
      </c>
      <c r="I300" s="2">
        <v>0.8</v>
      </c>
      <c r="J300" s="2">
        <v>6393</v>
      </c>
      <c r="K300" s="2">
        <v>85.4</v>
      </c>
      <c r="L300" s="70">
        <v>3510</v>
      </c>
      <c r="M300" s="16">
        <f t="shared" si="4"/>
        <v>3.51</v>
      </c>
      <c r="N300" s="2">
        <v>16.149999999999999</v>
      </c>
      <c r="O300" s="2">
        <v>7.76</v>
      </c>
      <c r="P300" s="2">
        <v>8.9999999999999993E-3</v>
      </c>
      <c r="Q300" s="2">
        <v>0.63</v>
      </c>
      <c r="R300" s="2">
        <v>0.28999999999999998</v>
      </c>
      <c r="S300" s="2">
        <v>0.71</v>
      </c>
      <c r="T300" s="2">
        <v>1</v>
      </c>
      <c r="U300" s="2">
        <v>5.7000000000000002E-2</v>
      </c>
      <c r="V300" s="2">
        <v>5.3999999999999999E-2</v>
      </c>
      <c r="W300" s="2">
        <v>1.6E-2</v>
      </c>
      <c r="X300" s="2">
        <v>2.4</v>
      </c>
      <c r="Y300" s="2">
        <v>78</v>
      </c>
      <c r="Z300" s="2">
        <v>13</v>
      </c>
    </row>
    <row r="301" spans="1:26" ht="12" customHeight="1" thickBot="1">
      <c r="A301" s="34" t="s">
        <v>34</v>
      </c>
      <c r="B301" s="12" t="s">
        <v>102</v>
      </c>
      <c r="C301" s="12" t="s">
        <v>101</v>
      </c>
      <c r="D301" s="12" t="s">
        <v>57</v>
      </c>
      <c r="E301" s="12" t="s">
        <v>48</v>
      </c>
      <c r="F301" s="86" t="s">
        <v>114</v>
      </c>
      <c r="G301" s="14">
        <v>3.7</v>
      </c>
      <c r="H301" s="12">
        <v>4.2</v>
      </c>
      <c r="I301" s="2" t="s">
        <v>29</v>
      </c>
      <c r="J301" s="2">
        <v>40990</v>
      </c>
      <c r="K301" s="2">
        <v>19.100000000000001</v>
      </c>
      <c r="L301" s="71">
        <v>26290</v>
      </c>
      <c r="M301" s="16">
        <f t="shared" si="4"/>
        <v>26.29</v>
      </c>
      <c r="N301" s="2">
        <v>16.16</v>
      </c>
      <c r="O301" s="2">
        <v>7.63</v>
      </c>
      <c r="P301" s="22" t="s">
        <v>115</v>
      </c>
      <c r="Q301" s="2">
        <v>0.21</v>
      </c>
      <c r="R301" s="2">
        <v>0.1</v>
      </c>
      <c r="S301" s="2">
        <v>0.57999999999999996</v>
      </c>
      <c r="T301" s="2">
        <v>0.68</v>
      </c>
      <c r="U301" s="2">
        <v>0.28999999999999998</v>
      </c>
      <c r="V301" s="2">
        <v>5.5E-2</v>
      </c>
      <c r="W301" s="2">
        <v>2.5999999999999999E-2</v>
      </c>
      <c r="X301" s="2">
        <v>2.4</v>
      </c>
      <c r="Y301" s="22" t="s">
        <v>115</v>
      </c>
      <c r="Z301" s="22" t="s">
        <v>115</v>
      </c>
    </row>
    <row r="302" spans="1:26" ht="12" customHeight="1">
      <c r="A302" s="35" t="s">
        <v>34</v>
      </c>
      <c r="B302" s="18" t="s">
        <v>103</v>
      </c>
      <c r="C302" s="18" t="s">
        <v>101</v>
      </c>
      <c r="D302" s="18" t="s">
        <v>57</v>
      </c>
      <c r="E302" s="18" t="s">
        <v>48</v>
      </c>
      <c r="F302" s="85" t="s">
        <v>113</v>
      </c>
      <c r="G302" s="19">
        <v>0.50600000000000001</v>
      </c>
      <c r="H302" s="18" t="s">
        <v>29</v>
      </c>
      <c r="I302" s="2">
        <v>0.5</v>
      </c>
      <c r="J302" s="2">
        <v>9541</v>
      </c>
      <c r="K302" s="2">
        <v>94.9</v>
      </c>
      <c r="L302" s="70">
        <v>5390</v>
      </c>
      <c r="M302" s="16">
        <f t="shared" si="4"/>
        <v>5.39</v>
      </c>
      <c r="N302" s="2">
        <v>15.86</v>
      </c>
      <c r="O302" s="2">
        <v>8.0399999999999991</v>
      </c>
      <c r="P302" s="2">
        <v>1.4999999999999999E-2</v>
      </c>
      <c r="Q302" s="2">
        <v>0.67</v>
      </c>
      <c r="R302" s="2">
        <v>8.8999999999999996E-2</v>
      </c>
      <c r="S302" s="2">
        <v>0.87</v>
      </c>
      <c r="T302" s="2">
        <v>0.96</v>
      </c>
      <c r="U302" s="2" t="s">
        <v>50</v>
      </c>
      <c r="V302" s="2">
        <v>5.0999999999999997E-2</v>
      </c>
      <c r="W302" s="2">
        <v>5.0000000000000001E-3</v>
      </c>
      <c r="X302" s="2">
        <v>2.9</v>
      </c>
      <c r="Y302" s="2">
        <v>84</v>
      </c>
      <c r="Z302" s="2">
        <v>14</v>
      </c>
    </row>
    <row r="303" spans="1:26" ht="12" customHeight="1" thickBot="1">
      <c r="A303" s="34" t="s">
        <v>34</v>
      </c>
      <c r="B303" s="12" t="s">
        <v>103</v>
      </c>
      <c r="C303" s="12" t="s">
        <v>101</v>
      </c>
      <c r="D303" s="12" t="s">
        <v>57</v>
      </c>
      <c r="E303" s="12" t="s">
        <v>48</v>
      </c>
      <c r="F303" s="86" t="s">
        <v>114</v>
      </c>
      <c r="G303" s="14">
        <v>4</v>
      </c>
      <c r="H303" s="12">
        <v>4.5</v>
      </c>
      <c r="I303" s="2" t="s">
        <v>29</v>
      </c>
      <c r="J303" s="2">
        <v>26210</v>
      </c>
      <c r="K303" s="2">
        <v>45.5</v>
      </c>
      <c r="L303" s="71">
        <v>16080</v>
      </c>
      <c r="M303" s="16">
        <f t="shared" si="4"/>
        <v>16.079999999999998</v>
      </c>
      <c r="N303" s="2">
        <v>16.55</v>
      </c>
      <c r="O303" s="2">
        <v>7.69</v>
      </c>
      <c r="P303" s="22" t="s">
        <v>115</v>
      </c>
      <c r="Q303" s="2">
        <v>0.48</v>
      </c>
      <c r="R303" s="2">
        <v>5.2999999999999999E-2</v>
      </c>
      <c r="S303" s="2">
        <v>0.79</v>
      </c>
      <c r="T303" s="2">
        <v>0.84</v>
      </c>
      <c r="U303" s="2">
        <v>0.15</v>
      </c>
      <c r="V303" s="2">
        <v>4.8000000000000001E-2</v>
      </c>
      <c r="W303" s="2">
        <v>7.0000000000000001E-3</v>
      </c>
      <c r="X303" s="2">
        <v>2.5</v>
      </c>
      <c r="Y303" s="22" t="s">
        <v>115</v>
      </c>
      <c r="Z303" s="22" t="s">
        <v>115</v>
      </c>
    </row>
    <row r="304" spans="1:26" ht="12" customHeight="1">
      <c r="A304" s="29" t="s">
        <v>34</v>
      </c>
      <c r="B304" s="2" t="s">
        <v>104</v>
      </c>
      <c r="C304" s="2" t="s">
        <v>101</v>
      </c>
      <c r="D304" s="2" t="s">
        <v>57</v>
      </c>
      <c r="E304" s="2" t="s">
        <v>48</v>
      </c>
      <c r="F304" s="85" t="s">
        <v>113</v>
      </c>
      <c r="G304" s="4">
        <v>0.498</v>
      </c>
      <c r="H304" s="2" t="s">
        <v>29</v>
      </c>
      <c r="I304" s="2">
        <v>0.7</v>
      </c>
      <c r="J304" s="2">
        <v>9866</v>
      </c>
      <c r="K304" s="2">
        <v>108.2</v>
      </c>
      <c r="L304" s="73">
        <v>5580</v>
      </c>
      <c r="M304" s="16">
        <f t="shared" si="4"/>
        <v>5.58</v>
      </c>
      <c r="N304" s="2">
        <v>16.29</v>
      </c>
      <c r="O304" s="2">
        <v>8.36</v>
      </c>
      <c r="P304" s="2">
        <v>2.1999999999999999E-2</v>
      </c>
      <c r="Q304" s="2">
        <v>0.59</v>
      </c>
      <c r="R304" s="2">
        <v>1.7999999999999999E-2</v>
      </c>
      <c r="S304" s="2">
        <v>0.76</v>
      </c>
      <c r="T304" s="2">
        <v>0.78</v>
      </c>
      <c r="U304" s="2">
        <v>0.01</v>
      </c>
      <c r="V304" s="2">
        <v>4.1000000000000002E-2</v>
      </c>
      <c r="W304" s="2">
        <v>1.2E-2</v>
      </c>
      <c r="X304" s="2">
        <v>2.7</v>
      </c>
      <c r="Y304" s="2">
        <v>85</v>
      </c>
      <c r="Z304" s="2">
        <v>14</v>
      </c>
    </row>
    <row r="305" spans="1:26" ht="12" customHeight="1" thickBot="1">
      <c r="A305" s="34" t="s">
        <v>34</v>
      </c>
      <c r="B305" s="12" t="s">
        <v>104</v>
      </c>
      <c r="C305" s="12" t="s">
        <v>101</v>
      </c>
      <c r="D305" s="12" t="s">
        <v>57</v>
      </c>
      <c r="E305" s="12" t="s">
        <v>48</v>
      </c>
      <c r="F305" s="86" t="s">
        <v>114</v>
      </c>
      <c r="G305" s="14">
        <v>4.5</v>
      </c>
      <c r="H305" s="12">
        <v>5</v>
      </c>
      <c r="I305" s="2" t="s">
        <v>29</v>
      </c>
      <c r="J305" s="2">
        <v>46710</v>
      </c>
      <c r="K305" s="2">
        <v>9.9</v>
      </c>
      <c r="L305" s="71">
        <v>30390</v>
      </c>
      <c r="M305" s="16">
        <f t="shared" si="4"/>
        <v>30.39</v>
      </c>
      <c r="N305" s="2">
        <v>16.38</v>
      </c>
      <c r="O305" s="2">
        <v>7.61</v>
      </c>
      <c r="P305" s="22" t="s">
        <v>115</v>
      </c>
      <c r="Q305" s="2">
        <v>0.18</v>
      </c>
      <c r="R305" s="2">
        <v>0.1</v>
      </c>
      <c r="S305" s="2">
        <v>0.36</v>
      </c>
      <c r="T305" s="2">
        <v>0.46</v>
      </c>
      <c r="U305" s="2">
        <v>0.17</v>
      </c>
      <c r="V305" s="2">
        <v>4.8000000000000001E-2</v>
      </c>
      <c r="W305" s="2">
        <v>2.8000000000000001E-2</v>
      </c>
      <c r="X305" s="2">
        <v>2.1</v>
      </c>
      <c r="Y305" s="22" t="s">
        <v>115</v>
      </c>
      <c r="Z305" s="22" t="s">
        <v>115</v>
      </c>
    </row>
    <row r="306" spans="1:26" ht="12" customHeight="1">
      <c r="A306" s="29" t="s">
        <v>34</v>
      </c>
      <c r="B306" s="2" t="s">
        <v>105</v>
      </c>
      <c r="C306" s="2" t="s">
        <v>32</v>
      </c>
      <c r="D306" s="2" t="s">
        <v>57</v>
      </c>
      <c r="E306" s="2" t="s">
        <v>48</v>
      </c>
      <c r="F306" s="85" t="s">
        <v>113</v>
      </c>
      <c r="G306" s="4">
        <v>0.499</v>
      </c>
      <c r="H306" s="2" t="s">
        <v>29</v>
      </c>
      <c r="I306" s="2">
        <v>1.4</v>
      </c>
      <c r="J306" s="2">
        <v>14530</v>
      </c>
      <c r="K306" s="22" t="s">
        <v>115</v>
      </c>
      <c r="L306" s="70">
        <v>8460</v>
      </c>
      <c r="M306" s="16">
        <f t="shared" si="4"/>
        <v>8.4600000000000009</v>
      </c>
      <c r="N306" s="2">
        <v>19.16</v>
      </c>
      <c r="O306" s="2">
        <v>8.49</v>
      </c>
      <c r="P306" s="2">
        <v>3.6999999999999998E-2</v>
      </c>
      <c r="Q306" s="2">
        <v>0.6</v>
      </c>
      <c r="R306" s="2">
        <v>0.01</v>
      </c>
      <c r="S306" s="2">
        <v>0.97</v>
      </c>
      <c r="T306" s="2">
        <v>0.98</v>
      </c>
      <c r="U306" s="2">
        <v>0.01</v>
      </c>
      <c r="V306" s="2">
        <v>6.9000000000000006E-2</v>
      </c>
      <c r="W306" s="2">
        <v>5.0000000000000001E-3</v>
      </c>
      <c r="X306" s="2">
        <v>2.1</v>
      </c>
      <c r="Y306" s="2">
        <v>97</v>
      </c>
      <c r="Z306" s="2">
        <v>11</v>
      </c>
    </row>
    <row r="307" spans="1:26" ht="12" customHeight="1" thickBot="1">
      <c r="A307" s="34" t="s">
        <v>34</v>
      </c>
      <c r="B307" s="12" t="s">
        <v>105</v>
      </c>
      <c r="C307" s="12" t="s">
        <v>32</v>
      </c>
      <c r="D307" s="12" t="s">
        <v>57</v>
      </c>
      <c r="E307" s="12" t="s">
        <v>48</v>
      </c>
      <c r="F307" s="86" t="s">
        <v>114</v>
      </c>
      <c r="G307" s="14">
        <v>3.5</v>
      </c>
      <c r="H307" s="12">
        <v>4</v>
      </c>
      <c r="I307" s="2" t="s">
        <v>29</v>
      </c>
      <c r="J307" s="2">
        <v>46220</v>
      </c>
      <c r="K307" s="22" t="s">
        <v>115</v>
      </c>
      <c r="L307" s="71">
        <v>30040</v>
      </c>
      <c r="M307" s="16">
        <f t="shared" si="4"/>
        <v>30.04</v>
      </c>
      <c r="N307" s="2">
        <v>16.420000000000002</v>
      </c>
      <c r="O307" s="2">
        <v>7.42</v>
      </c>
      <c r="P307" s="22" t="s">
        <v>115</v>
      </c>
      <c r="Q307" s="2">
        <v>0.28000000000000003</v>
      </c>
      <c r="R307" s="2">
        <v>9.7000000000000003E-2</v>
      </c>
      <c r="S307" s="2">
        <v>0.49</v>
      </c>
      <c r="T307" s="2">
        <v>0.59</v>
      </c>
      <c r="U307" s="2">
        <v>9.1999999999999998E-2</v>
      </c>
      <c r="V307" s="2">
        <v>6.2E-2</v>
      </c>
      <c r="W307" s="2">
        <v>2.5000000000000001E-2</v>
      </c>
      <c r="X307" s="2">
        <v>2</v>
      </c>
      <c r="Y307" s="22" t="s">
        <v>115</v>
      </c>
      <c r="Z307" s="22" t="s">
        <v>115</v>
      </c>
    </row>
    <row r="308" spans="1:26" ht="12" customHeight="1">
      <c r="A308" s="29" t="s">
        <v>34</v>
      </c>
      <c r="B308" s="2" t="s">
        <v>106</v>
      </c>
      <c r="C308" s="2" t="s">
        <v>32</v>
      </c>
      <c r="D308" s="2" t="s">
        <v>57</v>
      </c>
      <c r="E308" s="2" t="s">
        <v>48</v>
      </c>
      <c r="F308" s="85" t="s">
        <v>113</v>
      </c>
      <c r="G308" s="4">
        <v>0.48899999999999999</v>
      </c>
      <c r="H308" s="2" t="s">
        <v>29</v>
      </c>
      <c r="I308" s="2">
        <v>1.2</v>
      </c>
      <c r="J308" s="2">
        <v>15460</v>
      </c>
      <c r="K308" s="2">
        <v>93.9</v>
      </c>
      <c r="L308" s="70">
        <v>9060</v>
      </c>
      <c r="M308" s="16">
        <f t="shared" si="4"/>
        <v>9.06</v>
      </c>
      <c r="N308" s="2">
        <v>17.420000000000002</v>
      </c>
      <c r="O308" s="22" t="s">
        <v>115</v>
      </c>
      <c r="P308" s="2">
        <v>7.4999999999999997E-3</v>
      </c>
      <c r="Q308" s="2">
        <v>0.46</v>
      </c>
      <c r="R308" s="2">
        <v>0.01</v>
      </c>
      <c r="S308" s="2">
        <v>0.67</v>
      </c>
      <c r="T308" s="2">
        <v>0.68</v>
      </c>
      <c r="U308" s="2" t="s">
        <v>50</v>
      </c>
      <c r="V308" s="2">
        <v>4.1000000000000002E-2</v>
      </c>
      <c r="W308" s="2">
        <v>8.0000000000000002E-3</v>
      </c>
      <c r="X308" s="2">
        <v>2.1</v>
      </c>
      <c r="Y308" s="2">
        <v>95</v>
      </c>
      <c r="Z308" s="2">
        <v>11</v>
      </c>
    </row>
    <row r="309" spans="1:26" ht="12" customHeight="1" thickBot="1">
      <c r="A309" s="34" t="s">
        <v>34</v>
      </c>
      <c r="B309" s="12" t="s">
        <v>106</v>
      </c>
      <c r="C309" s="12" t="s">
        <v>32</v>
      </c>
      <c r="D309" s="12" t="s">
        <v>57</v>
      </c>
      <c r="E309" s="12" t="s">
        <v>48</v>
      </c>
      <c r="F309" s="86" t="s">
        <v>114</v>
      </c>
      <c r="G309" s="14">
        <v>4</v>
      </c>
      <c r="H309" s="12">
        <v>4.5</v>
      </c>
      <c r="I309" s="2" t="s">
        <v>29</v>
      </c>
      <c r="J309" s="2">
        <v>47660</v>
      </c>
      <c r="K309" s="2">
        <v>2.2999999999999998</v>
      </c>
      <c r="L309" s="71">
        <v>31090</v>
      </c>
      <c r="M309" s="16">
        <f t="shared" si="4"/>
        <v>31.09</v>
      </c>
      <c r="N309" s="2">
        <v>16.829999999999998</v>
      </c>
      <c r="O309" s="22" t="s">
        <v>115</v>
      </c>
      <c r="P309" s="22" t="s">
        <v>115</v>
      </c>
      <c r="Q309" s="2">
        <v>0.21</v>
      </c>
      <c r="R309" s="2">
        <v>0.11</v>
      </c>
      <c r="S309" s="2">
        <v>0.25</v>
      </c>
      <c r="T309" s="2">
        <v>0.35</v>
      </c>
      <c r="U309" s="2">
        <v>0.02</v>
      </c>
      <c r="V309" s="2">
        <v>4.9000000000000002E-2</v>
      </c>
      <c r="W309" s="2">
        <v>2.7E-2</v>
      </c>
      <c r="X309" s="2">
        <v>1.9</v>
      </c>
      <c r="Y309" s="22" t="s">
        <v>115</v>
      </c>
      <c r="Z309" s="22" t="s">
        <v>115</v>
      </c>
    </row>
    <row r="310" spans="1:26" ht="12" customHeight="1">
      <c r="A310" s="29" t="s">
        <v>34</v>
      </c>
      <c r="B310" s="2" t="s">
        <v>18</v>
      </c>
      <c r="C310" s="2" t="s">
        <v>32</v>
      </c>
      <c r="D310" s="2" t="s">
        <v>57</v>
      </c>
      <c r="E310" s="2" t="s">
        <v>48</v>
      </c>
      <c r="F310" s="85" t="s">
        <v>113</v>
      </c>
      <c r="G310" s="4">
        <v>0.53100000000000003</v>
      </c>
      <c r="H310" s="2" t="s">
        <v>29</v>
      </c>
      <c r="I310" s="2">
        <v>1.5</v>
      </c>
      <c r="J310" s="2">
        <v>23650</v>
      </c>
      <c r="K310" s="2">
        <v>100.3</v>
      </c>
      <c r="L310" s="73">
        <v>14350</v>
      </c>
      <c r="M310" s="16">
        <f t="shared" si="4"/>
        <v>14.35</v>
      </c>
      <c r="N310" s="2">
        <v>21.19</v>
      </c>
      <c r="O310" s="2">
        <v>8.1199999999999992</v>
      </c>
      <c r="P310" s="2">
        <v>7.0000000000000001E-3</v>
      </c>
      <c r="Q310" s="2">
        <v>0.42</v>
      </c>
      <c r="R310" s="2">
        <v>0.01</v>
      </c>
      <c r="S310" s="2">
        <v>0.59</v>
      </c>
      <c r="T310" s="2">
        <v>0.6</v>
      </c>
      <c r="U310" s="2" t="s">
        <v>50</v>
      </c>
      <c r="V310" s="2">
        <v>0.04</v>
      </c>
      <c r="W310" s="2">
        <v>5.0000000000000001E-3</v>
      </c>
      <c r="X310" s="2">
        <v>1.6</v>
      </c>
      <c r="Y310" s="2">
        <v>110</v>
      </c>
      <c r="Z310" s="2">
        <v>8</v>
      </c>
    </row>
    <row r="311" spans="1:26" ht="12" customHeight="1" thickBot="1">
      <c r="A311" s="34" t="s">
        <v>34</v>
      </c>
      <c r="B311" s="12" t="s">
        <v>18</v>
      </c>
      <c r="C311" s="12" t="s">
        <v>32</v>
      </c>
      <c r="D311" s="12" t="s">
        <v>57</v>
      </c>
      <c r="E311" s="12" t="s">
        <v>48</v>
      </c>
      <c r="F311" s="86" t="s">
        <v>114</v>
      </c>
      <c r="G311" s="14">
        <v>3.8</v>
      </c>
      <c r="H311" s="12">
        <v>4.3</v>
      </c>
      <c r="I311" s="2" t="s">
        <v>29</v>
      </c>
      <c r="J311" s="2">
        <v>41500</v>
      </c>
      <c r="K311" s="2">
        <v>21.7</v>
      </c>
      <c r="L311" s="71">
        <v>26660</v>
      </c>
      <c r="M311" s="16">
        <f t="shared" si="4"/>
        <v>26.66</v>
      </c>
      <c r="N311" s="2">
        <v>19.63</v>
      </c>
      <c r="O311" s="2">
        <v>7.55</v>
      </c>
      <c r="P311" s="22" t="s">
        <v>115</v>
      </c>
      <c r="Q311" s="2">
        <v>0.32</v>
      </c>
      <c r="R311" s="2">
        <v>0.01</v>
      </c>
      <c r="S311" s="2">
        <v>0.59</v>
      </c>
      <c r="T311" s="2">
        <v>0.6</v>
      </c>
      <c r="U311" s="2">
        <v>1.2E-2</v>
      </c>
      <c r="V311" s="2">
        <v>5.5E-2</v>
      </c>
      <c r="W311" s="2">
        <v>8.0000000000000002E-3</v>
      </c>
      <c r="X311" s="2">
        <v>1.6</v>
      </c>
      <c r="Y311" s="22" t="s">
        <v>115</v>
      </c>
      <c r="Z311" s="22" t="s">
        <v>115</v>
      </c>
    </row>
    <row r="312" spans="1:26" ht="12" customHeight="1">
      <c r="A312" s="29" t="s">
        <v>34</v>
      </c>
      <c r="B312" s="2" t="s">
        <v>19</v>
      </c>
      <c r="C312" s="2" t="s">
        <v>32</v>
      </c>
      <c r="D312" s="2" t="s">
        <v>57</v>
      </c>
      <c r="E312" s="2" t="s">
        <v>48</v>
      </c>
      <c r="F312" s="85" t="s">
        <v>113</v>
      </c>
      <c r="G312" s="4">
        <v>0.505</v>
      </c>
      <c r="H312" s="2" t="s">
        <v>29</v>
      </c>
      <c r="I312" s="2">
        <v>1.1000000000000001</v>
      </c>
      <c r="J312" s="2">
        <v>28850</v>
      </c>
      <c r="K312" s="2">
        <v>105.4</v>
      </c>
      <c r="L312" s="73">
        <v>17840</v>
      </c>
      <c r="M312" s="16">
        <f t="shared" si="4"/>
        <v>17.84</v>
      </c>
      <c r="N312" s="2">
        <v>21.05</v>
      </c>
      <c r="O312" s="2">
        <v>8.09</v>
      </c>
      <c r="P312" s="2">
        <v>6.1999999999999998E-3</v>
      </c>
      <c r="Q312" s="2">
        <v>0.28999999999999998</v>
      </c>
      <c r="R312" s="2">
        <v>0.01</v>
      </c>
      <c r="S312" s="2">
        <v>0.42</v>
      </c>
      <c r="T312" s="2">
        <v>0.43</v>
      </c>
      <c r="U312" s="2">
        <v>0.01</v>
      </c>
      <c r="V312" s="2">
        <v>3.3000000000000002E-2</v>
      </c>
      <c r="W312" s="2">
        <v>5.0000000000000001E-3</v>
      </c>
      <c r="X312" s="2">
        <v>1.3</v>
      </c>
      <c r="Y312" s="2">
        <v>120</v>
      </c>
      <c r="Z312" s="2">
        <v>7</v>
      </c>
    </row>
    <row r="313" spans="1:26" ht="12" customHeight="1" thickBot="1">
      <c r="A313" s="34" t="s">
        <v>34</v>
      </c>
      <c r="B313" s="12" t="s">
        <v>19</v>
      </c>
      <c r="C313" s="12" t="s">
        <v>32</v>
      </c>
      <c r="D313" s="12" t="s">
        <v>57</v>
      </c>
      <c r="E313" s="12" t="s">
        <v>48</v>
      </c>
      <c r="F313" s="86" t="s">
        <v>114</v>
      </c>
      <c r="G313" s="14">
        <v>4</v>
      </c>
      <c r="H313" s="12">
        <v>4.5</v>
      </c>
      <c r="I313" s="2" t="s">
        <v>29</v>
      </c>
      <c r="J313" s="2">
        <v>45880</v>
      </c>
      <c r="K313" s="2">
        <v>29.7</v>
      </c>
      <c r="L313" s="71">
        <v>29810</v>
      </c>
      <c r="M313" s="16">
        <f t="shared" si="4"/>
        <v>29.81</v>
      </c>
      <c r="N313" s="2">
        <v>18.63</v>
      </c>
      <c r="O313" s="2">
        <v>7.64</v>
      </c>
      <c r="P313" s="22" t="s">
        <v>115</v>
      </c>
      <c r="Q313" s="2">
        <v>0.18</v>
      </c>
      <c r="R313" s="2">
        <v>0.01</v>
      </c>
      <c r="S313" s="2">
        <v>0.32</v>
      </c>
      <c r="T313" s="2">
        <v>0.33</v>
      </c>
      <c r="U313" s="2">
        <v>0.01</v>
      </c>
      <c r="V313" s="2">
        <v>4.1000000000000002E-2</v>
      </c>
      <c r="W313" s="2">
        <v>0.01</v>
      </c>
      <c r="X313" s="2">
        <v>1.4</v>
      </c>
      <c r="Y313" s="22" t="s">
        <v>115</v>
      </c>
      <c r="Z313" s="22" t="s">
        <v>115</v>
      </c>
    </row>
    <row r="314" spans="1:26" ht="12" customHeight="1">
      <c r="A314" s="29" t="s">
        <v>34</v>
      </c>
      <c r="B314" s="2" t="s">
        <v>20</v>
      </c>
      <c r="C314" s="2" t="s">
        <v>30</v>
      </c>
      <c r="D314" s="2" t="s">
        <v>57</v>
      </c>
      <c r="E314" s="2" t="s">
        <v>48</v>
      </c>
      <c r="F314" s="85" t="s">
        <v>113</v>
      </c>
      <c r="G314" s="4">
        <v>0.50800000000000001</v>
      </c>
      <c r="H314" s="2" t="s">
        <v>29</v>
      </c>
      <c r="I314" s="2">
        <v>0.6</v>
      </c>
      <c r="J314" s="2">
        <v>36000</v>
      </c>
      <c r="K314" s="2">
        <v>93.3</v>
      </c>
      <c r="L314" s="70">
        <v>22780</v>
      </c>
      <c r="M314" s="16">
        <f t="shared" si="4"/>
        <v>22.78</v>
      </c>
      <c r="N314" s="2">
        <v>18.32</v>
      </c>
      <c r="O314" s="2">
        <v>7.98</v>
      </c>
      <c r="P314" s="2">
        <v>6.8999999999999999E-3</v>
      </c>
      <c r="Q314" s="2">
        <v>0.3</v>
      </c>
      <c r="R314" s="2">
        <v>0.01</v>
      </c>
      <c r="S314" s="2">
        <v>0.48</v>
      </c>
      <c r="T314" s="2">
        <v>0.49</v>
      </c>
      <c r="U314" s="2">
        <v>0.01</v>
      </c>
      <c r="V314" s="2">
        <v>4.7E-2</v>
      </c>
      <c r="W314" s="2">
        <v>5.0000000000000001E-3</v>
      </c>
      <c r="X314" s="2">
        <v>1.1000000000000001</v>
      </c>
      <c r="Y314" s="2">
        <v>110</v>
      </c>
      <c r="Z314" s="2">
        <v>6</v>
      </c>
    </row>
    <row r="315" spans="1:26" ht="12" customHeight="1" thickBot="1">
      <c r="A315" s="34" t="s">
        <v>34</v>
      </c>
      <c r="B315" s="12" t="s">
        <v>20</v>
      </c>
      <c r="C315" s="12" t="s">
        <v>30</v>
      </c>
      <c r="D315" s="12" t="s">
        <v>57</v>
      </c>
      <c r="E315" s="12" t="s">
        <v>48</v>
      </c>
      <c r="F315" s="86" t="s">
        <v>114</v>
      </c>
      <c r="G315" s="14">
        <v>3.5</v>
      </c>
      <c r="H315" s="12">
        <v>4</v>
      </c>
      <c r="I315" s="2" t="s">
        <v>29</v>
      </c>
      <c r="J315" s="2">
        <v>47980</v>
      </c>
      <c r="K315" s="2">
        <v>41.7</v>
      </c>
      <c r="L315" s="71">
        <v>31330</v>
      </c>
      <c r="M315" s="16">
        <f t="shared" si="4"/>
        <v>31.33</v>
      </c>
      <c r="N315" s="2">
        <v>18.82</v>
      </c>
      <c r="O315" s="2">
        <v>7.78</v>
      </c>
      <c r="P315" s="22" t="s">
        <v>115</v>
      </c>
      <c r="Q315" s="2">
        <v>0.26</v>
      </c>
      <c r="R315" s="2">
        <v>0.01</v>
      </c>
      <c r="S315" s="2">
        <v>0.31</v>
      </c>
      <c r="T315" s="2">
        <v>0.32</v>
      </c>
      <c r="U315" s="2">
        <v>0.01</v>
      </c>
      <c r="V315" s="2">
        <v>3.6999999999999998E-2</v>
      </c>
      <c r="W315" s="2">
        <v>5.0000000000000001E-3</v>
      </c>
      <c r="X315" s="2">
        <v>1.2</v>
      </c>
      <c r="Y315" s="22" t="s">
        <v>115</v>
      </c>
      <c r="Z315" s="22" t="s">
        <v>115</v>
      </c>
    </row>
    <row r="316" spans="1:26" ht="12" customHeight="1">
      <c r="A316" s="29" t="s">
        <v>34</v>
      </c>
      <c r="B316" s="2" t="s">
        <v>21</v>
      </c>
      <c r="C316" s="2" t="s">
        <v>30</v>
      </c>
      <c r="D316" s="2" t="s">
        <v>57</v>
      </c>
      <c r="E316" s="2" t="s">
        <v>48</v>
      </c>
      <c r="F316" s="85" t="s">
        <v>113</v>
      </c>
      <c r="G316" s="4">
        <v>0.5</v>
      </c>
      <c r="H316" s="2" t="s">
        <v>29</v>
      </c>
      <c r="I316" s="2">
        <v>1.2</v>
      </c>
      <c r="J316" s="2">
        <v>39100</v>
      </c>
      <c r="K316" s="2">
        <v>89.9</v>
      </c>
      <c r="L316" s="70">
        <v>24940</v>
      </c>
      <c r="M316" s="16">
        <f t="shared" si="4"/>
        <v>24.94</v>
      </c>
      <c r="N316" s="2">
        <v>21.4</v>
      </c>
      <c r="O316" s="2">
        <v>7.95</v>
      </c>
      <c r="P316" s="2">
        <v>2.0999999999999999E-3</v>
      </c>
      <c r="Q316" s="2">
        <v>0.28000000000000003</v>
      </c>
      <c r="R316" s="2">
        <v>1.0999999999999999E-2</v>
      </c>
      <c r="S316" s="2">
        <v>0.36</v>
      </c>
      <c r="T316" s="2">
        <v>0.37</v>
      </c>
      <c r="U316" s="2">
        <v>1.4E-2</v>
      </c>
      <c r="V316" s="2">
        <v>2.1999999999999999E-2</v>
      </c>
      <c r="W316" s="2">
        <v>7.0000000000000001E-3</v>
      </c>
      <c r="X316" s="2">
        <v>1.1000000000000001</v>
      </c>
      <c r="Y316" s="2">
        <v>110</v>
      </c>
      <c r="Z316" s="2">
        <v>6</v>
      </c>
    </row>
    <row r="317" spans="1:26" ht="12" customHeight="1" thickBot="1">
      <c r="A317" s="34" t="s">
        <v>34</v>
      </c>
      <c r="B317" s="12" t="s">
        <v>21</v>
      </c>
      <c r="C317" s="12" t="s">
        <v>30</v>
      </c>
      <c r="D317" s="12" t="s">
        <v>57</v>
      </c>
      <c r="E317" s="12" t="s">
        <v>48</v>
      </c>
      <c r="F317" s="86" t="s">
        <v>114</v>
      </c>
      <c r="G317" s="14">
        <v>4.5</v>
      </c>
      <c r="H317" s="12" t="s">
        <v>29</v>
      </c>
      <c r="I317" s="2" t="s">
        <v>29</v>
      </c>
      <c r="J317" s="2">
        <v>42190</v>
      </c>
      <c r="K317" s="2">
        <v>81.400000000000006</v>
      </c>
      <c r="L317" s="71">
        <v>27140</v>
      </c>
      <c r="M317" s="16">
        <f t="shared" si="4"/>
        <v>27.14</v>
      </c>
      <c r="N317" s="2">
        <v>21.5</v>
      </c>
      <c r="O317" s="2">
        <v>7.95</v>
      </c>
      <c r="P317" s="22" t="s">
        <v>115</v>
      </c>
      <c r="Q317" s="2">
        <v>0.26</v>
      </c>
      <c r="R317" s="2">
        <v>1.7999999999999999E-2</v>
      </c>
      <c r="S317" s="2">
        <v>0.38</v>
      </c>
      <c r="T317" s="2">
        <v>0.39</v>
      </c>
      <c r="U317" s="2">
        <v>2.5000000000000001E-2</v>
      </c>
      <c r="V317" s="2">
        <v>2.8000000000000001E-2</v>
      </c>
      <c r="W317" s="2">
        <v>8.0000000000000002E-3</v>
      </c>
      <c r="X317" s="2">
        <v>1.2</v>
      </c>
      <c r="Y317" s="22" t="s">
        <v>115</v>
      </c>
      <c r="Z317" s="22" t="s">
        <v>115</v>
      </c>
    </row>
    <row r="318" spans="1:26" ht="12" customHeight="1">
      <c r="A318" s="29" t="s">
        <v>34</v>
      </c>
      <c r="B318" s="2" t="s">
        <v>22</v>
      </c>
      <c r="C318" s="2" t="s">
        <v>30</v>
      </c>
      <c r="D318" s="2" t="s">
        <v>57</v>
      </c>
      <c r="E318" s="2" t="s">
        <v>48</v>
      </c>
      <c r="F318" s="85" t="s">
        <v>113</v>
      </c>
      <c r="G318" s="4">
        <v>0.51500000000000001</v>
      </c>
      <c r="H318" s="2" t="s">
        <v>29</v>
      </c>
      <c r="I318" s="2">
        <v>1</v>
      </c>
      <c r="J318" s="2">
        <v>42640</v>
      </c>
      <c r="K318" s="2">
        <v>93.1</v>
      </c>
      <c r="L318" s="70">
        <v>27430</v>
      </c>
      <c r="M318" s="16">
        <f t="shared" si="4"/>
        <v>27.43</v>
      </c>
      <c r="N318" s="2">
        <v>23.69</v>
      </c>
      <c r="O318" s="2">
        <v>7.95</v>
      </c>
      <c r="P318" s="2">
        <v>2.8E-3</v>
      </c>
      <c r="Q318" s="2">
        <v>0.23</v>
      </c>
      <c r="R318" s="2">
        <v>1.0999999999999999E-2</v>
      </c>
      <c r="S318" s="2">
        <v>0.37</v>
      </c>
      <c r="T318" s="2">
        <v>0.38</v>
      </c>
      <c r="U318" s="2" t="s">
        <v>50</v>
      </c>
      <c r="V318" s="2">
        <v>3.5999999999999997E-2</v>
      </c>
      <c r="W318" s="2">
        <v>7.0000000000000001E-3</v>
      </c>
      <c r="X318" s="2">
        <v>1</v>
      </c>
      <c r="Y318" s="2">
        <v>130</v>
      </c>
      <c r="Z318" s="2">
        <v>5</v>
      </c>
    </row>
    <row r="319" spans="1:26" ht="12" customHeight="1" thickBot="1">
      <c r="A319" s="34" t="s">
        <v>34</v>
      </c>
      <c r="B319" s="12" t="s">
        <v>22</v>
      </c>
      <c r="C319" s="12" t="s">
        <v>30</v>
      </c>
      <c r="D319" s="12" t="s">
        <v>57</v>
      </c>
      <c r="E319" s="12" t="s">
        <v>48</v>
      </c>
      <c r="F319" s="86" t="s">
        <v>114</v>
      </c>
      <c r="G319" s="14">
        <v>4</v>
      </c>
      <c r="H319" s="12">
        <v>4.5</v>
      </c>
      <c r="I319" s="2" t="s">
        <v>29</v>
      </c>
      <c r="J319" s="2">
        <v>46600</v>
      </c>
      <c r="K319" s="2">
        <v>69.2</v>
      </c>
      <c r="L319" s="71">
        <v>30300</v>
      </c>
      <c r="M319" s="16">
        <f t="shared" si="4"/>
        <v>30.3</v>
      </c>
      <c r="N319" s="2">
        <v>22.65</v>
      </c>
      <c r="O319" s="2">
        <v>7.88</v>
      </c>
      <c r="P319" s="22" t="s">
        <v>115</v>
      </c>
      <c r="Q319" s="2">
        <v>0.19</v>
      </c>
      <c r="R319" s="2">
        <v>1.4999999999999999E-2</v>
      </c>
      <c r="S319" s="2">
        <v>0.3</v>
      </c>
      <c r="T319" s="2">
        <v>0.32</v>
      </c>
      <c r="U319" s="2">
        <v>0.03</v>
      </c>
      <c r="V319" s="2">
        <v>3.5000000000000003E-2</v>
      </c>
      <c r="W319" s="2">
        <v>1.2E-2</v>
      </c>
      <c r="X319" s="2">
        <v>1.1000000000000001</v>
      </c>
      <c r="Y319" s="22" t="s">
        <v>115</v>
      </c>
      <c r="Z319" s="22" t="s">
        <v>115</v>
      </c>
    </row>
    <row r="320" spans="1:26" ht="12" customHeight="1">
      <c r="A320" s="29" t="s">
        <v>34</v>
      </c>
      <c r="B320" s="2" t="s">
        <v>23</v>
      </c>
      <c r="C320" s="2" t="s">
        <v>30</v>
      </c>
      <c r="D320" s="2" t="s">
        <v>57</v>
      </c>
      <c r="E320" s="2" t="s">
        <v>48</v>
      </c>
      <c r="F320" s="85" t="s">
        <v>113</v>
      </c>
      <c r="G320" s="4">
        <v>0.46300000000000002</v>
      </c>
      <c r="H320" s="2" t="s">
        <v>29</v>
      </c>
      <c r="I320" s="2">
        <v>1</v>
      </c>
      <c r="J320" s="2">
        <v>36230</v>
      </c>
      <c r="K320" s="2">
        <v>94.9</v>
      </c>
      <c r="L320" s="70">
        <v>22890</v>
      </c>
      <c r="M320" s="16">
        <f t="shared" si="4"/>
        <v>22.89</v>
      </c>
      <c r="N320" s="2">
        <v>23.86</v>
      </c>
      <c r="O320" s="2">
        <v>7.93</v>
      </c>
      <c r="P320" s="2">
        <v>3.5000000000000001E-3</v>
      </c>
      <c r="Q320" s="2">
        <v>0.38</v>
      </c>
      <c r="R320" s="2">
        <v>0.01</v>
      </c>
      <c r="S320" s="2">
        <v>0.51</v>
      </c>
      <c r="T320" s="2">
        <v>0.51</v>
      </c>
      <c r="U320" s="2" t="s">
        <v>50</v>
      </c>
      <c r="V320" s="2">
        <v>4.2999999999999997E-2</v>
      </c>
      <c r="W320" s="2">
        <v>1.2E-2</v>
      </c>
      <c r="X320" s="2">
        <v>1.7</v>
      </c>
      <c r="Y320" s="2">
        <v>120</v>
      </c>
      <c r="Z320" s="2">
        <v>5</v>
      </c>
    </row>
    <row r="321" spans="1:26" ht="12" customHeight="1" thickBot="1">
      <c r="A321" s="34" t="s">
        <v>34</v>
      </c>
      <c r="B321" s="12" t="s">
        <v>23</v>
      </c>
      <c r="C321" s="12" t="s">
        <v>30</v>
      </c>
      <c r="D321" s="12" t="s">
        <v>57</v>
      </c>
      <c r="E321" s="12" t="s">
        <v>48</v>
      </c>
      <c r="F321" s="86" t="s">
        <v>114</v>
      </c>
      <c r="G321" s="14">
        <v>3.5</v>
      </c>
      <c r="H321" s="12">
        <v>4</v>
      </c>
      <c r="I321" s="2" t="s">
        <v>29</v>
      </c>
      <c r="J321" s="2">
        <v>46460</v>
      </c>
      <c r="K321" s="2">
        <v>75.099999999999994</v>
      </c>
      <c r="L321" s="71">
        <v>30220</v>
      </c>
      <c r="M321" s="16">
        <f t="shared" si="4"/>
        <v>30.22</v>
      </c>
      <c r="N321" s="2">
        <v>21.02</v>
      </c>
      <c r="O321" s="2">
        <v>7.92</v>
      </c>
      <c r="P321" s="22" t="s">
        <v>115</v>
      </c>
      <c r="Q321" s="2">
        <v>0.26</v>
      </c>
      <c r="R321" s="2">
        <v>0.01</v>
      </c>
      <c r="S321" s="2">
        <v>0.37</v>
      </c>
      <c r="T321" s="2">
        <v>0.38</v>
      </c>
      <c r="U321" s="2">
        <v>2.1000000000000001E-2</v>
      </c>
      <c r="V321" s="2">
        <v>3.6999999999999998E-2</v>
      </c>
      <c r="W321" s="2">
        <v>1.6E-2</v>
      </c>
      <c r="X321" s="2">
        <v>1.1000000000000001</v>
      </c>
      <c r="Y321" s="22" t="s">
        <v>115</v>
      </c>
      <c r="Z321" s="22" t="s">
        <v>115</v>
      </c>
    </row>
    <row r="322" spans="1:26" ht="12" customHeight="1">
      <c r="A322" s="29" t="s">
        <v>34</v>
      </c>
      <c r="B322" s="2" t="s">
        <v>24</v>
      </c>
      <c r="C322" s="2" t="s">
        <v>30</v>
      </c>
      <c r="D322" s="2" t="s">
        <v>57</v>
      </c>
      <c r="E322" s="2" t="s">
        <v>48</v>
      </c>
      <c r="F322" s="85" t="s">
        <v>113</v>
      </c>
      <c r="G322" s="4">
        <v>0.52</v>
      </c>
      <c r="H322" s="2" t="s">
        <v>29</v>
      </c>
      <c r="I322" s="2">
        <v>1.2</v>
      </c>
      <c r="J322" s="2">
        <v>41620</v>
      </c>
      <c r="K322" s="2">
        <v>96.2</v>
      </c>
      <c r="L322" s="70">
        <v>26700</v>
      </c>
      <c r="M322" s="16">
        <f t="shared" si="4"/>
        <v>26.7</v>
      </c>
      <c r="N322" s="2">
        <v>23.7</v>
      </c>
      <c r="O322" s="2">
        <v>8.01</v>
      </c>
      <c r="P322" s="2">
        <v>4.1000000000000003E-3</v>
      </c>
      <c r="Q322" s="2">
        <v>0.21</v>
      </c>
      <c r="R322" s="2">
        <v>0.01</v>
      </c>
      <c r="S322" s="2">
        <v>0.33</v>
      </c>
      <c r="T322" s="2">
        <v>0.33</v>
      </c>
      <c r="U322" s="2">
        <v>0.01</v>
      </c>
      <c r="V322" s="2">
        <v>3.7999999999999999E-2</v>
      </c>
      <c r="W322" s="2">
        <v>1.2E-2</v>
      </c>
      <c r="X322" s="2">
        <v>1.1000000000000001</v>
      </c>
      <c r="Y322" s="2">
        <v>120</v>
      </c>
      <c r="Z322" s="2">
        <v>4</v>
      </c>
    </row>
    <row r="323" spans="1:26" ht="12" customHeight="1" thickBot="1">
      <c r="A323" s="34" t="s">
        <v>34</v>
      </c>
      <c r="B323" s="12" t="s">
        <v>24</v>
      </c>
      <c r="C323" s="12" t="s">
        <v>30</v>
      </c>
      <c r="D323" s="12" t="s">
        <v>57</v>
      </c>
      <c r="E323" s="12" t="s">
        <v>48</v>
      </c>
      <c r="F323" s="86" t="s">
        <v>114</v>
      </c>
      <c r="G323" s="14">
        <v>3.5</v>
      </c>
      <c r="H323" s="12">
        <v>4</v>
      </c>
      <c r="I323" s="2" t="s">
        <v>29</v>
      </c>
      <c r="J323" s="2">
        <v>46690</v>
      </c>
      <c r="K323" s="16">
        <v>82.6</v>
      </c>
      <c r="L323" s="71">
        <v>30370</v>
      </c>
      <c r="M323" s="16">
        <f t="shared" ref="M323:M386" si="5">L323/1000</f>
        <v>30.37</v>
      </c>
      <c r="N323" s="16">
        <v>22.19</v>
      </c>
      <c r="O323" s="16">
        <v>7.98</v>
      </c>
      <c r="P323" s="22" t="s">
        <v>115</v>
      </c>
      <c r="Q323" s="2">
        <v>0.17</v>
      </c>
      <c r="R323" s="2">
        <v>0.01</v>
      </c>
      <c r="S323" s="2">
        <v>0.28000000000000003</v>
      </c>
      <c r="T323" s="2">
        <v>0.28999999999999998</v>
      </c>
      <c r="U323" s="2">
        <v>0.01</v>
      </c>
      <c r="V323" s="2">
        <v>3.7999999999999999E-2</v>
      </c>
      <c r="W323" s="2">
        <v>1.2E-2</v>
      </c>
      <c r="X323" s="2">
        <v>1</v>
      </c>
      <c r="Y323" s="22" t="s">
        <v>115</v>
      </c>
      <c r="Z323" s="22" t="s">
        <v>115</v>
      </c>
    </row>
    <row r="324" spans="1:26" ht="12" customHeight="1">
      <c r="A324" s="29" t="s">
        <v>34</v>
      </c>
      <c r="B324" s="2" t="s">
        <v>25</v>
      </c>
      <c r="C324" s="2" t="s">
        <v>44</v>
      </c>
      <c r="D324" s="2" t="s">
        <v>57</v>
      </c>
      <c r="E324" s="2" t="s">
        <v>48</v>
      </c>
      <c r="F324" s="85" t="s">
        <v>113</v>
      </c>
      <c r="G324" s="4">
        <v>0.50600000000000001</v>
      </c>
      <c r="H324" s="2" t="s">
        <v>29</v>
      </c>
      <c r="I324" s="2">
        <v>1</v>
      </c>
      <c r="J324" s="2">
        <v>42770</v>
      </c>
      <c r="K324" s="2">
        <v>89.9</v>
      </c>
      <c r="L324" s="70">
        <v>27500</v>
      </c>
      <c r="M324" s="16">
        <f t="shared" si="5"/>
        <v>27.5</v>
      </c>
      <c r="N324" s="2">
        <v>24.54</v>
      </c>
      <c r="O324" s="2">
        <v>7.94</v>
      </c>
      <c r="P324" s="2">
        <v>5.4000000000000003E-3</v>
      </c>
      <c r="Q324" s="2">
        <v>0.3</v>
      </c>
      <c r="R324" s="2">
        <v>0.01</v>
      </c>
      <c r="S324" s="2">
        <v>0.43</v>
      </c>
      <c r="T324" s="2">
        <v>0.44</v>
      </c>
      <c r="U324" s="2">
        <v>0.01</v>
      </c>
      <c r="V324" s="2">
        <v>4.2999999999999997E-2</v>
      </c>
      <c r="W324" s="2">
        <v>1.4999999999999999E-2</v>
      </c>
      <c r="X324" s="2">
        <v>1.5</v>
      </c>
      <c r="Y324" s="2">
        <v>120</v>
      </c>
      <c r="Z324" s="2">
        <v>5</v>
      </c>
    </row>
    <row r="325" spans="1:26" ht="12" customHeight="1" thickBot="1">
      <c r="A325" s="34" t="s">
        <v>34</v>
      </c>
      <c r="B325" s="12" t="s">
        <v>25</v>
      </c>
      <c r="C325" s="12" t="s">
        <v>44</v>
      </c>
      <c r="D325" s="12" t="s">
        <v>57</v>
      </c>
      <c r="E325" s="12" t="s">
        <v>48</v>
      </c>
      <c r="F325" s="86" t="s">
        <v>114</v>
      </c>
      <c r="G325" s="14">
        <v>4</v>
      </c>
      <c r="H325" s="12">
        <v>4.5</v>
      </c>
      <c r="I325" s="2" t="s">
        <v>29</v>
      </c>
      <c r="J325" s="2">
        <v>43990</v>
      </c>
      <c r="K325" s="2">
        <v>89.3</v>
      </c>
      <c r="L325" s="71">
        <v>28380</v>
      </c>
      <c r="M325" s="16">
        <f t="shared" si="5"/>
        <v>28.38</v>
      </c>
      <c r="N325" s="2">
        <v>24.2</v>
      </c>
      <c r="O325" s="2">
        <v>7.97</v>
      </c>
      <c r="P325" s="22" t="s">
        <v>115</v>
      </c>
      <c r="Q325" s="2">
        <v>0.33</v>
      </c>
      <c r="R325" s="2">
        <v>0.01</v>
      </c>
      <c r="S325" s="2">
        <v>0.45</v>
      </c>
      <c r="T325" s="2">
        <v>0.46</v>
      </c>
      <c r="U325" s="2">
        <v>0.02</v>
      </c>
      <c r="V325" s="2">
        <v>4.5999999999999999E-2</v>
      </c>
      <c r="W325" s="2">
        <v>1.6E-2</v>
      </c>
      <c r="X325" s="2">
        <v>1.4</v>
      </c>
      <c r="Y325" s="22" t="s">
        <v>115</v>
      </c>
      <c r="Z325" s="22" t="s">
        <v>115</v>
      </c>
    </row>
    <row r="326" spans="1:26" ht="12" customHeight="1">
      <c r="A326" s="29" t="s">
        <v>34</v>
      </c>
      <c r="B326" s="2" t="s">
        <v>26</v>
      </c>
      <c r="C326" s="2" t="s">
        <v>44</v>
      </c>
      <c r="D326" s="2" t="s">
        <v>57</v>
      </c>
      <c r="E326" s="2" t="s">
        <v>48</v>
      </c>
      <c r="F326" s="85" t="s">
        <v>113</v>
      </c>
      <c r="G326" s="4">
        <v>0.53200000000000003</v>
      </c>
      <c r="H326" s="2" t="s">
        <v>29</v>
      </c>
      <c r="I326" s="2">
        <v>1</v>
      </c>
      <c r="J326" s="2">
        <v>44550</v>
      </c>
      <c r="K326" s="2">
        <v>92.2</v>
      </c>
      <c r="L326" s="70">
        <v>28760</v>
      </c>
      <c r="M326" s="16">
        <f t="shared" si="5"/>
        <v>28.76</v>
      </c>
      <c r="N326" s="2">
        <v>25.52</v>
      </c>
      <c r="O326" s="2">
        <v>7.99</v>
      </c>
      <c r="P326" s="2">
        <v>3.0000000000000001E-3</v>
      </c>
      <c r="Q326" s="2">
        <v>0.3</v>
      </c>
      <c r="R326" s="2">
        <v>0.01</v>
      </c>
      <c r="S326" s="2">
        <v>0.41</v>
      </c>
      <c r="T326" s="2">
        <v>0.41</v>
      </c>
      <c r="U326" s="2">
        <v>0.01</v>
      </c>
      <c r="V326" s="2">
        <v>0.04</v>
      </c>
      <c r="W326" s="2">
        <v>1.2999999999999999E-2</v>
      </c>
      <c r="X326" s="2">
        <v>1.5</v>
      </c>
      <c r="Y326" s="2">
        <v>120</v>
      </c>
      <c r="Z326" s="2">
        <v>5</v>
      </c>
    </row>
    <row r="327" spans="1:26" ht="12" customHeight="1" thickBot="1">
      <c r="A327" s="34" t="s">
        <v>34</v>
      </c>
      <c r="B327" s="12" t="s">
        <v>26</v>
      </c>
      <c r="C327" s="12" t="s">
        <v>44</v>
      </c>
      <c r="D327" s="12" t="s">
        <v>57</v>
      </c>
      <c r="E327" s="12" t="s">
        <v>48</v>
      </c>
      <c r="F327" s="86" t="s">
        <v>114</v>
      </c>
      <c r="G327" s="14">
        <v>4</v>
      </c>
      <c r="H327" s="12">
        <v>4.5</v>
      </c>
      <c r="I327" s="2" t="s">
        <v>29</v>
      </c>
      <c r="J327" s="2">
        <v>49340</v>
      </c>
      <c r="K327" s="2">
        <v>80</v>
      </c>
      <c r="L327" s="71">
        <v>32280</v>
      </c>
      <c r="M327" s="16">
        <f t="shared" si="5"/>
        <v>32.28</v>
      </c>
      <c r="N327" s="2">
        <v>23.64</v>
      </c>
      <c r="O327" s="2">
        <v>7.98</v>
      </c>
      <c r="P327" s="22" t="s">
        <v>115</v>
      </c>
      <c r="Q327" s="2">
        <v>0.24</v>
      </c>
      <c r="R327" s="2">
        <v>0.01</v>
      </c>
      <c r="S327" s="2">
        <v>0.38</v>
      </c>
      <c r="T327" s="2">
        <v>0.39</v>
      </c>
      <c r="U327" s="2">
        <v>0.01</v>
      </c>
      <c r="V327" s="2">
        <v>4.7E-2</v>
      </c>
      <c r="W327" s="2">
        <v>1.2999999999999999E-2</v>
      </c>
      <c r="X327" s="2">
        <v>1.1000000000000001</v>
      </c>
      <c r="Y327" s="22" t="s">
        <v>115</v>
      </c>
      <c r="Z327" s="22" t="s">
        <v>115</v>
      </c>
    </row>
    <row r="328" spans="1:26" ht="12" customHeight="1">
      <c r="A328" s="29" t="s">
        <v>34</v>
      </c>
      <c r="B328" s="2" t="s">
        <v>27</v>
      </c>
      <c r="C328" s="2" t="s">
        <v>44</v>
      </c>
      <c r="D328" s="2" t="s">
        <v>57</v>
      </c>
      <c r="E328" s="2" t="s">
        <v>48</v>
      </c>
      <c r="F328" s="85" t="s">
        <v>113</v>
      </c>
      <c r="G328" s="4">
        <v>0.496</v>
      </c>
      <c r="H328" s="2" t="s">
        <v>29</v>
      </c>
      <c r="I328" s="2">
        <v>1.3</v>
      </c>
      <c r="J328" s="2">
        <v>46890</v>
      </c>
      <c r="K328" s="2">
        <v>98.5</v>
      </c>
      <c r="L328" s="70">
        <v>30410</v>
      </c>
      <c r="M328" s="16">
        <f t="shared" si="5"/>
        <v>30.41</v>
      </c>
      <c r="N328" s="2">
        <v>27.1</v>
      </c>
      <c r="O328" s="2">
        <v>7.94</v>
      </c>
      <c r="P328" s="2">
        <v>2.7000000000000001E-3</v>
      </c>
      <c r="Q328" s="2">
        <v>0.25</v>
      </c>
      <c r="R328" s="2">
        <v>0.01</v>
      </c>
      <c r="S328" s="2">
        <v>0.35</v>
      </c>
      <c r="T328" s="2">
        <v>0.35</v>
      </c>
      <c r="U328" s="2">
        <v>0.01</v>
      </c>
      <c r="V328" s="2">
        <v>3.2000000000000001E-2</v>
      </c>
      <c r="W328" s="2">
        <v>1.4999999999999999E-2</v>
      </c>
      <c r="X328" s="2">
        <v>1.5</v>
      </c>
      <c r="Y328" s="2">
        <v>120</v>
      </c>
      <c r="Z328" s="2">
        <v>5</v>
      </c>
    </row>
    <row r="329" spans="1:26" ht="12" customHeight="1" thickBot="1">
      <c r="A329" s="34" t="s">
        <v>34</v>
      </c>
      <c r="B329" s="12" t="s">
        <v>27</v>
      </c>
      <c r="C329" s="12" t="s">
        <v>44</v>
      </c>
      <c r="D329" s="12" t="s">
        <v>57</v>
      </c>
      <c r="E329" s="12" t="s">
        <v>48</v>
      </c>
      <c r="F329" s="86" t="s">
        <v>114</v>
      </c>
      <c r="G329" s="14">
        <v>4</v>
      </c>
      <c r="H329" s="12">
        <v>4.5</v>
      </c>
      <c r="I329" s="2" t="s">
        <v>29</v>
      </c>
      <c r="J329" s="2">
        <v>50100</v>
      </c>
      <c r="K329" s="2">
        <v>77.2</v>
      </c>
      <c r="L329" s="71">
        <v>32820</v>
      </c>
      <c r="M329" s="16">
        <f t="shared" si="5"/>
        <v>32.82</v>
      </c>
      <c r="N329" s="2">
        <v>24.22</v>
      </c>
      <c r="O329" s="2">
        <v>7.93</v>
      </c>
      <c r="P329" s="22" t="s">
        <v>115</v>
      </c>
      <c r="Q329" s="2">
        <v>0.22</v>
      </c>
      <c r="R329" s="2">
        <v>0.01</v>
      </c>
      <c r="S329" s="2">
        <v>0.33</v>
      </c>
      <c r="T329" s="2">
        <v>0.33</v>
      </c>
      <c r="U329" s="2">
        <v>1.2E-2</v>
      </c>
      <c r="V329" s="2">
        <v>4.1000000000000002E-2</v>
      </c>
      <c r="W329" s="2">
        <v>1.7999999999999999E-2</v>
      </c>
      <c r="X329" s="2">
        <v>1.2</v>
      </c>
      <c r="Y329" s="22" t="s">
        <v>115</v>
      </c>
      <c r="Z329" s="22" t="s">
        <v>115</v>
      </c>
    </row>
    <row r="330" spans="1:26" ht="12" customHeight="1">
      <c r="A330" s="29" t="s">
        <v>34</v>
      </c>
      <c r="B330" s="2" t="s">
        <v>28</v>
      </c>
      <c r="C330" s="2" t="s">
        <v>44</v>
      </c>
      <c r="D330" s="2" t="s">
        <v>57</v>
      </c>
      <c r="E330" s="2" t="s">
        <v>48</v>
      </c>
      <c r="F330" s="85" t="s">
        <v>113</v>
      </c>
      <c r="G330" s="4">
        <v>0.5</v>
      </c>
      <c r="H330" s="2" t="s">
        <v>29</v>
      </c>
      <c r="I330" s="2">
        <v>1.3</v>
      </c>
      <c r="J330" s="2">
        <v>49490</v>
      </c>
      <c r="K330" s="2">
        <v>85.9</v>
      </c>
      <c r="L330" s="70">
        <v>32350</v>
      </c>
      <c r="M330" s="16">
        <f t="shared" si="5"/>
        <v>32.35</v>
      </c>
      <c r="N330" s="2">
        <v>25.82</v>
      </c>
      <c r="O330" s="2">
        <v>7.88</v>
      </c>
      <c r="P330" s="2">
        <v>3.5000000000000001E-3</v>
      </c>
      <c r="Q330" s="2">
        <v>0.21</v>
      </c>
      <c r="R330" s="2">
        <v>0.01</v>
      </c>
      <c r="S330" s="2">
        <v>0.34</v>
      </c>
      <c r="T330" s="2">
        <v>0.34</v>
      </c>
      <c r="U330" s="2">
        <v>0.01</v>
      </c>
      <c r="V330" s="2">
        <v>4.2000000000000003E-2</v>
      </c>
      <c r="W330" s="2">
        <v>1.4999999999999999E-2</v>
      </c>
      <c r="X330" s="2">
        <v>1.2</v>
      </c>
      <c r="Y330" s="2">
        <v>120</v>
      </c>
      <c r="Z330" s="2">
        <v>4</v>
      </c>
    </row>
    <row r="331" spans="1:26" ht="12" customHeight="1" thickBot="1">
      <c r="A331" s="34" t="s">
        <v>34</v>
      </c>
      <c r="B331" s="12" t="s">
        <v>28</v>
      </c>
      <c r="C331" s="12" t="s">
        <v>44</v>
      </c>
      <c r="D331" s="12" t="s">
        <v>57</v>
      </c>
      <c r="E331" s="12" t="s">
        <v>48</v>
      </c>
      <c r="F331" s="86" t="s">
        <v>114</v>
      </c>
      <c r="G331" s="14">
        <v>4</v>
      </c>
      <c r="H331" s="12">
        <v>1.3</v>
      </c>
      <c r="I331" s="2" t="s">
        <v>29</v>
      </c>
      <c r="J331" s="2">
        <v>51020</v>
      </c>
      <c r="K331" s="2">
        <v>75.3</v>
      </c>
      <c r="L331" s="71">
        <v>33490</v>
      </c>
      <c r="M331" s="16">
        <f t="shared" si="5"/>
        <v>33.49</v>
      </c>
      <c r="N331" s="2">
        <v>24.83</v>
      </c>
      <c r="O331" s="2">
        <v>7.89</v>
      </c>
      <c r="P331" s="22" t="s">
        <v>115</v>
      </c>
      <c r="Q331" s="2">
        <v>0.17</v>
      </c>
      <c r="R331" s="2">
        <v>0.01</v>
      </c>
      <c r="S331" s="2">
        <v>0.3</v>
      </c>
      <c r="T331" s="2">
        <v>0.31</v>
      </c>
      <c r="U331" s="2">
        <v>1.2E-2</v>
      </c>
      <c r="V331" s="2">
        <v>4.5999999999999999E-2</v>
      </c>
      <c r="W331" s="2">
        <v>1.7999999999999999E-2</v>
      </c>
      <c r="X331" s="2">
        <v>0.98</v>
      </c>
      <c r="Y331" s="22" t="s">
        <v>115</v>
      </c>
      <c r="Z331" s="22" t="s">
        <v>115</v>
      </c>
    </row>
    <row r="332" spans="1:26" ht="12" customHeight="1">
      <c r="A332" s="40" t="s">
        <v>35</v>
      </c>
      <c r="B332" s="2" t="s">
        <v>52</v>
      </c>
      <c r="C332" s="2" t="s">
        <v>44</v>
      </c>
      <c r="D332" s="2" t="s">
        <v>45</v>
      </c>
      <c r="E332" s="2" t="s">
        <v>48</v>
      </c>
      <c r="F332" s="85" t="s">
        <v>113</v>
      </c>
      <c r="G332" s="13">
        <v>0.214</v>
      </c>
      <c r="H332" s="2" t="s">
        <v>29</v>
      </c>
      <c r="I332" s="2">
        <v>1.2</v>
      </c>
      <c r="J332" s="2">
        <v>34500</v>
      </c>
      <c r="K332" s="2">
        <v>83.3</v>
      </c>
      <c r="L332" s="55">
        <v>21640</v>
      </c>
      <c r="M332" s="16">
        <f t="shared" si="5"/>
        <v>21.64</v>
      </c>
      <c r="N332" s="2">
        <v>26.31</v>
      </c>
      <c r="O332" s="2">
        <v>7.63</v>
      </c>
      <c r="P332" s="2">
        <v>5.4000000000000003E-3</v>
      </c>
      <c r="Q332" s="2">
        <v>0.48</v>
      </c>
      <c r="R332" s="2">
        <v>0.01</v>
      </c>
      <c r="S332" s="2">
        <v>0.57999999999999996</v>
      </c>
      <c r="T332" s="2">
        <v>0.59</v>
      </c>
      <c r="U332" s="2">
        <v>1.0999999999999999E-2</v>
      </c>
      <c r="V332" s="2">
        <v>6.5000000000000002E-2</v>
      </c>
      <c r="W332" s="2">
        <v>8.0000000000000002E-3</v>
      </c>
      <c r="X332" s="2">
        <v>1.9</v>
      </c>
      <c r="Y332" s="2">
        <v>120</v>
      </c>
      <c r="Z332" s="2">
        <v>9</v>
      </c>
    </row>
    <row r="333" spans="1:26" ht="12" customHeight="1" thickBot="1">
      <c r="A333" s="41" t="s">
        <v>35</v>
      </c>
      <c r="B333" s="12" t="s">
        <v>52</v>
      </c>
      <c r="C333" s="12" t="s">
        <v>44</v>
      </c>
      <c r="D333" s="12" t="s">
        <v>45</v>
      </c>
      <c r="E333" s="12" t="s">
        <v>48</v>
      </c>
      <c r="F333" s="86" t="s">
        <v>114</v>
      </c>
      <c r="G333" s="14">
        <v>2.1</v>
      </c>
      <c r="H333" s="12">
        <v>2.6</v>
      </c>
      <c r="I333" s="2" t="s">
        <v>29</v>
      </c>
      <c r="J333" s="2">
        <v>41670</v>
      </c>
      <c r="K333" s="2">
        <v>83.5</v>
      </c>
      <c r="L333" s="56">
        <v>26670</v>
      </c>
      <c r="M333" s="16">
        <f t="shared" si="5"/>
        <v>26.67</v>
      </c>
      <c r="N333" s="2">
        <v>26.65</v>
      </c>
      <c r="O333" s="2">
        <v>7.8</v>
      </c>
      <c r="P333" s="22" t="s">
        <v>115</v>
      </c>
      <c r="Q333" s="2">
        <v>0.34</v>
      </c>
      <c r="R333" s="2">
        <v>0.01</v>
      </c>
      <c r="S333" s="2">
        <v>0.44</v>
      </c>
      <c r="T333" s="2">
        <v>0.45</v>
      </c>
      <c r="U333" s="2">
        <v>2.1000000000000001E-2</v>
      </c>
      <c r="V333" s="2">
        <v>4.5999999999999999E-2</v>
      </c>
      <c r="W333" s="2">
        <v>8.0000000000000002E-3</v>
      </c>
      <c r="X333" s="2">
        <v>1.3</v>
      </c>
      <c r="Y333" s="22" t="s">
        <v>115</v>
      </c>
      <c r="Z333" s="22" t="s">
        <v>115</v>
      </c>
    </row>
    <row r="334" spans="1:26" ht="12" customHeight="1">
      <c r="A334" s="40" t="s">
        <v>35</v>
      </c>
      <c r="B334" s="2" t="s">
        <v>53</v>
      </c>
      <c r="C334" s="2" t="s">
        <v>44</v>
      </c>
      <c r="D334" s="2" t="s">
        <v>45</v>
      </c>
      <c r="E334" s="2" t="s">
        <v>48</v>
      </c>
      <c r="F334" s="85" t="s">
        <v>113</v>
      </c>
      <c r="G334" s="4">
        <v>0.622</v>
      </c>
      <c r="H334" s="2" t="s">
        <v>29</v>
      </c>
      <c r="I334" s="2">
        <v>1.4</v>
      </c>
      <c r="J334" s="2">
        <v>33300</v>
      </c>
      <c r="K334" s="2">
        <v>84.6</v>
      </c>
      <c r="L334" s="55">
        <v>20860</v>
      </c>
      <c r="M334" s="16">
        <f t="shared" si="5"/>
        <v>20.86</v>
      </c>
      <c r="N334" s="2">
        <v>23.77</v>
      </c>
      <c r="O334" s="2">
        <v>7.78</v>
      </c>
      <c r="P334" s="2">
        <v>5.7000000000000002E-3</v>
      </c>
      <c r="Q334" s="2">
        <v>0.44</v>
      </c>
      <c r="R334" s="2">
        <v>0.01</v>
      </c>
      <c r="S334" s="2">
        <v>0.63</v>
      </c>
      <c r="T334" s="2">
        <v>0.63</v>
      </c>
      <c r="U334" s="2">
        <v>0.01</v>
      </c>
      <c r="V334" s="2">
        <v>7.2999999999999995E-2</v>
      </c>
      <c r="W334" s="2">
        <v>1.4999999999999999E-2</v>
      </c>
      <c r="X334" s="2">
        <v>2.4</v>
      </c>
      <c r="Y334" s="2">
        <v>120</v>
      </c>
      <c r="Z334" s="2">
        <v>9</v>
      </c>
    </row>
    <row r="335" spans="1:26" ht="12" customHeight="1" thickBot="1">
      <c r="A335" s="41" t="s">
        <v>35</v>
      </c>
      <c r="B335" s="12" t="s">
        <v>53</v>
      </c>
      <c r="C335" s="12" t="s">
        <v>44</v>
      </c>
      <c r="D335" s="12" t="s">
        <v>45</v>
      </c>
      <c r="E335" s="12" t="s">
        <v>48</v>
      </c>
      <c r="F335" s="86" t="s">
        <v>114</v>
      </c>
      <c r="G335" s="14">
        <v>2</v>
      </c>
      <c r="H335" s="12">
        <v>2.5</v>
      </c>
      <c r="I335" s="2" t="s">
        <v>29</v>
      </c>
      <c r="J335" s="2">
        <v>40350</v>
      </c>
      <c r="K335" s="2">
        <v>81.2</v>
      </c>
      <c r="L335" s="56">
        <v>25790</v>
      </c>
      <c r="M335" s="16">
        <f t="shared" si="5"/>
        <v>25.79</v>
      </c>
      <c r="N335" s="2">
        <v>23.84</v>
      </c>
      <c r="O335" s="2">
        <v>7.88</v>
      </c>
      <c r="P335" s="22" t="s">
        <v>115</v>
      </c>
      <c r="Q335" s="2">
        <v>0.34</v>
      </c>
      <c r="R335" s="2">
        <v>0.01</v>
      </c>
      <c r="S335" s="2">
        <v>0.46</v>
      </c>
      <c r="T335" s="2">
        <v>0.46</v>
      </c>
      <c r="U335" s="2">
        <v>0.01</v>
      </c>
      <c r="V335" s="2">
        <v>0.05</v>
      </c>
      <c r="W335" s="2">
        <v>8.0000000000000002E-3</v>
      </c>
      <c r="X335" s="2">
        <v>1.9</v>
      </c>
      <c r="Y335" s="22" t="s">
        <v>115</v>
      </c>
      <c r="Z335" s="22" t="s">
        <v>115</v>
      </c>
    </row>
    <row r="336" spans="1:26" ht="12" customHeight="1">
      <c r="A336" s="40" t="s">
        <v>35</v>
      </c>
      <c r="B336" s="2" t="s">
        <v>54</v>
      </c>
      <c r="C336" s="2" t="s">
        <v>44</v>
      </c>
      <c r="D336" s="2" t="s">
        <v>45</v>
      </c>
      <c r="E336" s="2" t="s">
        <v>48</v>
      </c>
      <c r="F336" s="85" t="s">
        <v>113</v>
      </c>
      <c r="G336" s="4">
        <v>0.52900000000000003</v>
      </c>
      <c r="H336" s="2" t="s">
        <v>29</v>
      </c>
      <c r="I336" s="2">
        <v>1.1000000000000001</v>
      </c>
      <c r="J336" s="2">
        <v>35920</v>
      </c>
      <c r="K336" s="2">
        <v>95.8</v>
      </c>
      <c r="L336" s="53">
        <v>22620</v>
      </c>
      <c r="M336" s="16">
        <f t="shared" si="5"/>
        <v>22.62</v>
      </c>
      <c r="N336" s="2">
        <v>26.63</v>
      </c>
      <c r="O336" s="2">
        <v>7.7</v>
      </c>
      <c r="P336" s="2">
        <v>4.8999999999999998E-3</v>
      </c>
      <c r="Q336" s="2">
        <v>0.53</v>
      </c>
      <c r="R336" s="2">
        <v>0.01</v>
      </c>
      <c r="S336" s="2">
        <v>0.66</v>
      </c>
      <c r="T336" s="2">
        <v>0.66</v>
      </c>
      <c r="U336" s="2">
        <v>0.01</v>
      </c>
      <c r="V336" s="2">
        <v>6.6000000000000003E-2</v>
      </c>
      <c r="W336" s="2">
        <v>1.2999999999999999E-2</v>
      </c>
      <c r="X336" s="2">
        <v>2.4</v>
      </c>
      <c r="Y336" s="2">
        <v>120</v>
      </c>
      <c r="Z336" s="2">
        <v>6</v>
      </c>
    </row>
    <row r="337" spans="1:26" ht="12" customHeight="1" thickBot="1">
      <c r="A337" s="41" t="s">
        <v>35</v>
      </c>
      <c r="B337" s="12" t="s">
        <v>54</v>
      </c>
      <c r="C337" s="12" t="s">
        <v>44</v>
      </c>
      <c r="D337" s="12" t="s">
        <v>45</v>
      </c>
      <c r="E337" s="12" t="s">
        <v>48</v>
      </c>
      <c r="F337" s="86" t="s">
        <v>114</v>
      </c>
      <c r="G337" s="14">
        <v>3</v>
      </c>
      <c r="H337" s="2">
        <v>3.5</v>
      </c>
      <c r="I337" s="2" t="s">
        <v>29</v>
      </c>
      <c r="J337" s="2">
        <v>43850</v>
      </c>
      <c r="K337" s="2">
        <v>69.099999999999994</v>
      </c>
      <c r="L337" s="53">
        <v>28230</v>
      </c>
      <c r="M337" s="16">
        <f t="shared" si="5"/>
        <v>28.23</v>
      </c>
      <c r="N337" s="2">
        <v>26.65</v>
      </c>
      <c r="O337" s="2">
        <v>7.64</v>
      </c>
      <c r="P337" s="22" t="s">
        <v>115</v>
      </c>
      <c r="Q337" s="2">
        <v>0.44</v>
      </c>
      <c r="R337" s="2">
        <v>0.01</v>
      </c>
      <c r="S337" s="2">
        <v>0.57999999999999996</v>
      </c>
      <c r="T337" s="2">
        <v>0.59</v>
      </c>
      <c r="U337" s="2">
        <v>0.01</v>
      </c>
      <c r="V337" s="2">
        <v>6.7000000000000004E-2</v>
      </c>
      <c r="W337" s="2">
        <v>1.4999999999999999E-2</v>
      </c>
      <c r="X337" s="2">
        <v>1.7</v>
      </c>
      <c r="Y337" s="22" t="s">
        <v>115</v>
      </c>
      <c r="Z337" s="22" t="s">
        <v>115</v>
      </c>
    </row>
    <row r="338" spans="1:26" ht="12" customHeight="1">
      <c r="A338" s="40" t="s">
        <v>35</v>
      </c>
      <c r="B338" s="2" t="s">
        <v>55</v>
      </c>
      <c r="C338" s="2" t="s">
        <v>56</v>
      </c>
      <c r="D338" s="2" t="s">
        <v>57</v>
      </c>
      <c r="E338" s="2" t="s">
        <v>48</v>
      </c>
      <c r="F338" s="85" t="s">
        <v>113</v>
      </c>
      <c r="G338" s="4">
        <v>0.51100000000000001</v>
      </c>
      <c r="H338" s="2" t="s">
        <v>29</v>
      </c>
      <c r="I338" s="2">
        <v>1.2</v>
      </c>
      <c r="J338" s="2">
        <v>39470</v>
      </c>
      <c r="K338" s="2">
        <v>97.1</v>
      </c>
      <c r="L338" s="53">
        <v>25080</v>
      </c>
      <c r="M338" s="16">
        <f t="shared" si="5"/>
        <v>25.08</v>
      </c>
      <c r="N338" s="2">
        <v>28.15</v>
      </c>
      <c r="O338" s="2">
        <v>8.17</v>
      </c>
      <c r="P338" s="2">
        <v>5.7000000000000002E-3</v>
      </c>
      <c r="Q338" s="2">
        <v>0.43</v>
      </c>
      <c r="R338" s="2">
        <v>0.01</v>
      </c>
      <c r="S338" s="2">
        <v>0.61</v>
      </c>
      <c r="T338" s="2">
        <v>0.61</v>
      </c>
      <c r="U338" s="2">
        <v>0.01</v>
      </c>
      <c r="V338" s="2">
        <v>7.2999999999999995E-2</v>
      </c>
      <c r="W338" s="2">
        <v>1.4E-2</v>
      </c>
      <c r="X338" s="2">
        <v>2.5</v>
      </c>
      <c r="Y338" s="2">
        <v>120</v>
      </c>
      <c r="Z338" s="2">
        <v>7</v>
      </c>
    </row>
    <row r="339" spans="1:26" ht="12" customHeight="1" thickBot="1">
      <c r="A339" s="41" t="s">
        <v>35</v>
      </c>
      <c r="B339" s="12" t="s">
        <v>55</v>
      </c>
      <c r="C339" s="12" t="s">
        <v>56</v>
      </c>
      <c r="D339" s="12" t="s">
        <v>57</v>
      </c>
      <c r="E339" s="12" t="s">
        <v>48</v>
      </c>
      <c r="F339" s="86" t="s">
        <v>114</v>
      </c>
      <c r="G339" s="14">
        <v>2.5</v>
      </c>
      <c r="H339" s="12">
        <v>3</v>
      </c>
      <c r="I339" s="2" t="s">
        <v>29</v>
      </c>
      <c r="J339" s="2">
        <v>44630</v>
      </c>
      <c r="K339" s="2">
        <v>53.8</v>
      </c>
      <c r="L339" s="56">
        <v>28750</v>
      </c>
      <c r="M339" s="16">
        <f t="shared" si="5"/>
        <v>28.75</v>
      </c>
      <c r="N339" s="2">
        <v>28.14</v>
      </c>
      <c r="O339" s="2">
        <v>8.02</v>
      </c>
      <c r="P339" s="22" t="s">
        <v>115</v>
      </c>
      <c r="Q339" s="2">
        <v>0.38</v>
      </c>
      <c r="R339" s="2">
        <v>0.01</v>
      </c>
      <c r="S339" s="2">
        <v>0.47</v>
      </c>
      <c r="T339" s="2">
        <v>0.47</v>
      </c>
      <c r="U339" s="2">
        <v>0.01</v>
      </c>
      <c r="V339" s="2">
        <v>6.3E-2</v>
      </c>
      <c r="W339" s="2">
        <v>1.7999999999999999E-2</v>
      </c>
      <c r="X339" s="2">
        <v>2.1</v>
      </c>
      <c r="Y339" s="22" t="s">
        <v>115</v>
      </c>
      <c r="Z339" s="22" t="s">
        <v>115</v>
      </c>
    </row>
    <row r="340" spans="1:26" ht="12" customHeight="1">
      <c r="A340" s="40" t="s">
        <v>35</v>
      </c>
      <c r="B340" s="2" t="s">
        <v>58</v>
      </c>
      <c r="C340" s="2" t="s">
        <v>56</v>
      </c>
      <c r="D340" s="2" t="s">
        <v>57</v>
      </c>
      <c r="E340" s="2" t="s">
        <v>48</v>
      </c>
      <c r="F340" s="85" t="s">
        <v>113</v>
      </c>
      <c r="G340" s="4">
        <v>0.505</v>
      </c>
      <c r="H340" s="2" t="s">
        <v>29</v>
      </c>
      <c r="I340" s="2">
        <v>1.2</v>
      </c>
      <c r="J340" s="2">
        <v>41600</v>
      </c>
      <c r="K340" s="2">
        <v>98.9</v>
      </c>
      <c r="L340" s="53">
        <v>26580</v>
      </c>
      <c r="M340" s="16">
        <f t="shared" si="5"/>
        <v>26.58</v>
      </c>
      <c r="N340" s="2">
        <v>28.45</v>
      </c>
      <c r="O340" s="2">
        <v>7.68</v>
      </c>
      <c r="P340" s="2">
        <v>5.5999999999999999E-3</v>
      </c>
      <c r="Q340" s="2">
        <v>0.46</v>
      </c>
      <c r="R340" s="2">
        <v>0.01</v>
      </c>
      <c r="S340" s="2">
        <v>0.65</v>
      </c>
      <c r="T340" s="2">
        <v>0.65</v>
      </c>
      <c r="U340" s="2">
        <v>0.01</v>
      </c>
      <c r="V340" s="2">
        <v>7.0000000000000007E-2</v>
      </c>
      <c r="W340" s="2">
        <v>2.1999999999999999E-2</v>
      </c>
      <c r="X340" s="2">
        <v>2.2999999999999998</v>
      </c>
      <c r="Y340" s="2">
        <v>120</v>
      </c>
      <c r="Z340" s="2" t="s">
        <v>49</v>
      </c>
    </row>
    <row r="341" spans="1:26" ht="12" customHeight="1" thickBot="1">
      <c r="A341" s="41" t="s">
        <v>35</v>
      </c>
      <c r="B341" s="12" t="s">
        <v>58</v>
      </c>
      <c r="C341" s="12" t="s">
        <v>56</v>
      </c>
      <c r="D341" s="12" t="s">
        <v>57</v>
      </c>
      <c r="E341" s="12" t="s">
        <v>48</v>
      </c>
      <c r="F341" s="86" t="s">
        <v>114</v>
      </c>
      <c r="G341" s="14">
        <v>2</v>
      </c>
      <c r="H341" s="12">
        <v>2.4</v>
      </c>
      <c r="I341" s="2" t="s">
        <v>29</v>
      </c>
      <c r="J341" s="2">
        <v>46410</v>
      </c>
      <c r="K341" s="2">
        <v>88.1</v>
      </c>
      <c r="L341" s="56">
        <v>30010</v>
      </c>
      <c r="M341" s="16">
        <f t="shared" si="5"/>
        <v>30.01</v>
      </c>
      <c r="N341" s="2">
        <v>28.87</v>
      </c>
      <c r="O341" s="2">
        <v>7.72</v>
      </c>
      <c r="P341" s="22" t="s">
        <v>115</v>
      </c>
      <c r="Q341" s="2">
        <v>0.37</v>
      </c>
      <c r="R341" s="2">
        <v>0.01</v>
      </c>
      <c r="S341" s="2">
        <v>0.61</v>
      </c>
      <c r="T341" s="2">
        <v>0.61</v>
      </c>
      <c r="U341" s="2">
        <v>0.01</v>
      </c>
      <c r="V341" s="2">
        <v>0.06</v>
      </c>
      <c r="W341" s="2">
        <v>2.1000000000000001E-2</v>
      </c>
      <c r="X341" s="2">
        <v>2</v>
      </c>
      <c r="Y341" s="22" t="s">
        <v>115</v>
      </c>
      <c r="Z341" s="22" t="s">
        <v>115</v>
      </c>
    </row>
    <row r="342" spans="1:26" ht="12" customHeight="1">
      <c r="A342" s="40" t="s">
        <v>35</v>
      </c>
      <c r="B342" s="2" t="s">
        <v>59</v>
      </c>
      <c r="C342" s="2" t="s">
        <v>56</v>
      </c>
      <c r="D342" s="2" t="s">
        <v>57</v>
      </c>
      <c r="E342" s="2" t="s">
        <v>48</v>
      </c>
      <c r="F342" s="85" t="s">
        <v>113</v>
      </c>
      <c r="G342" s="4">
        <v>0.55000000000000004</v>
      </c>
      <c r="H342" s="2" t="s">
        <v>29</v>
      </c>
      <c r="I342" s="2">
        <v>1.2</v>
      </c>
      <c r="J342" s="2">
        <v>43200</v>
      </c>
      <c r="K342" s="2">
        <v>80.7</v>
      </c>
      <c r="L342" s="53">
        <v>27800</v>
      </c>
      <c r="M342" s="16">
        <f t="shared" si="5"/>
        <v>27.8</v>
      </c>
      <c r="N342" s="2">
        <v>24.84</v>
      </c>
      <c r="O342" s="2">
        <v>7.71</v>
      </c>
      <c r="P342" s="2">
        <v>9.1999999999999998E-3</v>
      </c>
      <c r="Q342" s="2">
        <v>0.45</v>
      </c>
      <c r="R342" s="2">
        <v>0.01</v>
      </c>
      <c r="S342" s="2">
        <v>0.64</v>
      </c>
      <c r="T342" s="2">
        <v>0.64</v>
      </c>
      <c r="U342" s="2">
        <v>0.01</v>
      </c>
      <c r="V342" s="2">
        <v>7.9000000000000001E-2</v>
      </c>
      <c r="W342" s="2">
        <v>2.5000000000000001E-2</v>
      </c>
      <c r="X342" s="2">
        <v>2.4</v>
      </c>
      <c r="Y342" s="2">
        <v>120</v>
      </c>
      <c r="Z342" s="2">
        <v>9</v>
      </c>
    </row>
    <row r="343" spans="1:26" ht="12" customHeight="1" thickBot="1">
      <c r="A343" s="41" t="s">
        <v>35</v>
      </c>
      <c r="B343" s="12" t="s">
        <v>59</v>
      </c>
      <c r="C343" s="12" t="s">
        <v>56</v>
      </c>
      <c r="D343" s="12" t="s">
        <v>57</v>
      </c>
      <c r="E343" s="12" t="s">
        <v>48</v>
      </c>
      <c r="F343" s="86" t="s">
        <v>114</v>
      </c>
      <c r="G343" s="14">
        <v>2.8</v>
      </c>
      <c r="H343" s="12">
        <v>3.2</v>
      </c>
      <c r="I343" s="2" t="s">
        <v>29</v>
      </c>
      <c r="J343" s="2">
        <v>46090</v>
      </c>
      <c r="K343" s="2">
        <v>61.4</v>
      </c>
      <c r="L343" s="56">
        <v>29880</v>
      </c>
      <c r="M343" s="16">
        <f t="shared" si="5"/>
        <v>29.88</v>
      </c>
      <c r="N343" s="2">
        <v>25.3</v>
      </c>
      <c r="O343" s="2">
        <v>7.69</v>
      </c>
      <c r="P343" s="22" t="s">
        <v>115</v>
      </c>
      <c r="Q343" s="2">
        <v>0.36</v>
      </c>
      <c r="R343" s="2">
        <v>0.01</v>
      </c>
      <c r="S343" s="2">
        <v>0.53</v>
      </c>
      <c r="T343" s="2">
        <v>0.54</v>
      </c>
      <c r="U343" s="2">
        <v>5.2999999999999999E-2</v>
      </c>
      <c r="V343" s="2">
        <v>6.7000000000000004E-2</v>
      </c>
      <c r="W343" s="2">
        <v>2.7E-2</v>
      </c>
      <c r="X343" s="2">
        <v>2.2000000000000002</v>
      </c>
      <c r="Y343" s="22" t="s">
        <v>115</v>
      </c>
      <c r="Z343" s="22" t="s">
        <v>115</v>
      </c>
    </row>
    <row r="344" spans="1:26" ht="12" customHeight="1">
      <c r="A344" s="40" t="s">
        <v>35</v>
      </c>
      <c r="B344" s="2" t="s">
        <v>60</v>
      </c>
      <c r="C344" s="2" t="s">
        <v>56</v>
      </c>
      <c r="D344" s="2" t="s">
        <v>57</v>
      </c>
      <c r="E344" s="2" t="s">
        <v>48</v>
      </c>
      <c r="F344" s="85" t="s">
        <v>113</v>
      </c>
      <c r="G344" s="4">
        <v>0.50700000000000001</v>
      </c>
      <c r="H344" s="2" t="s">
        <v>29</v>
      </c>
      <c r="I344" s="2">
        <v>1.5</v>
      </c>
      <c r="J344" s="2">
        <v>44650</v>
      </c>
      <c r="K344" s="2">
        <v>70.900000000000006</v>
      </c>
      <c r="L344" s="53">
        <v>28790</v>
      </c>
      <c r="M344" s="16">
        <f t="shared" si="5"/>
        <v>28.79</v>
      </c>
      <c r="N344" s="2">
        <v>27.34</v>
      </c>
      <c r="O344" s="2">
        <v>7.75</v>
      </c>
      <c r="P344" s="2">
        <v>5.1000000000000004E-3</v>
      </c>
      <c r="Q344" s="2">
        <v>0.39</v>
      </c>
      <c r="R344" s="2">
        <v>0.01</v>
      </c>
      <c r="S344" s="2">
        <v>0.5</v>
      </c>
      <c r="T344" s="2">
        <v>0.51</v>
      </c>
      <c r="U344" s="2">
        <v>1.2E-2</v>
      </c>
      <c r="V344" s="2">
        <v>7.6999999999999999E-2</v>
      </c>
      <c r="W344" s="2">
        <v>2.5000000000000001E-2</v>
      </c>
      <c r="X344" s="2">
        <v>2.8</v>
      </c>
      <c r="Y344" s="2">
        <v>120</v>
      </c>
      <c r="Z344" s="2">
        <v>10</v>
      </c>
    </row>
    <row r="345" spans="1:26" ht="12" customHeight="1" thickBot="1">
      <c r="A345" s="41" t="s">
        <v>35</v>
      </c>
      <c r="B345" s="12" t="s">
        <v>60</v>
      </c>
      <c r="C345" s="12" t="s">
        <v>56</v>
      </c>
      <c r="D345" s="12" t="s">
        <v>57</v>
      </c>
      <c r="E345" s="12" t="s">
        <v>46</v>
      </c>
      <c r="F345" s="86" t="s">
        <v>114</v>
      </c>
      <c r="G345" s="14">
        <v>2.5049999999999999</v>
      </c>
      <c r="H345" s="12">
        <v>3</v>
      </c>
      <c r="I345" s="2" t="s">
        <v>29</v>
      </c>
      <c r="J345" s="2">
        <v>48040</v>
      </c>
      <c r="K345" s="2">
        <v>54.4</v>
      </c>
      <c r="L345" s="56">
        <v>31250</v>
      </c>
      <c r="M345" s="16">
        <f t="shared" si="5"/>
        <v>31.25</v>
      </c>
      <c r="N345" s="2">
        <v>27.31</v>
      </c>
      <c r="O345" s="2">
        <v>7.73</v>
      </c>
      <c r="P345" s="22" t="s">
        <v>115</v>
      </c>
      <c r="Q345" s="16">
        <v>0.39</v>
      </c>
      <c r="R345" s="16">
        <v>1.2999999999999999E-2</v>
      </c>
      <c r="S345" s="16">
        <v>0.79</v>
      </c>
      <c r="T345" s="16">
        <v>0.81</v>
      </c>
      <c r="U345" s="16">
        <v>1.9E-2</v>
      </c>
      <c r="V345" s="16">
        <v>0.16</v>
      </c>
      <c r="W345" s="16">
        <v>3.4000000000000002E-2</v>
      </c>
      <c r="X345" s="16">
        <v>2.5</v>
      </c>
      <c r="Y345" s="22" t="s">
        <v>115</v>
      </c>
      <c r="Z345" s="22" t="s">
        <v>115</v>
      </c>
    </row>
    <row r="346" spans="1:26" ht="12" customHeight="1">
      <c r="A346" s="40" t="s">
        <v>35</v>
      </c>
      <c r="B346" s="2" t="s">
        <v>61</v>
      </c>
      <c r="C346" s="2" t="s">
        <v>62</v>
      </c>
      <c r="D346" s="2" t="s">
        <v>57</v>
      </c>
      <c r="E346" s="2" t="s">
        <v>48</v>
      </c>
      <c r="F346" s="85" t="s">
        <v>113</v>
      </c>
      <c r="G346" s="4">
        <v>0.499</v>
      </c>
      <c r="H346" s="2" t="s">
        <v>29</v>
      </c>
      <c r="I346" s="2">
        <v>1</v>
      </c>
      <c r="J346" s="2">
        <v>40020</v>
      </c>
      <c r="K346" s="2">
        <v>114.7</v>
      </c>
      <c r="L346" s="53">
        <v>25430</v>
      </c>
      <c r="M346" s="16">
        <f t="shared" si="5"/>
        <v>25.43</v>
      </c>
      <c r="N346" s="2">
        <v>29.24</v>
      </c>
      <c r="O346" s="2">
        <v>7.87</v>
      </c>
      <c r="P346" s="2">
        <v>9.2999999999999992E-3</v>
      </c>
      <c r="Q346" s="2">
        <v>0.5</v>
      </c>
      <c r="R346" s="2">
        <v>0.01</v>
      </c>
      <c r="S346" s="2">
        <v>0.76</v>
      </c>
      <c r="T346" s="2">
        <v>0.76</v>
      </c>
      <c r="U346" s="2">
        <v>0.01</v>
      </c>
      <c r="V346" s="2">
        <v>9.2999999999999999E-2</v>
      </c>
      <c r="W346" s="2">
        <v>2.1000000000000001E-2</v>
      </c>
      <c r="X346" s="2">
        <v>3.1</v>
      </c>
      <c r="Y346" s="2">
        <v>130</v>
      </c>
      <c r="Z346" s="2">
        <v>7</v>
      </c>
    </row>
    <row r="347" spans="1:26" ht="12" customHeight="1" thickBot="1">
      <c r="A347" s="41" t="s">
        <v>35</v>
      </c>
      <c r="B347" s="12" t="s">
        <v>61</v>
      </c>
      <c r="C347" s="12" t="s">
        <v>62</v>
      </c>
      <c r="D347" s="12" t="s">
        <v>57</v>
      </c>
      <c r="E347" s="12" t="s">
        <v>48</v>
      </c>
      <c r="F347" s="86" t="s">
        <v>114</v>
      </c>
      <c r="G347" s="14">
        <v>2.2000000000000002</v>
      </c>
      <c r="H347" s="12">
        <v>2.7</v>
      </c>
      <c r="I347" s="2" t="s">
        <v>29</v>
      </c>
      <c r="J347" s="2">
        <v>48720</v>
      </c>
      <c r="K347" s="2">
        <v>57.3</v>
      </c>
      <c r="L347" s="56">
        <v>31720</v>
      </c>
      <c r="M347" s="16">
        <f t="shared" si="5"/>
        <v>31.72</v>
      </c>
      <c r="N347" s="2">
        <v>28.29</v>
      </c>
      <c r="O347" s="2">
        <v>7.65</v>
      </c>
      <c r="P347" s="22" t="s">
        <v>115</v>
      </c>
      <c r="Q347" s="2">
        <v>0.35</v>
      </c>
      <c r="R347" s="2">
        <v>0.01</v>
      </c>
      <c r="S347" s="2">
        <v>0.53</v>
      </c>
      <c r="T347" s="2">
        <v>0.53</v>
      </c>
      <c r="U347" s="2">
        <v>0.01</v>
      </c>
      <c r="V347" s="2">
        <v>7.6999999999999999E-2</v>
      </c>
      <c r="W347" s="2">
        <v>0.02</v>
      </c>
      <c r="X347" s="2">
        <v>2.4</v>
      </c>
      <c r="Y347" s="22" t="s">
        <v>115</v>
      </c>
      <c r="Z347" s="22" t="s">
        <v>115</v>
      </c>
    </row>
    <row r="348" spans="1:26" ht="12" customHeight="1">
      <c r="A348" s="40" t="s">
        <v>35</v>
      </c>
      <c r="B348" s="2" t="s">
        <v>63</v>
      </c>
      <c r="C348" s="2" t="s">
        <v>62</v>
      </c>
      <c r="D348" s="2" t="s">
        <v>57</v>
      </c>
      <c r="E348" s="2" t="s">
        <v>48</v>
      </c>
      <c r="F348" s="85" t="s">
        <v>113</v>
      </c>
      <c r="G348" s="4">
        <v>0.52800000000000002</v>
      </c>
      <c r="H348" s="2" t="s">
        <v>29</v>
      </c>
      <c r="I348" s="2">
        <v>1</v>
      </c>
      <c r="J348" s="2">
        <v>35900</v>
      </c>
      <c r="K348" s="2">
        <v>94.3</v>
      </c>
      <c r="L348" s="53">
        <v>22650</v>
      </c>
      <c r="M348" s="16">
        <f t="shared" si="5"/>
        <v>22.65</v>
      </c>
      <c r="N348" s="2">
        <v>24.24</v>
      </c>
      <c r="O348" s="2">
        <v>7.85</v>
      </c>
      <c r="P348" s="2">
        <v>1.4999999999999999E-2</v>
      </c>
      <c r="Q348" s="2">
        <v>0.66</v>
      </c>
      <c r="R348" s="2">
        <v>0.01</v>
      </c>
      <c r="S348" s="2">
        <v>0.85</v>
      </c>
      <c r="T348" s="2">
        <v>0.86</v>
      </c>
      <c r="U348" s="2">
        <v>0.01</v>
      </c>
      <c r="V348" s="2">
        <v>8.6999999999999994E-2</v>
      </c>
      <c r="W348" s="2">
        <v>2.1999999999999999E-2</v>
      </c>
      <c r="X348" s="2">
        <v>1.8</v>
      </c>
      <c r="Y348" s="2">
        <v>130</v>
      </c>
      <c r="Z348" s="2">
        <v>15</v>
      </c>
    </row>
    <row r="349" spans="1:26" ht="12" customHeight="1" thickBot="1">
      <c r="A349" s="41" t="s">
        <v>35</v>
      </c>
      <c r="B349" s="12" t="s">
        <v>63</v>
      </c>
      <c r="C349" s="12" t="s">
        <v>62</v>
      </c>
      <c r="D349" s="12" t="s">
        <v>57</v>
      </c>
      <c r="E349" s="12" t="s">
        <v>48</v>
      </c>
      <c r="F349" s="86" t="s">
        <v>114</v>
      </c>
      <c r="G349" s="14">
        <v>2</v>
      </c>
      <c r="H349" s="12">
        <v>2.5</v>
      </c>
      <c r="J349" s="2">
        <v>44370</v>
      </c>
      <c r="K349" s="2">
        <v>83.7</v>
      </c>
      <c r="L349" s="56">
        <v>28650</v>
      </c>
      <c r="M349" s="16">
        <f t="shared" si="5"/>
        <v>28.65</v>
      </c>
      <c r="N349" s="2">
        <v>24.9</v>
      </c>
      <c r="O349" s="2">
        <v>7.89</v>
      </c>
      <c r="P349" s="22" t="s">
        <v>115</v>
      </c>
      <c r="Q349" s="2">
        <v>0.49</v>
      </c>
      <c r="R349" s="2">
        <v>0.01</v>
      </c>
      <c r="S349" s="2">
        <v>0.56000000000000005</v>
      </c>
      <c r="T349" s="2">
        <v>0.56999999999999995</v>
      </c>
      <c r="U349" s="2">
        <v>0.01</v>
      </c>
      <c r="V349" s="2">
        <v>6.4000000000000001E-2</v>
      </c>
      <c r="W349" s="2">
        <v>2.1999999999999999E-2</v>
      </c>
      <c r="X349" s="2">
        <v>2.1</v>
      </c>
      <c r="Y349" s="22" t="s">
        <v>115</v>
      </c>
      <c r="Z349" s="22" t="s">
        <v>115</v>
      </c>
    </row>
    <row r="350" spans="1:26" ht="12" customHeight="1">
      <c r="A350" s="40" t="s">
        <v>35</v>
      </c>
      <c r="B350" s="2" t="s">
        <v>64</v>
      </c>
      <c r="C350" s="2" t="s">
        <v>62</v>
      </c>
      <c r="D350" s="2" t="s">
        <v>57</v>
      </c>
      <c r="E350" s="2" t="s">
        <v>48</v>
      </c>
      <c r="F350" s="85" t="s">
        <v>113</v>
      </c>
      <c r="G350" s="4">
        <v>0.49099999999999999</v>
      </c>
      <c r="H350" s="2" t="s">
        <v>29</v>
      </c>
      <c r="I350" s="2">
        <v>1.1000000000000001</v>
      </c>
      <c r="J350" s="2">
        <v>42880</v>
      </c>
      <c r="K350" s="2">
        <v>61.4</v>
      </c>
      <c r="L350" s="53">
        <v>27580</v>
      </c>
      <c r="M350" s="16">
        <f t="shared" si="5"/>
        <v>27.58</v>
      </c>
      <c r="N350" s="2">
        <v>24.95</v>
      </c>
      <c r="O350" s="2">
        <v>8.17</v>
      </c>
      <c r="P350" s="2">
        <v>2.5000000000000001E-2</v>
      </c>
      <c r="Q350" s="2">
        <v>0.49</v>
      </c>
      <c r="R350" s="2">
        <v>0.01</v>
      </c>
      <c r="S350" s="2">
        <v>0.7</v>
      </c>
      <c r="T350" s="2">
        <v>0.7</v>
      </c>
      <c r="U350" s="2">
        <v>0.01</v>
      </c>
      <c r="V350" s="2">
        <v>8.4000000000000005E-2</v>
      </c>
      <c r="W350" s="2">
        <v>1.7000000000000001E-2</v>
      </c>
      <c r="X350" s="2">
        <v>1.9</v>
      </c>
      <c r="Y350" s="2">
        <v>130</v>
      </c>
      <c r="Z350" s="2">
        <v>10</v>
      </c>
    </row>
    <row r="351" spans="1:26" ht="12" customHeight="1" thickBot="1">
      <c r="A351" s="41" t="s">
        <v>35</v>
      </c>
      <c r="B351" s="12" t="s">
        <v>64</v>
      </c>
      <c r="C351" s="12" t="s">
        <v>62</v>
      </c>
      <c r="D351" s="12" t="s">
        <v>57</v>
      </c>
      <c r="E351" s="12" t="s">
        <v>48</v>
      </c>
      <c r="F351" s="86" t="s">
        <v>114</v>
      </c>
      <c r="G351" s="14">
        <v>2.5</v>
      </c>
      <c r="H351" s="12">
        <v>3</v>
      </c>
      <c r="I351" s="2" t="s">
        <v>29</v>
      </c>
      <c r="J351" s="2">
        <v>48260</v>
      </c>
      <c r="K351" s="2">
        <v>27.4</v>
      </c>
      <c r="L351" s="56">
        <v>31480</v>
      </c>
      <c r="M351" s="16">
        <f t="shared" si="5"/>
        <v>31.48</v>
      </c>
      <c r="N351" s="2">
        <v>24.11</v>
      </c>
      <c r="O351" s="2">
        <v>7.72</v>
      </c>
      <c r="P351" s="22" t="s">
        <v>115</v>
      </c>
      <c r="Q351" s="2">
        <v>0.35</v>
      </c>
      <c r="R351" s="2">
        <v>0.01</v>
      </c>
      <c r="S351" s="2">
        <v>0.53</v>
      </c>
      <c r="T351" s="2">
        <v>0.54</v>
      </c>
      <c r="U351" s="2">
        <v>0.01</v>
      </c>
      <c r="V351" s="2">
        <v>6.4000000000000001E-2</v>
      </c>
      <c r="W351" s="2">
        <v>1.4999999999999999E-2</v>
      </c>
      <c r="X351" s="2">
        <v>1.8</v>
      </c>
      <c r="Y351" s="22" t="s">
        <v>115</v>
      </c>
      <c r="Z351" s="22" t="s">
        <v>115</v>
      </c>
    </row>
    <row r="352" spans="1:26" ht="12" customHeight="1">
      <c r="A352" s="40" t="s">
        <v>35</v>
      </c>
      <c r="B352" s="2" t="s">
        <v>65</v>
      </c>
      <c r="C352" s="2" t="s">
        <v>62</v>
      </c>
      <c r="D352" s="2" t="s">
        <v>57</v>
      </c>
      <c r="E352" s="2" t="s">
        <v>48</v>
      </c>
      <c r="F352" s="85" t="s">
        <v>113</v>
      </c>
      <c r="G352" s="4">
        <v>0.50600000000000001</v>
      </c>
      <c r="H352" s="2">
        <v>2.4</v>
      </c>
      <c r="I352" s="2" t="s">
        <v>29</v>
      </c>
      <c r="J352" s="2">
        <v>44970</v>
      </c>
      <c r="K352" s="2">
        <v>90.8</v>
      </c>
      <c r="L352" s="53">
        <v>29090</v>
      </c>
      <c r="M352" s="16">
        <f t="shared" si="5"/>
        <v>29.09</v>
      </c>
      <c r="N352" s="2">
        <v>24.28</v>
      </c>
      <c r="O352" s="2">
        <v>7.86</v>
      </c>
      <c r="P352" s="2">
        <v>1.0999999999999999E-2</v>
      </c>
      <c r="Q352" s="2">
        <v>0.48</v>
      </c>
      <c r="R352" s="2">
        <v>0.01</v>
      </c>
      <c r="S352" s="2">
        <v>0.68</v>
      </c>
      <c r="T352" s="2">
        <v>0.69</v>
      </c>
      <c r="U352" s="2">
        <v>0.01</v>
      </c>
      <c r="V352" s="2">
        <v>0.1</v>
      </c>
      <c r="W352" s="2">
        <v>3.7999999999999999E-2</v>
      </c>
      <c r="X352" s="2">
        <v>2.4</v>
      </c>
      <c r="Y352" s="2">
        <v>130</v>
      </c>
      <c r="Z352" s="2">
        <v>10</v>
      </c>
    </row>
    <row r="353" spans="1:26" ht="12" customHeight="1" thickBot="1">
      <c r="A353" s="41" t="s">
        <v>35</v>
      </c>
      <c r="B353" s="12" t="s">
        <v>65</v>
      </c>
      <c r="C353" s="12" t="s">
        <v>62</v>
      </c>
      <c r="D353" s="12" t="s">
        <v>57</v>
      </c>
      <c r="E353" s="12" t="s">
        <v>46</v>
      </c>
      <c r="F353" s="86" t="s">
        <v>114</v>
      </c>
      <c r="G353" s="14">
        <v>2.5089999999999999</v>
      </c>
      <c r="H353" s="12" t="s">
        <v>29</v>
      </c>
      <c r="I353" s="2" t="s">
        <v>29</v>
      </c>
      <c r="J353" s="16">
        <v>47980</v>
      </c>
      <c r="K353" s="2">
        <v>83</v>
      </c>
      <c r="L353" s="56">
        <v>31260</v>
      </c>
      <c r="M353" s="16">
        <f t="shared" si="5"/>
        <v>31.26</v>
      </c>
      <c r="N353" s="2">
        <v>25</v>
      </c>
      <c r="O353" s="2">
        <v>7.87</v>
      </c>
      <c r="P353" s="22" t="s">
        <v>115</v>
      </c>
      <c r="Q353" s="22" t="s">
        <v>115</v>
      </c>
      <c r="R353" s="22" t="s">
        <v>115</v>
      </c>
      <c r="S353" s="22" t="s">
        <v>115</v>
      </c>
      <c r="T353" s="22" t="s">
        <v>115</v>
      </c>
      <c r="U353" s="22" t="s">
        <v>115</v>
      </c>
      <c r="V353" s="22" t="s">
        <v>115</v>
      </c>
      <c r="W353" s="22" t="s">
        <v>115</v>
      </c>
      <c r="X353" s="22" t="s">
        <v>115</v>
      </c>
      <c r="Y353" s="22" t="s">
        <v>115</v>
      </c>
      <c r="Z353" s="22" t="s">
        <v>115</v>
      </c>
    </row>
    <row r="354" spans="1:26" ht="12" customHeight="1">
      <c r="A354" s="40" t="s">
        <v>35</v>
      </c>
      <c r="B354" s="2" t="s">
        <v>66</v>
      </c>
      <c r="C354" s="2" t="s">
        <v>67</v>
      </c>
      <c r="D354" s="2" t="s">
        <v>57</v>
      </c>
      <c r="E354" s="2" t="s">
        <v>48</v>
      </c>
      <c r="F354" s="85" t="s">
        <v>113</v>
      </c>
      <c r="G354" s="4">
        <v>0</v>
      </c>
      <c r="H354" s="2" t="s">
        <v>29</v>
      </c>
      <c r="I354" s="2">
        <v>1.1000000000000001</v>
      </c>
      <c r="J354" s="11">
        <v>45400</v>
      </c>
      <c r="K354" s="2">
        <v>97.3</v>
      </c>
      <c r="L354" s="53">
        <v>29440</v>
      </c>
      <c r="M354" s="16">
        <f t="shared" si="5"/>
        <v>29.44</v>
      </c>
      <c r="N354" s="2">
        <v>21.68</v>
      </c>
      <c r="O354" s="2">
        <v>7.88</v>
      </c>
      <c r="P354" s="2">
        <v>8.5000000000000006E-3</v>
      </c>
      <c r="Q354" s="2">
        <v>0.51</v>
      </c>
      <c r="R354" s="2">
        <v>0.01</v>
      </c>
      <c r="S354" s="2">
        <v>0.63</v>
      </c>
      <c r="T354" s="2">
        <v>0.63</v>
      </c>
      <c r="U354" s="2" t="s">
        <v>50</v>
      </c>
      <c r="V354" s="2">
        <v>9.0999999999999998E-2</v>
      </c>
      <c r="W354" s="2">
        <v>3.1E-2</v>
      </c>
      <c r="X354" s="2">
        <v>2.1</v>
      </c>
      <c r="Y354" s="2">
        <v>130</v>
      </c>
      <c r="Z354" s="2">
        <v>7</v>
      </c>
    </row>
    <row r="355" spans="1:26" ht="12" customHeight="1" thickBot="1">
      <c r="A355" s="41" t="s">
        <v>35</v>
      </c>
      <c r="B355" s="12" t="s">
        <v>66</v>
      </c>
      <c r="C355" s="12" t="s">
        <v>67</v>
      </c>
      <c r="D355" s="12" t="s">
        <v>57</v>
      </c>
      <c r="E355" s="12" t="s">
        <v>48</v>
      </c>
      <c r="F355" s="86" t="s">
        <v>114</v>
      </c>
      <c r="G355" s="14">
        <v>2.5</v>
      </c>
      <c r="H355" s="12">
        <v>3</v>
      </c>
      <c r="I355" s="2" t="s">
        <v>29</v>
      </c>
      <c r="J355" s="2">
        <v>47340</v>
      </c>
      <c r="K355" s="2">
        <v>72.7</v>
      </c>
      <c r="L355" s="56">
        <v>30840</v>
      </c>
      <c r="M355" s="16">
        <f t="shared" si="5"/>
        <v>30.84</v>
      </c>
      <c r="N355" s="2">
        <v>22.48</v>
      </c>
      <c r="O355" s="2">
        <v>7.82</v>
      </c>
      <c r="P355" s="22" t="s">
        <v>115</v>
      </c>
      <c r="Q355" s="2">
        <v>0.43</v>
      </c>
      <c r="R355" s="2">
        <v>0.01</v>
      </c>
      <c r="S355" s="2">
        <v>0.64</v>
      </c>
      <c r="T355" s="2">
        <v>0.65</v>
      </c>
      <c r="U355" s="2">
        <v>1.7999999999999999E-2</v>
      </c>
      <c r="V355" s="2">
        <v>0.1</v>
      </c>
      <c r="W355" s="2">
        <v>3.4000000000000002E-2</v>
      </c>
      <c r="X355" s="2">
        <v>2.1</v>
      </c>
      <c r="Y355" s="22" t="s">
        <v>115</v>
      </c>
      <c r="Z355" s="22" t="s">
        <v>115</v>
      </c>
    </row>
    <row r="356" spans="1:26" ht="12" customHeight="1">
      <c r="A356" s="40" t="s">
        <v>35</v>
      </c>
      <c r="B356" s="2" t="s">
        <v>68</v>
      </c>
      <c r="C356" s="2" t="s">
        <v>67</v>
      </c>
      <c r="D356" s="2" t="s">
        <v>57</v>
      </c>
      <c r="E356" s="2" t="s">
        <v>48</v>
      </c>
      <c r="F356" s="85" t="s">
        <v>113</v>
      </c>
      <c r="G356" s="4">
        <v>0.53300000000000003</v>
      </c>
      <c r="H356" s="2" t="s">
        <v>29</v>
      </c>
      <c r="I356" s="2">
        <v>1.2</v>
      </c>
      <c r="J356" s="65">
        <v>46900</v>
      </c>
      <c r="K356" s="65">
        <v>91.2</v>
      </c>
      <c r="L356" s="53">
        <v>30500</v>
      </c>
      <c r="M356" s="16">
        <f t="shared" si="5"/>
        <v>30.5</v>
      </c>
      <c r="N356" s="65">
        <v>23.56</v>
      </c>
      <c r="O356" s="65">
        <v>7.72</v>
      </c>
      <c r="P356" s="2">
        <v>4.4999999999999997E-3</v>
      </c>
      <c r="Q356" s="2">
        <v>0.41</v>
      </c>
      <c r="R356" s="2">
        <v>0.01</v>
      </c>
      <c r="S356" s="2">
        <v>0.56000000000000005</v>
      </c>
      <c r="T356" s="2">
        <v>0.56000000000000005</v>
      </c>
      <c r="U356" s="2">
        <v>0.01</v>
      </c>
      <c r="V356" s="2">
        <v>8.2000000000000003E-2</v>
      </c>
      <c r="W356" s="2">
        <v>3.3000000000000002E-2</v>
      </c>
      <c r="X356" s="2">
        <v>2.2999999999999998</v>
      </c>
      <c r="Y356" s="2">
        <v>130</v>
      </c>
      <c r="Z356" s="2">
        <v>7</v>
      </c>
    </row>
    <row r="357" spans="1:26" ht="12" customHeight="1" thickBot="1">
      <c r="A357" s="41" t="s">
        <v>35</v>
      </c>
      <c r="B357" s="12" t="s">
        <v>68</v>
      </c>
      <c r="C357" s="12" t="s">
        <v>67</v>
      </c>
      <c r="D357" s="12" t="s">
        <v>57</v>
      </c>
      <c r="E357" s="12" t="s">
        <v>48</v>
      </c>
      <c r="F357" s="86" t="s">
        <v>114</v>
      </c>
      <c r="G357" s="14">
        <v>2.2999999999999998</v>
      </c>
      <c r="H357" s="12">
        <v>2.8</v>
      </c>
      <c r="I357" s="64" t="s">
        <v>29</v>
      </c>
      <c r="J357" s="16">
        <v>49500</v>
      </c>
      <c r="K357" s="16">
        <v>83.5</v>
      </c>
      <c r="L357" s="56">
        <v>32400</v>
      </c>
      <c r="M357" s="16">
        <f t="shared" si="5"/>
        <v>32.4</v>
      </c>
      <c r="N357" s="16">
        <v>23.89</v>
      </c>
      <c r="O357" s="16">
        <v>7.76</v>
      </c>
      <c r="P357" s="22" t="s">
        <v>115</v>
      </c>
      <c r="Q357" s="2">
        <v>0.37</v>
      </c>
      <c r="R357" s="2">
        <v>0.01</v>
      </c>
      <c r="S357" s="2">
        <v>0.48</v>
      </c>
      <c r="T357" s="2">
        <v>0.49</v>
      </c>
      <c r="U357" s="2">
        <v>1.7999999999999999E-2</v>
      </c>
      <c r="V357" s="2">
        <v>6.8000000000000005E-2</v>
      </c>
      <c r="W357" s="2">
        <v>2.8000000000000001E-2</v>
      </c>
      <c r="X357" s="2">
        <v>2</v>
      </c>
      <c r="Y357" s="22" t="s">
        <v>115</v>
      </c>
      <c r="Z357" s="22" t="s">
        <v>115</v>
      </c>
    </row>
    <row r="358" spans="1:26" ht="12" customHeight="1">
      <c r="A358" s="40" t="s">
        <v>35</v>
      </c>
      <c r="B358" s="2" t="s">
        <v>69</v>
      </c>
      <c r="C358" s="2" t="s">
        <v>67</v>
      </c>
      <c r="D358" s="2" t="s">
        <v>57</v>
      </c>
      <c r="E358" s="2" t="s">
        <v>48</v>
      </c>
      <c r="F358" s="85" t="s">
        <v>113</v>
      </c>
      <c r="G358" s="4">
        <v>0.499</v>
      </c>
      <c r="H358" s="2" t="s">
        <v>29</v>
      </c>
      <c r="I358" s="2">
        <v>1.3</v>
      </c>
      <c r="J358" s="11">
        <v>46350</v>
      </c>
      <c r="K358" s="11">
        <v>104.5</v>
      </c>
      <c r="L358" s="53">
        <v>30110</v>
      </c>
      <c r="M358" s="16">
        <f t="shared" si="5"/>
        <v>30.11</v>
      </c>
      <c r="N358" s="11">
        <v>23.26</v>
      </c>
      <c r="O358" s="11">
        <v>7.79</v>
      </c>
      <c r="P358" s="2">
        <v>3.0999999999999999E-3</v>
      </c>
      <c r="Q358" s="2">
        <v>0.5</v>
      </c>
      <c r="R358" s="2">
        <v>0.01</v>
      </c>
      <c r="S358" s="2">
        <v>0.64</v>
      </c>
      <c r="T358" s="2">
        <v>0.64</v>
      </c>
      <c r="U358" s="2">
        <v>0.01</v>
      </c>
      <c r="V358" s="2">
        <v>8.3000000000000004E-2</v>
      </c>
      <c r="W358" s="2">
        <v>3.7999999999999999E-2</v>
      </c>
      <c r="X358" s="2">
        <v>2.8</v>
      </c>
      <c r="Y358" s="2">
        <v>130</v>
      </c>
      <c r="Z358" s="2">
        <v>5</v>
      </c>
    </row>
    <row r="359" spans="1:26" ht="12" customHeight="1" thickBot="1">
      <c r="A359" s="41" t="s">
        <v>35</v>
      </c>
      <c r="B359" s="12" t="s">
        <v>69</v>
      </c>
      <c r="C359" s="12" t="s">
        <v>67</v>
      </c>
      <c r="D359" s="12" t="s">
        <v>57</v>
      </c>
      <c r="E359" s="12" t="s">
        <v>48</v>
      </c>
      <c r="F359" s="86" t="s">
        <v>114</v>
      </c>
      <c r="G359" s="14">
        <v>3</v>
      </c>
      <c r="H359" s="12">
        <v>3</v>
      </c>
      <c r="I359" s="2" t="s">
        <v>29</v>
      </c>
      <c r="J359" s="2">
        <v>52070</v>
      </c>
      <c r="K359" s="2">
        <v>56.8</v>
      </c>
      <c r="L359" s="56">
        <v>34310</v>
      </c>
      <c r="M359" s="16">
        <f t="shared" si="5"/>
        <v>34.31</v>
      </c>
      <c r="N359" s="2">
        <v>22.45</v>
      </c>
      <c r="O359" s="2">
        <v>7.65</v>
      </c>
      <c r="P359" s="22" t="s">
        <v>115</v>
      </c>
      <c r="Q359" s="2">
        <v>0.39</v>
      </c>
      <c r="R359" s="2">
        <v>0.01</v>
      </c>
      <c r="S359" s="2">
        <v>0.63</v>
      </c>
      <c r="T359" s="2">
        <v>0.64</v>
      </c>
      <c r="U359" s="2">
        <v>0.01</v>
      </c>
      <c r="V359" s="2">
        <v>8.2000000000000003E-2</v>
      </c>
      <c r="W359" s="2">
        <v>3.1E-2</v>
      </c>
      <c r="X359" s="2">
        <v>2.1</v>
      </c>
      <c r="Y359" s="22" t="s">
        <v>115</v>
      </c>
      <c r="Z359" s="22" t="s">
        <v>115</v>
      </c>
    </row>
    <row r="360" spans="1:26" ht="12" customHeight="1">
      <c r="A360" s="40" t="s">
        <v>35</v>
      </c>
      <c r="B360" s="2" t="s">
        <v>70</v>
      </c>
      <c r="C360" s="2" t="s">
        <v>67</v>
      </c>
      <c r="D360" s="2" t="s">
        <v>57</v>
      </c>
      <c r="E360" s="2" t="s">
        <v>48</v>
      </c>
      <c r="F360" s="85" t="s">
        <v>113</v>
      </c>
      <c r="G360" s="4">
        <v>0.50700000000000001</v>
      </c>
      <c r="H360" s="2" t="s">
        <v>29</v>
      </c>
      <c r="I360" s="2">
        <v>1.3</v>
      </c>
      <c r="J360" s="2">
        <v>47270</v>
      </c>
      <c r="K360" s="2">
        <v>88.4</v>
      </c>
      <c r="L360" s="53">
        <v>30790</v>
      </c>
      <c r="M360" s="16">
        <f t="shared" si="5"/>
        <v>30.79</v>
      </c>
      <c r="N360" s="2">
        <v>22.46</v>
      </c>
      <c r="O360" s="2">
        <v>7.85</v>
      </c>
      <c r="P360" s="2">
        <v>5.7000000000000002E-3</v>
      </c>
      <c r="Q360" s="2">
        <v>0.47</v>
      </c>
      <c r="R360" s="2">
        <v>0.01</v>
      </c>
      <c r="S360" s="2">
        <v>0.68</v>
      </c>
      <c r="T360" s="2">
        <v>0.69</v>
      </c>
      <c r="U360" s="2">
        <v>1.0999999999999999E-2</v>
      </c>
      <c r="V360" s="2">
        <v>8.5000000000000006E-2</v>
      </c>
      <c r="W360" s="2">
        <v>3.5999999999999997E-2</v>
      </c>
      <c r="X360" s="2">
        <v>2.7</v>
      </c>
      <c r="Y360" s="2">
        <v>130</v>
      </c>
      <c r="Z360" s="2">
        <v>6</v>
      </c>
    </row>
    <row r="361" spans="1:26" ht="12" customHeight="1" thickBot="1">
      <c r="A361" s="41" t="s">
        <v>35</v>
      </c>
      <c r="B361" s="12" t="s">
        <v>70</v>
      </c>
      <c r="C361" s="12" t="s">
        <v>67</v>
      </c>
      <c r="D361" s="12" t="s">
        <v>57</v>
      </c>
      <c r="E361" s="12" t="s">
        <v>48</v>
      </c>
      <c r="F361" s="86" t="s">
        <v>114</v>
      </c>
      <c r="G361" s="14">
        <v>2</v>
      </c>
      <c r="H361" s="12">
        <v>2.5</v>
      </c>
      <c r="I361" s="2" t="s">
        <v>29</v>
      </c>
      <c r="J361" s="16">
        <v>50500</v>
      </c>
      <c r="K361" s="16">
        <v>80</v>
      </c>
      <c r="L361" s="56">
        <v>33140</v>
      </c>
      <c r="M361" s="16">
        <f t="shared" si="5"/>
        <v>33.14</v>
      </c>
      <c r="N361" s="16">
        <v>22.74</v>
      </c>
      <c r="O361" s="16">
        <v>7.89</v>
      </c>
      <c r="P361" s="22" t="s">
        <v>115</v>
      </c>
      <c r="Q361" s="2">
        <v>0.53</v>
      </c>
      <c r="R361" s="2">
        <v>1.2999999999999999E-2</v>
      </c>
      <c r="S361" s="2">
        <v>0.71</v>
      </c>
      <c r="T361" s="2">
        <v>0.72</v>
      </c>
      <c r="U361" s="2">
        <v>1.9E-2</v>
      </c>
      <c r="V361" s="2">
        <v>9.4E-2</v>
      </c>
      <c r="W361" s="2">
        <v>3.5999999999999997E-2</v>
      </c>
      <c r="X361" s="2">
        <v>2.7</v>
      </c>
      <c r="Y361" s="22" t="s">
        <v>115</v>
      </c>
      <c r="Z361" s="22" t="s">
        <v>115</v>
      </c>
    </row>
    <row r="362" spans="1:26" ht="12" customHeight="1">
      <c r="A362" s="40" t="s">
        <v>35</v>
      </c>
      <c r="B362" s="2" t="s">
        <v>71</v>
      </c>
      <c r="C362" s="2" t="s">
        <v>67</v>
      </c>
      <c r="D362" s="2" t="s">
        <v>57</v>
      </c>
      <c r="E362" s="2" t="s">
        <v>48</v>
      </c>
      <c r="F362" s="85" t="s">
        <v>113</v>
      </c>
      <c r="G362" s="4">
        <v>0.58199999999999996</v>
      </c>
      <c r="H362" s="2" t="s">
        <v>29</v>
      </c>
      <c r="I362" s="2">
        <v>0.5</v>
      </c>
      <c r="J362" s="2">
        <v>49080</v>
      </c>
      <c r="K362" s="2">
        <v>87.9</v>
      </c>
      <c r="L362" s="55">
        <v>32120</v>
      </c>
      <c r="M362" s="16">
        <f t="shared" si="5"/>
        <v>32.119999999999997</v>
      </c>
      <c r="N362" s="2">
        <v>21.92</v>
      </c>
      <c r="O362" s="2">
        <v>7.76</v>
      </c>
      <c r="P362" s="2">
        <v>1.0999999999999999E-2</v>
      </c>
      <c r="Q362" s="2">
        <v>0.47</v>
      </c>
      <c r="R362" s="2">
        <v>0.01</v>
      </c>
      <c r="S362" s="2">
        <v>0.73</v>
      </c>
      <c r="T362" s="2">
        <v>0.73</v>
      </c>
      <c r="U362" s="2">
        <v>0.01</v>
      </c>
      <c r="V362" s="2">
        <v>8.8999999999999996E-2</v>
      </c>
      <c r="W362" s="2">
        <v>0.04</v>
      </c>
      <c r="X362" s="2">
        <v>2.2999999999999998</v>
      </c>
      <c r="Y362" s="2">
        <v>130</v>
      </c>
      <c r="Z362" s="2">
        <v>4</v>
      </c>
    </row>
    <row r="363" spans="1:26" ht="12" customHeight="1" thickBot="1">
      <c r="A363" s="41" t="s">
        <v>35</v>
      </c>
      <c r="B363" s="12" t="s">
        <v>71</v>
      </c>
      <c r="C363" s="12" t="s">
        <v>67</v>
      </c>
      <c r="D363" s="12" t="s">
        <v>57</v>
      </c>
      <c r="E363" s="12" t="s">
        <v>48</v>
      </c>
      <c r="F363" s="86" t="s">
        <v>114</v>
      </c>
      <c r="G363" s="14">
        <v>2.5</v>
      </c>
      <c r="H363" s="12">
        <v>3.1</v>
      </c>
      <c r="I363" s="2" t="s">
        <v>29</v>
      </c>
      <c r="J363" s="2">
        <v>50540</v>
      </c>
      <c r="K363" s="2">
        <v>78.099999999999994</v>
      </c>
      <c r="L363" s="56">
        <v>33200</v>
      </c>
      <c r="M363" s="16">
        <f t="shared" si="5"/>
        <v>33.200000000000003</v>
      </c>
      <c r="N363" s="2">
        <v>21.29</v>
      </c>
      <c r="O363" s="2">
        <v>7.75</v>
      </c>
      <c r="P363" s="22" t="s">
        <v>115</v>
      </c>
      <c r="Q363" s="2">
        <v>0.4</v>
      </c>
      <c r="R363" s="2">
        <v>0.01</v>
      </c>
      <c r="S363" s="2">
        <v>0.56000000000000005</v>
      </c>
      <c r="T363" s="2">
        <v>0.56999999999999995</v>
      </c>
      <c r="U363" s="2">
        <v>2.5999999999999999E-2</v>
      </c>
      <c r="V363" s="2">
        <v>7.8E-2</v>
      </c>
      <c r="W363" s="2">
        <v>3.5999999999999997E-2</v>
      </c>
      <c r="X363" s="2">
        <v>2.1</v>
      </c>
      <c r="Y363" s="22" t="s">
        <v>115</v>
      </c>
      <c r="Z363" s="22" t="s">
        <v>115</v>
      </c>
    </row>
    <row r="364" spans="1:26" ht="12" customHeight="1">
      <c r="A364" s="40" t="s">
        <v>35</v>
      </c>
      <c r="B364" s="2" t="s">
        <v>72</v>
      </c>
      <c r="C364" s="2" t="s">
        <v>73</v>
      </c>
      <c r="D364" s="2" t="s">
        <v>57</v>
      </c>
      <c r="E364" s="2" t="s">
        <v>48</v>
      </c>
      <c r="F364" s="85" t="s">
        <v>113</v>
      </c>
      <c r="G364" s="4">
        <v>0.50600000000000001</v>
      </c>
      <c r="H364" s="2" t="s">
        <v>29</v>
      </c>
      <c r="I364" s="2">
        <v>1.5</v>
      </c>
      <c r="J364" s="2">
        <v>48820</v>
      </c>
      <c r="K364" s="2">
        <v>98.3</v>
      </c>
      <c r="L364" s="53">
        <v>31950</v>
      </c>
      <c r="M364" s="16">
        <f t="shared" si="5"/>
        <v>31.95</v>
      </c>
      <c r="N364" s="2">
        <v>19.91</v>
      </c>
      <c r="O364" s="2">
        <v>7.8</v>
      </c>
      <c r="P364" s="2">
        <v>4.3E-3</v>
      </c>
      <c r="Q364" s="2">
        <v>0.39</v>
      </c>
      <c r="R364" s="2">
        <v>0.01</v>
      </c>
      <c r="S364" s="2">
        <v>0.5</v>
      </c>
      <c r="T364" s="2">
        <v>0.51</v>
      </c>
      <c r="U364" s="2">
        <v>0.01</v>
      </c>
      <c r="V364" s="2">
        <v>5.8999999999999997E-2</v>
      </c>
      <c r="W364" s="2">
        <v>2.8000000000000001E-2</v>
      </c>
      <c r="X364" s="2">
        <v>2.1</v>
      </c>
      <c r="Y364" s="2">
        <v>130</v>
      </c>
      <c r="Z364" s="2">
        <v>5</v>
      </c>
    </row>
    <row r="365" spans="1:26" ht="12" customHeight="1" thickBot="1">
      <c r="A365" s="41" t="s">
        <v>35</v>
      </c>
      <c r="B365" s="12" t="s">
        <v>72</v>
      </c>
      <c r="C365" s="12" t="s">
        <v>73</v>
      </c>
      <c r="D365" s="12" t="s">
        <v>57</v>
      </c>
      <c r="E365" s="12" t="s">
        <v>48</v>
      </c>
      <c r="F365" s="86" t="s">
        <v>114</v>
      </c>
      <c r="G365" s="14">
        <v>2.2000000000000002</v>
      </c>
      <c r="H365" s="12">
        <v>2.7</v>
      </c>
      <c r="I365" s="2" t="s">
        <v>29</v>
      </c>
      <c r="J365" s="2">
        <v>51880</v>
      </c>
      <c r="K365" s="2">
        <v>76.900000000000006</v>
      </c>
      <c r="L365" s="56">
        <v>34190</v>
      </c>
      <c r="M365" s="16">
        <f t="shared" si="5"/>
        <v>34.19</v>
      </c>
      <c r="N365" s="2">
        <v>20.36</v>
      </c>
      <c r="O365" s="2">
        <v>7.78</v>
      </c>
      <c r="P365" s="22" t="s">
        <v>115</v>
      </c>
      <c r="Q365" s="2">
        <v>0.41</v>
      </c>
      <c r="R365" s="2">
        <v>1.0999999999999999E-2</v>
      </c>
      <c r="S365" s="2">
        <v>0.52</v>
      </c>
      <c r="T365" s="2">
        <v>0.53</v>
      </c>
      <c r="U365" s="2">
        <v>1.7000000000000001E-2</v>
      </c>
      <c r="V365" s="2">
        <v>6.8000000000000005E-2</v>
      </c>
      <c r="W365" s="2">
        <v>3.2000000000000001E-2</v>
      </c>
      <c r="X365" s="2">
        <v>2.2000000000000002</v>
      </c>
      <c r="Y365" s="22" t="s">
        <v>115</v>
      </c>
      <c r="Z365" s="22" t="s">
        <v>115</v>
      </c>
    </row>
    <row r="366" spans="1:26" ht="12" customHeight="1">
      <c r="A366" s="40" t="s">
        <v>35</v>
      </c>
      <c r="B366" s="2" t="s">
        <v>74</v>
      </c>
      <c r="C366" s="2" t="s">
        <v>73</v>
      </c>
      <c r="D366" s="2" t="s">
        <v>57</v>
      </c>
      <c r="E366" s="2" t="s">
        <v>48</v>
      </c>
      <c r="F366" s="85" t="s">
        <v>113</v>
      </c>
      <c r="G366" s="4">
        <v>0.52300000000000002</v>
      </c>
      <c r="H366" s="2" t="s">
        <v>29</v>
      </c>
      <c r="I366" s="2">
        <v>1.3</v>
      </c>
      <c r="J366" s="2">
        <v>51060</v>
      </c>
      <c r="K366" s="2">
        <v>79.8</v>
      </c>
      <c r="L366" s="53">
        <v>33590</v>
      </c>
      <c r="M366" s="16">
        <f t="shared" si="5"/>
        <v>33.590000000000003</v>
      </c>
      <c r="N366" s="2">
        <v>20.309999999999999</v>
      </c>
      <c r="O366" s="2">
        <v>7.73</v>
      </c>
      <c r="P366" s="2">
        <v>5.1999999999999998E-3</v>
      </c>
      <c r="Q366" s="2">
        <v>0.36</v>
      </c>
      <c r="R366" s="2">
        <v>1.2999999999999999E-2</v>
      </c>
      <c r="S366" s="2">
        <v>0.54</v>
      </c>
      <c r="T366" s="2">
        <v>0.55000000000000004</v>
      </c>
      <c r="U366" s="2">
        <v>4.9000000000000002E-2</v>
      </c>
      <c r="V366" s="2">
        <v>6.7000000000000004E-2</v>
      </c>
      <c r="W366" s="2">
        <v>3.2000000000000001E-2</v>
      </c>
      <c r="X366" s="2">
        <v>1.9</v>
      </c>
      <c r="Y366" s="2">
        <v>130</v>
      </c>
      <c r="Z366" s="2">
        <v>4</v>
      </c>
    </row>
    <row r="367" spans="1:26" ht="12" customHeight="1" thickBot="1">
      <c r="A367" s="41" t="s">
        <v>35</v>
      </c>
      <c r="B367" s="12" t="s">
        <v>74</v>
      </c>
      <c r="C367" s="12" t="s">
        <v>73</v>
      </c>
      <c r="D367" s="12" t="s">
        <v>57</v>
      </c>
      <c r="E367" s="12" t="s">
        <v>48</v>
      </c>
      <c r="F367" s="86" t="s">
        <v>114</v>
      </c>
      <c r="G367" s="14">
        <v>3</v>
      </c>
      <c r="H367" s="12">
        <v>3.5</v>
      </c>
      <c r="I367" s="2" t="s">
        <v>29</v>
      </c>
      <c r="J367" s="16">
        <v>52830</v>
      </c>
      <c r="K367" s="16">
        <v>69.5</v>
      </c>
      <c r="L367" s="56">
        <v>34890</v>
      </c>
      <c r="M367" s="16">
        <f t="shared" si="5"/>
        <v>34.89</v>
      </c>
      <c r="N367" s="16">
        <v>20.55</v>
      </c>
      <c r="O367" s="16">
        <v>7.75</v>
      </c>
      <c r="P367" s="22" t="s">
        <v>115</v>
      </c>
      <c r="Q367" s="2">
        <v>0.36</v>
      </c>
      <c r="R367" s="2">
        <v>1.2999999999999999E-2</v>
      </c>
      <c r="S367" s="2">
        <v>0.63</v>
      </c>
      <c r="T367" s="2">
        <v>0.64</v>
      </c>
      <c r="U367" s="2">
        <v>0.06</v>
      </c>
      <c r="V367" s="2">
        <v>0.08</v>
      </c>
      <c r="W367" s="2">
        <v>3.2000000000000001E-2</v>
      </c>
      <c r="X367" s="2">
        <v>1.8</v>
      </c>
      <c r="Y367" s="22" t="s">
        <v>115</v>
      </c>
      <c r="Z367" s="22" t="s">
        <v>115</v>
      </c>
    </row>
    <row r="368" spans="1:26" ht="12" customHeight="1">
      <c r="A368" s="40" t="s">
        <v>35</v>
      </c>
      <c r="B368" s="2" t="s">
        <v>75</v>
      </c>
      <c r="C368" s="2" t="s">
        <v>73</v>
      </c>
      <c r="D368" s="2" t="s">
        <v>57</v>
      </c>
      <c r="E368" s="2" t="s">
        <v>48</v>
      </c>
      <c r="F368" s="85" t="s">
        <v>113</v>
      </c>
      <c r="G368" s="4">
        <v>0.50900000000000001</v>
      </c>
      <c r="H368" s="11" t="s">
        <v>29</v>
      </c>
      <c r="I368" s="2">
        <v>1.3</v>
      </c>
      <c r="J368" s="2">
        <v>50360</v>
      </c>
      <c r="K368" s="2">
        <v>117.8</v>
      </c>
      <c r="L368" s="53">
        <v>33050</v>
      </c>
      <c r="M368" s="16">
        <f t="shared" si="5"/>
        <v>33.049999999999997</v>
      </c>
      <c r="N368" s="2">
        <v>22.14</v>
      </c>
      <c r="O368" s="2">
        <v>7.88</v>
      </c>
      <c r="P368" s="2">
        <v>7.1999999999999998E-3</v>
      </c>
      <c r="Q368" s="2">
        <v>0.33</v>
      </c>
      <c r="R368" s="2">
        <v>0.01</v>
      </c>
      <c r="S368" s="2">
        <v>0.54</v>
      </c>
      <c r="T368" s="2">
        <v>0.55000000000000004</v>
      </c>
      <c r="U368" s="2">
        <v>0.01</v>
      </c>
      <c r="V368" s="2">
        <v>6.2E-2</v>
      </c>
      <c r="W368" s="2">
        <v>2.4E-2</v>
      </c>
      <c r="X368" s="2">
        <v>2</v>
      </c>
      <c r="Y368" s="2">
        <v>130</v>
      </c>
      <c r="Z368" s="2">
        <v>5</v>
      </c>
    </row>
    <row r="369" spans="1:26" ht="12" customHeight="1" thickBot="1">
      <c r="A369" s="41" t="s">
        <v>35</v>
      </c>
      <c r="B369" s="12" t="s">
        <v>75</v>
      </c>
      <c r="C369" s="12" t="s">
        <v>73</v>
      </c>
      <c r="D369" s="12" t="s">
        <v>57</v>
      </c>
      <c r="E369" s="12" t="s">
        <v>48</v>
      </c>
      <c r="F369" s="86" t="s">
        <v>114</v>
      </c>
      <c r="G369" s="14">
        <v>2.5</v>
      </c>
      <c r="H369" s="12">
        <v>3</v>
      </c>
      <c r="I369" s="2" t="s">
        <v>29</v>
      </c>
      <c r="J369" s="2">
        <v>52670</v>
      </c>
      <c r="K369" s="2">
        <v>64.099999999999994</v>
      </c>
      <c r="L369" s="56">
        <v>34770</v>
      </c>
      <c r="M369" s="16">
        <f t="shared" si="5"/>
        <v>34.770000000000003</v>
      </c>
      <c r="N369" s="2">
        <v>21.46</v>
      </c>
      <c r="O369" s="2">
        <v>7.68</v>
      </c>
      <c r="P369" s="22" t="s">
        <v>115</v>
      </c>
      <c r="Q369" s="2">
        <v>0.3</v>
      </c>
      <c r="R369" s="2">
        <v>0.01</v>
      </c>
      <c r="S369" s="2">
        <v>0.38</v>
      </c>
      <c r="T369" s="2">
        <v>0.39</v>
      </c>
      <c r="U369" s="2">
        <v>1.2E-2</v>
      </c>
      <c r="V369" s="2">
        <v>4.5999999999999999E-2</v>
      </c>
      <c r="W369" s="2">
        <v>2.4E-2</v>
      </c>
      <c r="X369" s="2">
        <v>1.8</v>
      </c>
      <c r="Y369" s="22" t="s">
        <v>115</v>
      </c>
      <c r="Z369" s="22" t="s">
        <v>115</v>
      </c>
    </row>
    <row r="370" spans="1:26" ht="12" customHeight="1">
      <c r="A370" s="39" t="s">
        <v>35</v>
      </c>
      <c r="B370" s="11" t="s">
        <v>76</v>
      </c>
      <c r="C370" s="11" t="s">
        <v>73</v>
      </c>
      <c r="D370" s="11" t="s">
        <v>57</v>
      </c>
      <c r="E370" s="11" t="s">
        <v>48</v>
      </c>
      <c r="F370" s="85" t="s">
        <v>113</v>
      </c>
      <c r="G370" s="4">
        <v>0.51800000000000002</v>
      </c>
      <c r="H370" s="2" t="s">
        <v>29</v>
      </c>
      <c r="I370" s="2">
        <v>1.2</v>
      </c>
      <c r="J370" s="2">
        <v>51320</v>
      </c>
      <c r="K370" s="2">
        <v>76.7</v>
      </c>
      <c r="L370" s="53">
        <v>33780</v>
      </c>
      <c r="M370" s="16">
        <f t="shared" si="5"/>
        <v>33.78</v>
      </c>
      <c r="N370" s="2">
        <v>20.149999999999999</v>
      </c>
      <c r="O370" s="2">
        <v>7.67</v>
      </c>
      <c r="P370" s="2">
        <v>5.1000000000000004E-3</v>
      </c>
      <c r="Q370" s="2">
        <v>0.31</v>
      </c>
      <c r="R370" s="2">
        <v>0.01</v>
      </c>
      <c r="S370" s="2">
        <v>0.46</v>
      </c>
      <c r="T370" s="2">
        <v>0.46</v>
      </c>
      <c r="U370" s="2">
        <v>1.7999999999999999E-2</v>
      </c>
      <c r="V370" s="2">
        <v>5.7000000000000002E-2</v>
      </c>
      <c r="W370" s="2">
        <v>3.5999999999999997E-2</v>
      </c>
      <c r="X370" s="2">
        <v>2</v>
      </c>
      <c r="Y370" s="2">
        <v>130</v>
      </c>
      <c r="Z370" s="2">
        <v>9</v>
      </c>
    </row>
    <row r="371" spans="1:26" ht="12" customHeight="1" thickBot="1">
      <c r="A371" s="41" t="s">
        <v>35</v>
      </c>
      <c r="B371" s="12" t="s">
        <v>76</v>
      </c>
      <c r="C371" s="12" t="s">
        <v>73</v>
      </c>
      <c r="D371" s="12" t="s">
        <v>57</v>
      </c>
      <c r="E371" s="12" t="s">
        <v>48</v>
      </c>
      <c r="F371" s="86" t="s">
        <v>114</v>
      </c>
      <c r="G371" s="14">
        <v>3.5</v>
      </c>
      <c r="H371" s="12">
        <v>4</v>
      </c>
      <c r="I371" s="2" t="s">
        <v>29</v>
      </c>
      <c r="J371" s="2">
        <v>51420</v>
      </c>
      <c r="K371" s="2">
        <v>74.599999999999994</v>
      </c>
      <c r="L371" s="56">
        <v>33850</v>
      </c>
      <c r="M371" s="16">
        <f t="shared" si="5"/>
        <v>33.85</v>
      </c>
      <c r="N371" s="2">
        <v>19.7</v>
      </c>
      <c r="O371" s="2">
        <v>7.69</v>
      </c>
      <c r="P371" s="22" t="s">
        <v>115</v>
      </c>
      <c r="Q371" s="2">
        <v>0.32</v>
      </c>
      <c r="R371" s="2">
        <v>1.0999999999999999E-2</v>
      </c>
      <c r="S371" s="2">
        <v>0.41</v>
      </c>
      <c r="T371" s="2">
        <v>0.42</v>
      </c>
      <c r="U371" s="2">
        <v>2.1999999999999999E-2</v>
      </c>
      <c r="V371" s="2">
        <v>5.2999999999999999E-2</v>
      </c>
      <c r="W371" s="2">
        <v>3.7999999999999999E-2</v>
      </c>
      <c r="X371" s="2">
        <v>2</v>
      </c>
      <c r="Y371" s="22" t="s">
        <v>115</v>
      </c>
      <c r="Z371" s="22" t="s">
        <v>115</v>
      </c>
    </row>
    <row r="372" spans="1:26" ht="12" customHeight="1">
      <c r="A372" s="40" t="s">
        <v>35</v>
      </c>
      <c r="B372" s="2" t="s">
        <v>78</v>
      </c>
      <c r="C372" s="2" t="s">
        <v>79</v>
      </c>
      <c r="D372" s="2" t="s">
        <v>57</v>
      </c>
      <c r="E372" s="2" t="s">
        <v>48</v>
      </c>
      <c r="F372" s="85" t="s">
        <v>113</v>
      </c>
      <c r="G372" s="4">
        <v>0.50700000000000001</v>
      </c>
      <c r="H372" s="2" t="s">
        <v>29</v>
      </c>
      <c r="I372" s="2">
        <v>1.5</v>
      </c>
      <c r="J372" s="2">
        <v>50880</v>
      </c>
      <c r="K372" s="2">
        <v>99.8</v>
      </c>
      <c r="L372" s="53">
        <v>33450</v>
      </c>
      <c r="M372" s="16">
        <f t="shared" si="5"/>
        <v>33.450000000000003</v>
      </c>
      <c r="N372" s="2">
        <v>18.690000000000001</v>
      </c>
      <c r="O372" s="2">
        <v>7.73</v>
      </c>
      <c r="P372" s="2">
        <v>4.3E-3</v>
      </c>
      <c r="Q372" s="2">
        <v>0.38</v>
      </c>
      <c r="R372" s="2">
        <v>1.2999999999999999E-2</v>
      </c>
      <c r="S372" s="2">
        <v>0.44</v>
      </c>
      <c r="T372" s="2">
        <v>0.45</v>
      </c>
      <c r="U372" s="2">
        <v>0.01</v>
      </c>
      <c r="V372" s="2">
        <v>5.3999999999999999E-2</v>
      </c>
      <c r="W372" s="2">
        <v>4.3999999999999997E-2</v>
      </c>
      <c r="X372" s="2">
        <v>2.2000000000000002</v>
      </c>
      <c r="Y372" s="2">
        <v>130</v>
      </c>
      <c r="Z372" s="2">
        <v>7</v>
      </c>
    </row>
    <row r="373" spans="1:26" ht="12" customHeight="1" thickBot="1">
      <c r="A373" s="41" t="s">
        <v>35</v>
      </c>
      <c r="B373" s="12" t="s">
        <v>78</v>
      </c>
      <c r="C373" s="12" t="s">
        <v>79</v>
      </c>
      <c r="D373" s="12" t="s">
        <v>57</v>
      </c>
      <c r="E373" s="12" t="s">
        <v>48</v>
      </c>
      <c r="F373" s="86" t="s">
        <v>114</v>
      </c>
      <c r="G373" s="14">
        <v>3</v>
      </c>
      <c r="H373" s="12">
        <v>3.5</v>
      </c>
      <c r="I373" s="2" t="s">
        <v>29</v>
      </c>
      <c r="J373" s="2">
        <v>53800</v>
      </c>
      <c r="K373" s="2">
        <v>81.099999999999994</v>
      </c>
      <c r="L373" s="56">
        <v>35610</v>
      </c>
      <c r="M373" s="16">
        <f t="shared" si="5"/>
        <v>35.61</v>
      </c>
      <c r="N373" s="2">
        <v>19.420000000000002</v>
      </c>
      <c r="O373" s="2">
        <v>7.75</v>
      </c>
      <c r="P373" s="22" t="s">
        <v>115</v>
      </c>
      <c r="Q373" s="2">
        <v>0.28000000000000003</v>
      </c>
      <c r="R373" s="2">
        <v>1.4999999999999999E-2</v>
      </c>
      <c r="S373" s="2">
        <v>0.45</v>
      </c>
      <c r="T373" s="2">
        <v>0.46</v>
      </c>
      <c r="U373" s="2">
        <v>0.01</v>
      </c>
      <c r="V373" s="2">
        <v>5.6000000000000001E-2</v>
      </c>
      <c r="W373" s="2">
        <v>3.7999999999999999E-2</v>
      </c>
      <c r="X373" s="2">
        <v>1.8</v>
      </c>
      <c r="Y373" s="22" t="s">
        <v>115</v>
      </c>
      <c r="Z373" s="22" t="s">
        <v>115</v>
      </c>
    </row>
    <row r="374" spans="1:26" ht="12" customHeight="1">
      <c r="A374" s="40" t="s">
        <v>35</v>
      </c>
      <c r="B374" s="2" t="s">
        <v>80</v>
      </c>
      <c r="C374" s="2" t="s">
        <v>79</v>
      </c>
      <c r="D374" s="2" t="s">
        <v>57</v>
      </c>
      <c r="E374" s="2" t="s">
        <v>48</v>
      </c>
      <c r="F374" s="85" t="s">
        <v>113</v>
      </c>
      <c r="G374" s="4">
        <v>0.51100000000000001</v>
      </c>
      <c r="H374" s="2" t="s">
        <v>29</v>
      </c>
      <c r="I374" s="2">
        <v>1.5</v>
      </c>
      <c r="J374" s="2">
        <v>52050</v>
      </c>
      <c r="K374" s="2">
        <v>85.6</v>
      </c>
      <c r="L374" s="53">
        <v>34320</v>
      </c>
      <c r="M374" s="16">
        <f t="shared" si="5"/>
        <v>34.32</v>
      </c>
      <c r="N374" s="2">
        <v>19.14</v>
      </c>
      <c r="O374" s="2">
        <v>7.73</v>
      </c>
      <c r="P374" s="2">
        <v>6.7999999999999996E-3</v>
      </c>
      <c r="Q374" s="2">
        <v>0.28999999999999998</v>
      </c>
      <c r="R374" s="2">
        <v>1.4E-2</v>
      </c>
      <c r="S374" s="2">
        <v>0.42</v>
      </c>
      <c r="T374" s="2">
        <v>0.43</v>
      </c>
      <c r="U374" s="2">
        <v>0.01</v>
      </c>
      <c r="V374" s="2">
        <v>4.9000000000000002E-2</v>
      </c>
      <c r="W374" s="2">
        <v>2.4E-2</v>
      </c>
      <c r="X374" s="2">
        <v>2</v>
      </c>
      <c r="Y374" s="2">
        <v>130</v>
      </c>
      <c r="Z374" s="2">
        <v>5</v>
      </c>
    </row>
    <row r="375" spans="1:26" ht="12" customHeight="1" thickBot="1">
      <c r="A375" s="41" t="s">
        <v>35</v>
      </c>
      <c r="B375" s="12" t="s">
        <v>80</v>
      </c>
      <c r="C375" s="12" t="s">
        <v>79</v>
      </c>
      <c r="D375" s="12" t="s">
        <v>57</v>
      </c>
      <c r="E375" s="12" t="s">
        <v>48</v>
      </c>
      <c r="F375" s="86" t="s">
        <v>114</v>
      </c>
      <c r="G375" s="14">
        <v>3.2</v>
      </c>
      <c r="H375" s="12">
        <v>3.7</v>
      </c>
      <c r="I375" s="2" t="s">
        <v>29</v>
      </c>
      <c r="J375" s="2">
        <v>52980</v>
      </c>
      <c r="K375" s="2">
        <v>73.5</v>
      </c>
      <c r="L375" s="56">
        <v>35010</v>
      </c>
      <c r="M375" s="16">
        <f t="shared" si="5"/>
        <v>35.01</v>
      </c>
      <c r="N375" s="2">
        <v>18.350000000000001</v>
      </c>
      <c r="O375" s="2">
        <v>7.73</v>
      </c>
      <c r="P375" s="22" t="s">
        <v>115</v>
      </c>
      <c r="Q375" s="2">
        <v>0.28999999999999998</v>
      </c>
      <c r="R375" s="2">
        <v>1.4E-2</v>
      </c>
      <c r="S375" s="2">
        <v>0.42</v>
      </c>
      <c r="T375" s="2">
        <v>0.43</v>
      </c>
      <c r="U375" s="2">
        <v>1.2E-2</v>
      </c>
      <c r="V375" s="2">
        <v>4.1000000000000002E-2</v>
      </c>
      <c r="W375" s="2">
        <v>2.3E-2</v>
      </c>
      <c r="X375" s="2">
        <v>1.9</v>
      </c>
      <c r="Y375" s="22" t="s">
        <v>115</v>
      </c>
      <c r="Z375" s="22" t="s">
        <v>115</v>
      </c>
    </row>
    <row r="376" spans="1:26" ht="12" customHeight="1">
      <c r="A376" s="40" t="s">
        <v>35</v>
      </c>
      <c r="B376" s="2" t="s">
        <v>81</v>
      </c>
      <c r="C376" s="2" t="s">
        <v>79</v>
      </c>
      <c r="D376" s="2" t="s">
        <v>57</v>
      </c>
      <c r="E376" s="2" t="s">
        <v>48</v>
      </c>
      <c r="F376" s="85" t="s">
        <v>113</v>
      </c>
      <c r="G376" s="4">
        <v>0.49299999999999999</v>
      </c>
      <c r="H376" s="11" t="s">
        <v>29</v>
      </c>
      <c r="I376" s="2">
        <v>1.1000000000000001</v>
      </c>
      <c r="J376" s="2">
        <v>53760</v>
      </c>
      <c r="K376" s="2">
        <v>83.7</v>
      </c>
      <c r="L376" s="53">
        <v>35570</v>
      </c>
      <c r="M376" s="16">
        <f t="shared" si="5"/>
        <v>35.57</v>
      </c>
      <c r="N376" s="2">
        <v>17.07</v>
      </c>
      <c r="O376" s="2">
        <v>7.76</v>
      </c>
      <c r="P376" s="2">
        <v>3.3E-3</v>
      </c>
      <c r="Q376" s="2">
        <v>0.35</v>
      </c>
      <c r="R376" s="2">
        <v>0.01</v>
      </c>
      <c r="S376" s="2">
        <v>0.43</v>
      </c>
      <c r="T376" s="2">
        <v>0.44</v>
      </c>
      <c r="U376" s="2">
        <v>0.01</v>
      </c>
      <c r="V376" s="2">
        <v>5.3999999999999999E-2</v>
      </c>
      <c r="W376" s="2">
        <v>2.1000000000000001E-2</v>
      </c>
      <c r="X376" s="2">
        <v>2.2000000000000002</v>
      </c>
      <c r="Y376" s="2">
        <v>130</v>
      </c>
      <c r="Z376" s="2">
        <v>5</v>
      </c>
    </row>
    <row r="377" spans="1:26" ht="12" customHeight="1" thickBot="1">
      <c r="A377" s="41" t="s">
        <v>35</v>
      </c>
      <c r="B377" s="12" t="s">
        <v>81</v>
      </c>
      <c r="C377" s="12" t="s">
        <v>79</v>
      </c>
      <c r="D377" s="12" t="s">
        <v>57</v>
      </c>
      <c r="E377" s="12" t="s">
        <v>48</v>
      </c>
      <c r="F377" s="86" t="s">
        <v>114</v>
      </c>
      <c r="G377" s="14">
        <v>3</v>
      </c>
      <c r="H377" s="12">
        <v>3.5</v>
      </c>
      <c r="I377" s="2" t="s">
        <v>29</v>
      </c>
      <c r="J377" s="2">
        <v>55130</v>
      </c>
      <c r="K377" s="2">
        <v>71.5</v>
      </c>
      <c r="L377" s="56">
        <v>36600</v>
      </c>
      <c r="M377" s="16">
        <f t="shared" si="5"/>
        <v>36.6</v>
      </c>
      <c r="N377" s="2">
        <v>17.95</v>
      </c>
      <c r="O377" s="2">
        <v>7.78</v>
      </c>
      <c r="P377" s="22" t="s">
        <v>115</v>
      </c>
      <c r="Q377" s="2">
        <v>0.33</v>
      </c>
      <c r="R377" s="2">
        <v>1.2E-2</v>
      </c>
      <c r="S377" s="2">
        <v>0.41</v>
      </c>
      <c r="T377" s="2">
        <v>0.42</v>
      </c>
      <c r="U377" s="2">
        <v>2.5000000000000001E-2</v>
      </c>
      <c r="V377" s="2">
        <v>5.2999999999999999E-2</v>
      </c>
      <c r="W377" s="2">
        <v>0.02</v>
      </c>
      <c r="X377" s="2">
        <v>2</v>
      </c>
      <c r="Y377" s="22" t="s">
        <v>115</v>
      </c>
      <c r="Z377" s="22" t="s">
        <v>115</v>
      </c>
    </row>
    <row r="378" spans="1:26" ht="12" customHeight="1">
      <c r="A378" s="40" t="s">
        <v>35</v>
      </c>
      <c r="B378" s="2" t="s">
        <v>82</v>
      </c>
      <c r="C378" s="2" t="s">
        <v>79</v>
      </c>
      <c r="D378" s="2" t="s">
        <v>57</v>
      </c>
      <c r="E378" s="2" t="s">
        <v>48</v>
      </c>
      <c r="F378" s="85" t="s">
        <v>113</v>
      </c>
      <c r="G378" s="4">
        <v>0.50800000000000001</v>
      </c>
      <c r="H378" s="2" t="s">
        <v>29</v>
      </c>
      <c r="I378" s="2">
        <v>1.3</v>
      </c>
      <c r="J378" s="2">
        <v>50240</v>
      </c>
      <c r="K378" s="2">
        <v>84.3</v>
      </c>
      <c r="L378" s="53">
        <v>32950</v>
      </c>
      <c r="M378" s="16">
        <f t="shared" si="5"/>
        <v>32.950000000000003</v>
      </c>
      <c r="N378" s="2">
        <v>15.46</v>
      </c>
      <c r="O378" s="2">
        <v>7.65</v>
      </c>
      <c r="P378" s="2">
        <v>4.7000000000000002E-3</v>
      </c>
      <c r="Q378" s="2">
        <v>0.34</v>
      </c>
      <c r="R378" s="2">
        <v>3.2000000000000001E-2</v>
      </c>
      <c r="S378" s="2">
        <v>0.55000000000000004</v>
      </c>
      <c r="T378" s="2">
        <v>0.57999999999999996</v>
      </c>
      <c r="U378" s="2">
        <v>5.1999999999999998E-2</v>
      </c>
      <c r="V378" s="2">
        <v>5.8000000000000003E-2</v>
      </c>
      <c r="W378" s="2">
        <v>2.8000000000000001E-2</v>
      </c>
      <c r="X378" s="2">
        <v>2.2000000000000002</v>
      </c>
      <c r="Y378" s="2">
        <v>130</v>
      </c>
      <c r="Z378" s="2">
        <v>4</v>
      </c>
    </row>
    <row r="379" spans="1:26" ht="12" customHeight="1" thickBot="1">
      <c r="A379" s="41" t="s">
        <v>35</v>
      </c>
      <c r="B379" s="12" t="s">
        <v>82</v>
      </c>
      <c r="C379" s="12" t="s">
        <v>79</v>
      </c>
      <c r="D379" s="12" t="s">
        <v>57</v>
      </c>
      <c r="E379" s="12" t="s">
        <v>48</v>
      </c>
      <c r="F379" s="86" t="s">
        <v>114</v>
      </c>
      <c r="G379" s="14">
        <v>3.1</v>
      </c>
      <c r="H379" s="12">
        <v>3.6</v>
      </c>
      <c r="I379" s="2" t="s">
        <v>29</v>
      </c>
      <c r="J379" s="2">
        <v>52050</v>
      </c>
      <c r="K379" s="2">
        <v>80.7</v>
      </c>
      <c r="L379" s="56">
        <v>34270</v>
      </c>
      <c r="M379" s="16">
        <f t="shared" si="5"/>
        <v>34.270000000000003</v>
      </c>
      <c r="N379" s="2">
        <v>15.39</v>
      </c>
      <c r="O379" s="2">
        <v>7.72</v>
      </c>
      <c r="P379" s="22" t="s">
        <v>115</v>
      </c>
      <c r="Q379" s="2">
        <v>0.35</v>
      </c>
      <c r="R379" s="2">
        <v>0.04</v>
      </c>
      <c r="S379" s="2">
        <v>0.42</v>
      </c>
      <c r="T379" s="2">
        <v>0.46</v>
      </c>
      <c r="U379" s="2">
        <v>5.3999999999999999E-2</v>
      </c>
      <c r="V379" s="2">
        <v>4.4999999999999998E-2</v>
      </c>
      <c r="W379" s="2">
        <v>2.1999999999999999E-2</v>
      </c>
      <c r="X379" s="2">
        <v>1.8</v>
      </c>
      <c r="Y379" s="22" t="s">
        <v>115</v>
      </c>
      <c r="Z379" s="22" t="s">
        <v>115</v>
      </c>
    </row>
    <row r="380" spans="1:26" ht="12" customHeight="1">
      <c r="A380" s="40" t="s">
        <v>35</v>
      </c>
      <c r="B380" s="2" t="s">
        <v>83</v>
      </c>
      <c r="C380" s="2" t="s">
        <v>84</v>
      </c>
      <c r="D380" s="2" t="s">
        <v>57</v>
      </c>
      <c r="E380" s="2" t="s">
        <v>48</v>
      </c>
      <c r="F380" s="85" t="s">
        <v>113</v>
      </c>
      <c r="G380" s="4">
        <v>0.59299999999999997</v>
      </c>
      <c r="H380" s="2" t="s">
        <v>29</v>
      </c>
      <c r="I380" s="2">
        <v>1</v>
      </c>
      <c r="J380" s="2">
        <v>48970</v>
      </c>
      <c r="K380" s="2">
        <v>112.1</v>
      </c>
      <c r="L380" s="53">
        <v>32040</v>
      </c>
      <c r="M380" s="16">
        <f t="shared" si="5"/>
        <v>32.04</v>
      </c>
      <c r="N380" s="2">
        <v>16.55</v>
      </c>
      <c r="O380" s="2">
        <v>7.95</v>
      </c>
      <c r="P380" s="2">
        <v>1.7000000000000001E-2</v>
      </c>
      <c r="Q380" s="2">
        <v>0.51</v>
      </c>
      <c r="R380" s="2">
        <v>0.01</v>
      </c>
      <c r="S380" s="2">
        <v>0.62</v>
      </c>
      <c r="T380" s="2">
        <v>0.63</v>
      </c>
      <c r="U380" s="2">
        <v>0.01</v>
      </c>
      <c r="V380" s="2">
        <v>6.4000000000000001E-2</v>
      </c>
      <c r="W380" s="2">
        <v>1.2999999999999999E-2</v>
      </c>
      <c r="X380" s="2">
        <v>1.8</v>
      </c>
      <c r="Y380" s="2">
        <v>130</v>
      </c>
      <c r="Z380" s="2">
        <v>4</v>
      </c>
    </row>
    <row r="381" spans="1:26" ht="12" customHeight="1" thickBot="1">
      <c r="A381" s="41" t="s">
        <v>35</v>
      </c>
      <c r="B381" s="12" t="s">
        <v>83</v>
      </c>
      <c r="C381" s="12" t="s">
        <v>84</v>
      </c>
      <c r="D381" s="12" t="s">
        <v>57</v>
      </c>
      <c r="E381" s="12" t="s">
        <v>48</v>
      </c>
      <c r="F381" s="86" t="s">
        <v>114</v>
      </c>
      <c r="G381" s="14">
        <v>3.5</v>
      </c>
      <c r="H381" s="12">
        <v>4</v>
      </c>
      <c r="I381" s="2" t="s">
        <v>29</v>
      </c>
      <c r="J381" s="2">
        <v>52500</v>
      </c>
      <c r="K381" s="2">
        <v>86.1</v>
      </c>
      <c r="L381" s="56">
        <v>34630</v>
      </c>
      <c r="M381" s="16">
        <f t="shared" si="5"/>
        <v>34.630000000000003</v>
      </c>
      <c r="N381" s="2">
        <v>16.64</v>
      </c>
      <c r="O381" s="2">
        <v>7.85</v>
      </c>
      <c r="P381" s="22" t="s">
        <v>115</v>
      </c>
      <c r="Q381" s="2">
        <v>0.28999999999999998</v>
      </c>
      <c r="R381" s="2">
        <v>0.01</v>
      </c>
      <c r="S381" s="2">
        <v>0.3</v>
      </c>
      <c r="T381" s="2">
        <v>0.31</v>
      </c>
      <c r="U381" s="2" t="s">
        <v>50</v>
      </c>
      <c r="V381" s="2">
        <v>3.4000000000000002E-2</v>
      </c>
      <c r="W381" s="2">
        <v>1.2E-2</v>
      </c>
      <c r="X381" s="2">
        <v>1.5</v>
      </c>
      <c r="Y381" s="22" t="s">
        <v>115</v>
      </c>
      <c r="Z381" s="22" t="s">
        <v>115</v>
      </c>
    </row>
    <row r="382" spans="1:26" ht="12" customHeight="1">
      <c r="A382" s="40" t="s">
        <v>35</v>
      </c>
      <c r="B382" s="2" t="s">
        <v>85</v>
      </c>
      <c r="C382" s="2" t="s">
        <v>84</v>
      </c>
      <c r="D382" s="2" t="s">
        <v>57</v>
      </c>
      <c r="E382" s="2" t="s">
        <v>48</v>
      </c>
      <c r="F382" s="85" t="s">
        <v>113</v>
      </c>
      <c r="G382" s="4">
        <v>0.51</v>
      </c>
      <c r="H382" s="2" t="s">
        <v>29</v>
      </c>
      <c r="I382" s="2">
        <v>1.3</v>
      </c>
      <c r="J382" s="2">
        <v>49440</v>
      </c>
      <c r="K382" s="2">
        <v>85.2</v>
      </c>
      <c r="L382" s="53">
        <v>32370</v>
      </c>
      <c r="M382" s="16">
        <f t="shared" si="5"/>
        <v>32.369999999999997</v>
      </c>
      <c r="N382" s="2">
        <v>15.55</v>
      </c>
      <c r="O382" s="2">
        <v>7.81</v>
      </c>
      <c r="P382" s="2">
        <v>4.8999999999999998E-3</v>
      </c>
      <c r="Q382" s="2">
        <v>0.36</v>
      </c>
      <c r="R382" s="2">
        <v>1.2E-2</v>
      </c>
      <c r="S382" s="2">
        <v>0.46</v>
      </c>
      <c r="T382" s="2">
        <v>0.47</v>
      </c>
      <c r="U382" s="2" t="s">
        <v>50</v>
      </c>
      <c r="V382" s="2">
        <v>4.4999999999999998E-2</v>
      </c>
      <c r="W382" s="2">
        <v>1.0999999999999999E-2</v>
      </c>
      <c r="X382" s="2">
        <v>1.8</v>
      </c>
      <c r="Y382" s="2">
        <v>130</v>
      </c>
      <c r="Z382" s="2">
        <v>4</v>
      </c>
    </row>
    <row r="383" spans="1:26" ht="12" customHeight="1" thickBot="1">
      <c r="A383" s="41" t="s">
        <v>35</v>
      </c>
      <c r="B383" s="12" t="s">
        <v>85</v>
      </c>
      <c r="C383" s="12" t="s">
        <v>84</v>
      </c>
      <c r="D383" s="12" t="s">
        <v>57</v>
      </c>
      <c r="E383" s="12" t="s">
        <v>48</v>
      </c>
      <c r="F383" s="86" t="s">
        <v>114</v>
      </c>
      <c r="G383" s="14">
        <v>2.7</v>
      </c>
      <c r="H383" s="12">
        <v>3.2</v>
      </c>
      <c r="I383" s="2" t="s">
        <v>29</v>
      </c>
      <c r="J383" s="2">
        <v>50950</v>
      </c>
      <c r="K383" s="2">
        <v>80.900000000000006</v>
      </c>
      <c r="L383" s="56">
        <v>33470</v>
      </c>
      <c r="M383" s="16">
        <f t="shared" si="5"/>
        <v>33.47</v>
      </c>
      <c r="N383" s="2">
        <v>15.67</v>
      </c>
      <c r="O383" s="2">
        <v>7.83</v>
      </c>
      <c r="P383" s="22" t="s">
        <v>115</v>
      </c>
      <c r="Q383" s="2">
        <v>0.33</v>
      </c>
      <c r="R383" s="2">
        <v>1.2E-2</v>
      </c>
      <c r="S383" s="2">
        <v>0.43</v>
      </c>
      <c r="T383" s="2">
        <v>0.44</v>
      </c>
      <c r="U383" s="2" t="s">
        <v>50</v>
      </c>
      <c r="V383" s="2">
        <v>4.2000000000000003E-2</v>
      </c>
      <c r="W383" s="2">
        <v>1.2E-2</v>
      </c>
      <c r="X383" s="2">
        <v>1.6</v>
      </c>
      <c r="Y383" s="22" t="s">
        <v>115</v>
      </c>
      <c r="Z383" s="22" t="s">
        <v>115</v>
      </c>
    </row>
    <row r="384" spans="1:26" ht="12" customHeight="1">
      <c r="A384" s="40" t="s">
        <v>35</v>
      </c>
      <c r="B384" s="2" t="s">
        <v>86</v>
      </c>
      <c r="C384" s="2" t="s">
        <v>84</v>
      </c>
      <c r="D384" s="2" t="s">
        <v>57</v>
      </c>
      <c r="E384" s="2" t="s">
        <v>48</v>
      </c>
      <c r="F384" s="85" t="s">
        <v>113</v>
      </c>
      <c r="G384" s="4">
        <v>0.50800000000000001</v>
      </c>
      <c r="H384" s="2" t="s">
        <v>29</v>
      </c>
      <c r="I384" s="2">
        <v>1.2</v>
      </c>
      <c r="J384" s="65">
        <v>45120</v>
      </c>
      <c r="K384" s="65">
        <v>93.5</v>
      </c>
      <c r="L384" s="53">
        <v>29230</v>
      </c>
      <c r="M384" s="16">
        <f t="shared" si="5"/>
        <v>29.23</v>
      </c>
      <c r="N384" s="65">
        <v>15.2</v>
      </c>
      <c r="O384" s="65">
        <v>7.83</v>
      </c>
      <c r="P384" s="2">
        <v>3.2000000000000001E-2</v>
      </c>
      <c r="Q384" s="2">
        <v>0.51</v>
      </c>
      <c r="R384" s="2">
        <v>2.1000000000000001E-2</v>
      </c>
      <c r="S384" s="2">
        <v>1</v>
      </c>
      <c r="T384" s="2">
        <v>1</v>
      </c>
      <c r="U384" s="2">
        <v>2.5000000000000001E-2</v>
      </c>
      <c r="V384" s="2">
        <v>9.5000000000000001E-2</v>
      </c>
      <c r="W384" s="2">
        <v>1.2E-2</v>
      </c>
      <c r="X384" s="2">
        <v>1.9</v>
      </c>
      <c r="Y384" s="2">
        <v>130</v>
      </c>
      <c r="Z384" s="2">
        <v>5</v>
      </c>
    </row>
    <row r="385" spans="1:26" ht="12" customHeight="1" thickBot="1">
      <c r="A385" s="41" t="s">
        <v>35</v>
      </c>
      <c r="B385" s="12" t="s">
        <v>86</v>
      </c>
      <c r="C385" s="12" t="s">
        <v>84</v>
      </c>
      <c r="D385" s="12" t="s">
        <v>57</v>
      </c>
      <c r="E385" s="12" t="s">
        <v>48</v>
      </c>
      <c r="F385" s="86" t="s">
        <v>114</v>
      </c>
      <c r="G385" s="14">
        <v>2.8</v>
      </c>
      <c r="H385" s="12">
        <v>3.3</v>
      </c>
      <c r="I385" s="64" t="s">
        <v>29</v>
      </c>
      <c r="J385" s="16">
        <v>50130</v>
      </c>
      <c r="K385" s="16">
        <v>72.7</v>
      </c>
      <c r="L385" s="56">
        <v>32880</v>
      </c>
      <c r="M385" s="16">
        <f t="shared" si="5"/>
        <v>32.880000000000003</v>
      </c>
      <c r="N385" s="16">
        <v>16.12</v>
      </c>
      <c r="O385" s="16">
        <v>7.86</v>
      </c>
      <c r="P385" s="22" t="s">
        <v>115</v>
      </c>
      <c r="Q385" s="2">
        <v>0.34</v>
      </c>
      <c r="R385" s="2">
        <v>1.0999999999999999E-2</v>
      </c>
      <c r="S385" s="2">
        <v>0.41</v>
      </c>
      <c r="T385" s="2">
        <v>0.42</v>
      </c>
      <c r="U385" s="2">
        <v>1.2E-2</v>
      </c>
      <c r="V385" s="2">
        <v>3.5000000000000003E-2</v>
      </c>
      <c r="W385" s="2">
        <v>8.9999999999999993E-3</v>
      </c>
      <c r="X385" s="2">
        <v>1.5</v>
      </c>
      <c r="Y385" s="22" t="s">
        <v>115</v>
      </c>
      <c r="Z385" s="22" t="s">
        <v>115</v>
      </c>
    </row>
    <row r="386" spans="1:26" ht="12" customHeight="1">
      <c r="A386" s="40" t="s">
        <v>35</v>
      </c>
      <c r="B386" s="2" t="s">
        <v>87</v>
      </c>
      <c r="C386" s="2" t="s">
        <v>84</v>
      </c>
      <c r="D386" s="2" t="s">
        <v>57</v>
      </c>
      <c r="E386" s="2" t="s">
        <v>48</v>
      </c>
      <c r="F386" s="85" t="s">
        <v>113</v>
      </c>
      <c r="G386" s="4">
        <v>0.52200000000000002</v>
      </c>
      <c r="H386" s="2" t="s">
        <v>29</v>
      </c>
      <c r="I386" s="2">
        <v>2</v>
      </c>
      <c r="J386" s="11">
        <v>46750</v>
      </c>
      <c r="K386" s="11">
        <v>83.2</v>
      </c>
      <c r="L386" s="53">
        <v>30380</v>
      </c>
      <c r="M386" s="16">
        <f t="shared" si="5"/>
        <v>30.38</v>
      </c>
      <c r="N386" s="11">
        <v>14.47</v>
      </c>
      <c r="O386" s="11">
        <v>7.65</v>
      </c>
      <c r="P386" s="2">
        <v>2.3E-3</v>
      </c>
      <c r="Q386" s="2">
        <v>0.34</v>
      </c>
      <c r="R386" s="2">
        <v>0.03</v>
      </c>
      <c r="S386" s="2">
        <v>0.38</v>
      </c>
      <c r="T386" s="2">
        <v>0.41</v>
      </c>
      <c r="U386" s="2">
        <v>3.6999999999999998E-2</v>
      </c>
      <c r="V386" s="2">
        <v>4.1000000000000002E-2</v>
      </c>
      <c r="W386" s="2">
        <v>1.4999999999999999E-2</v>
      </c>
      <c r="X386" s="2">
        <v>1.6</v>
      </c>
      <c r="Y386" s="2">
        <v>120</v>
      </c>
      <c r="Z386" s="2">
        <v>4</v>
      </c>
    </row>
    <row r="387" spans="1:26" ht="12" customHeight="1" thickBot="1">
      <c r="A387" s="41" t="s">
        <v>35</v>
      </c>
      <c r="B387" s="12" t="s">
        <v>87</v>
      </c>
      <c r="C387" s="12" t="s">
        <v>84</v>
      </c>
      <c r="D387" s="12" t="s">
        <v>57</v>
      </c>
      <c r="E387" s="12" t="s">
        <v>48</v>
      </c>
      <c r="F387" s="86" t="s">
        <v>114</v>
      </c>
      <c r="G387" s="14">
        <v>3</v>
      </c>
      <c r="H387" s="12">
        <v>3.5</v>
      </c>
      <c r="I387" s="2" t="s">
        <v>29</v>
      </c>
      <c r="J387" s="16">
        <v>49150</v>
      </c>
      <c r="K387" s="16">
        <v>62.5</v>
      </c>
      <c r="L387" s="53">
        <v>32140</v>
      </c>
      <c r="M387" s="16">
        <f t="shared" ref="M387:M450" si="6">L387/1000</f>
        <v>32.14</v>
      </c>
      <c r="N387" s="16">
        <v>14.81</v>
      </c>
      <c r="O387" s="2" t="s">
        <v>29</v>
      </c>
      <c r="P387" s="22" t="s">
        <v>115</v>
      </c>
      <c r="Q387" s="2">
        <v>0.26</v>
      </c>
      <c r="R387" s="2">
        <v>2.1000000000000001E-2</v>
      </c>
      <c r="S387" s="2">
        <v>0.31</v>
      </c>
      <c r="T387" s="2">
        <v>0.33</v>
      </c>
      <c r="U387" s="2">
        <v>2.8000000000000001E-2</v>
      </c>
      <c r="V387" s="2">
        <v>3.5999999999999997E-2</v>
      </c>
      <c r="W387" s="2">
        <v>1.2999999999999999E-2</v>
      </c>
      <c r="X387" s="2">
        <v>1.4</v>
      </c>
      <c r="Y387" s="22" t="s">
        <v>115</v>
      </c>
      <c r="Z387" s="22" t="s">
        <v>115</v>
      </c>
    </row>
    <row r="388" spans="1:26" ht="12" customHeight="1">
      <c r="A388" s="40" t="s">
        <v>35</v>
      </c>
      <c r="B388" s="2" t="s">
        <v>88</v>
      </c>
      <c r="C388" s="2" t="s">
        <v>84</v>
      </c>
      <c r="D388" s="2" t="s">
        <v>57</v>
      </c>
      <c r="E388" s="2" t="s">
        <v>48</v>
      </c>
      <c r="F388" s="85" t="s">
        <v>113</v>
      </c>
      <c r="G388" s="4">
        <v>0.51900000000000002</v>
      </c>
      <c r="H388" s="2" t="s">
        <v>29</v>
      </c>
      <c r="I388" s="2">
        <v>2.1</v>
      </c>
      <c r="J388" s="2">
        <v>28980</v>
      </c>
      <c r="K388" s="2">
        <v>88.7</v>
      </c>
      <c r="L388" s="53">
        <v>17930</v>
      </c>
      <c r="M388" s="16">
        <f t="shared" si="6"/>
        <v>17.93</v>
      </c>
      <c r="N388" s="2">
        <v>13.81</v>
      </c>
      <c r="O388" s="2">
        <v>7.68</v>
      </c>
      <c r="P388" s="2">
        <v>1.6000000000000001E-3</v>
      </c>
      <c r="Q388" s="2">
        <v>0.38</v>
      </c>
      <c r="R388" s="2">
        <v>0.11</v>
      </c>
      <c r="S388" s="2">
        <v>0.57999999999999996</v>
      </c>
      <c r="T388" s="2">
        <v>0.7</v>
      </c>
      <c r="U388" s="2">
        <v>0.15</v>
      </c>
      <c r="V388" s="2">
        <v>3.9E-2</v>
      </c>
      <c r="W388" s="2">
        <v>1.7999999999999999E-2</v>
      </c>
      <c r="X388" s="2">
        <v>2.2000000000000002</v>
      </c>
      <c r="Y388" s="2">
        <v>110</v>
      </c>
      <c r="Z388" s="2">
        <v>8</v>
      </c>
    </row>
    <row r="389" spans="1:26" ht="12" customHeight="1" thickBot="1">
      <c r="A389" s="41" t="s">
        <v>35</v>
      </c>
      <c r="B389" s="12" t="s">
        <v>88</v>
      </c>
      <c r="C389" s="12" t="s">
        <v>84</v>
      </c>
      <c r="D389" s="12" t="s">
        <v>57</v>
      </c>
      <c r="E389" s="12" t="s">
        <v>48</v>
      </c>
      <c r="F389" s="86" t="s">
        <v>114</v>
      </c>
      <c r="G389" s="14">
        <v>3</v>
      </c>
      <c r="H389" s="12">
        <v>3.5</v>
      </c>
      <c r="I389" s="2" t="s">
        <v>29</v>
      </c>
      <c r="J389" s="2">
        <v>42750</v>
      </c>
      <c r="K389" s="2">
        <v>80.2</v>
      </c>
      <c r="L389" s="56">
        <v>27510</v>
      </c>
      <c r="M389" s="16">
        <f t="shared" si="6"/>
        <v>27.51</v>
      </c>
      <c r="N389" s="2">
        <v>14.44</v>
      </c>
      <c r="O389" s="2">
        <v>7.76</v>
      </c>
      <c r="P389" s="22" t="s">
        <v>115</v>
      </c>
      <c r="Q389" s="2">
        <v>0.24</v>
      </c>
      <c r="R389" s="2">
        <v>7.0000000000000007E-2</v>
      </c>
      <c r="S389" s="2">
        <v>0.42</v>
      </c>
      <c r="T389" s="2">
        <v>0.49</v>
      </c>
      <c r="U389" s="2">
        <v>7.0000000000000007E-2</v>
      </c>
      <c r="V389" s="2">
        <v>4.2999999999999997E-2</v>
      </c>
      <c r="W389" s="2">
        <v>1.9E-2</v>
      </c>
      <c r="X389" s="2">
        <v>1.7</v>
      </c>
      <c r="Y389" s="22" t="s">
        <v>115</v>
      </c>
      <c r="Z389" s="22" t="s">
        <v>115</v>
      </c>
    </row>
    <row r="390" spans="1:26" ht="12" customHeight="1">
      <c r="A390" s="40" t="s">
        <v>35</v>
      </c>
      <c r="B390" s="2" t="s">
        <v>89</v>
      </c>
      <c r="C390" s="2" t="s">
        <v>90</v>
      </c>
      <c r="D390" s="2" t="s">
        <v>57</v>
      </c>
      <c r="E390" s="2" t="s">
        <v>48</v>
      </c>
      <c r="F390" s="85" t="s">
        <v>113</v>
      </c>
      <c r="G390" s="4">
        <v>0.5</v>
      </c>
      <c r="H390" s="2" t="s">
        <v>29</v>
      </c>
      <c r="I390" s="2">
        <v>1.5</v>
      </c>
      <c r="J390" s="2">
        <v>29760</v>
      </c>
      <c r="K390" s="2">
        <v>87.7</v>
      </c>
      <c r="L390" s="53">
        <v>18400</v>
      </c>
      <c r="M390" s="16">
        <f t="shared" si="6"/>
        <v>18.399999999999999</v>
      </c>
      <c r="N390" s="2">
        <v>14.7</v>
      </c>
      <c r="O390" s="2">
        <v>7.78</v>
      </c>
      <c r="P390" s="2">
        <v>2.8E-3</v>
      </c>
      <c r="Q390" s="2">
        <v>0.39</v>
      </c>
      <c r="R390" s="2">
        <v>0.53</v>
      </c>
      <c r="S390" s="2">
        <v>0.57999999999999996</v>
      </c>
      <c r="T390" s="2">
        <v>1.1000000000000001</v>
      </c>
      <c r="U390" s="2">
        <v>7.4999999999999997E-2</v>
      </c>
      <c r="V390" s="2">
        <v>3.3000000000000002E-2</v>
      </c>
      <c r="W390" s="2">
        <v>1.6E-2</v>
      </c>
      <c r="X390" s="2">
        <v>2.9</v>
      </c>
      <c r="Y390" s="2">
        <v>110</v>
      </c>
      <c r="Z390" s="2">
        <v>8</v>
      </c>
    </row>
    <row r="391" spans="1:26" ht="12" customHeight="1" thickBot="1">
      <c r="A391" s="41" t="s">
        <v>35</v>
      </c>
      <c r="B391" s="12" t="s">
        <v>89</v>
      </c>
      <c r="C391" s="12" t="s">
        <v>90</v>
      </c>
      <c r="D391" s="12" t="s">
        <v>57</v>
      </c>
      <c r="E391" s="12" t="s">
        <v>48</v>
      </c>
      <c r="F391" s="86" t="s">
        <v>114</v>
      </c>
      <c r="G391" s="14">
        <v>3.5</v>
      </c>
      <c r="H391" s="12">
        <v>3.5</v>
      </c>
      <c r="I391" s="2" t="s">
        <v>29</v>
      </c>
      <c r="J391" s="2">
        <v>43570</v>
      </c>
      <c r="K391" s="2">
        <v>79.099999999999994</v>
      </c>
      <c r="L391" s="56">
        <v>28130</v>
      </c>
      <c r="M391" s="16">
        <f t="shared" si="6"/>
        <v>28.13</v>
      </c>
      <c r="N391" s="2">
        <v>15.18</v>
      </c>
      <c r="O391" s="2">
        <v>7.84</v>
      </c>
      <c r="P391" s="22" t="s">
        <v>115</v>
      </c>
      <c r="Q391" s="2">
        <v>0.28000000000000003</v>
      </c>
      <c r="R391" s="2">
        <v>0.15</v>
      </c>
      <c r="S391" s="2">
        <v>0.33</v>
      </c>
      <c r="T391" s="2">
        <v>0.48</v>
      </c>
      <c r="U391" s="2">
        <v>3.3000000000000002E-2</v>
      </c>
      <c r="V391" s="2">
        <v>2.9000000000000001E-2</v>
      </c>
      <c r="W391" s="2">
        <v>1.4999999999999999E-2</v>
      </c>
      <c r="X391" s="2">
        <v>1.6</v>
      </c>
      <c r="Y391" s="22" t="s">
        <v>115</v>
      </c>
      <c r="Z391" s="22" t="s">
        <v>115</v>
      </c>
    </row>
    <row r="392" spans="1:26" ht="12" customHeight="1">
      <c r="A392" s="40" t="s">
        <v>35</v>
      </c>
      <c r="B392" s="2" t="s">
        <v>91</v>
      </c>
      <c r="C392" s="2" t="s">
        <v>90</v>
      </c>
      <c r="D392" s="2" t="s">
        <v>57</v>
      </c>
      <c r="E392" s="2" t="s">
        <v>48</v>
      </c>
      <c r="F392" s="85" t="s">
        <v>113</v>
      </c>
      <c r="G392" s="4">
        <v>0.51</v>
      </c>
      <c r="H392" s="2" t="s">
        <v>29</v>
      </c>
      <c r="I392" s="2">
        <v>1</v>
      </c>
      <c r="J392" s="2">
        <v>11950</v>
      </c>
      <c r="K392" s="2">
        <v>77.900000000000006</v>
      </c>
      <c r="L392" s="53">
        <v>6860</v>
      </c>
      <c r="M392" s="16">
        <f t="shared" si="6"/>
        <v>6.86</v>
      </c>
      <c r="N392" s="2">
        <v>12.78</v>
      </c>
      <c r="O392" s="2">
        <v>7.32</v>
      </c>
      <c r="P392" s="2">
        <v>7.4999999999999997E-3</v>
      </c>
      <c r="Q392" s="2">
        <v>0.73</v>
      </c>
      <c r="R392" s="2">
        <v>0.85</v>
      </c>
      <c r="S392" s="2">
        <v>0.96</v>
      </c>
      <c r="T392" s="2">
        <v>1.8</v>
      </c>
      <c r="U392" s="2">
        <v>6.8000000000000005E-2</v>
      </c>
      <c r="V392" s="2">
        <v>5.1999999999999998E-2</v>
      </c>
      <c r="W392" s="2">
        <v>1.6E-2</v>
      </c>
      <c r="X392" s="2">
        <v>4.2</v>
      </c>
      <c r="Y392" s="2">
        <v>83</v>
      </c>
      <c r="Z392" s="2">
        <v>11</v>
      </c>
    </row>
    <row r="393" spans="1:26" ht="12" customHeight="1" thickBot="1">
      <c r="A393" s="41" t="s">
        <v>35</v>
      </c>
      <c r="B393" s="12" t="s">
        <v>91</v>
      </c>
      <c r="C393" s="12" t="s">
        <v>90</v>
      </c>
      <c r="D393" s="12" t="s">
        <v>57</v>
      </c>
      <c r="E393" s="12" t="s">
        <v>48</v>
      </c>
      <c r="F393" s="86" t="s">
        <v>114</v>
      </c>
      <c r="G393" s="14">
        <v>2.5</v>
      </c>
      <c r="H393" s="12">
        <v>3</v>
      </c>
      <c r="I393" s="2" t="s">
        <v>29</v>
      </c>
      <c r="J393" s="2">
        <v>39560</v>
      </c>
      <c r="K393" s="2">
        <v>61.9</v>
      </c>
      <c r="L393" s="56">
        <v>25270</v>
      </c>
      <c r="M393" s="16">
        <f t="shared" si="6"/>
        <v>25.27</v>
      </c>
      <c r="N393" s="2">
        <v>15.11</v>
      </c>
      <c r="O393" s="2">
        <v>7.59</v>
      </c>
      <c r="P393" s="22" t="s">
        <v>115</v>
      </c>
      <c r="Q393" s="2">
        <v>0.34</v>
      </c>
      <c r="R393" s="2">
        <v>0.25</v>
      </c>
      <c r="S393" s="2">
        <v>0.52</v>
      </c>
      <c r="T393" s="2">
        <v>0.76</v>
      </c>
      <c r="U393" s="2">
        <v>6.6000000000000003E-2</v>
      </c>
      <c r="V393" s="2">
        <v>0.03</v>
      </c>
      <c r="W393" s="2">
        <v>1.2E-2</v>
      </c>
      <c r="X393" s="2">
        <v>2.1</v>
      </c>
      <c r="Y393" s="22" t="s">
        <v>115</v>
      </c>
      <c r="Z393" s="22" t="s">
        <v>115</v>
      </c>
    </row>
    <row r="394" spans="1:26" ht="12" customHeight="1">
      <c r="A394" s="40" t="s">
        <v>35</v>
      </c>
      <c r="B394" s="2" t="s">
        <v>92</v>
      </c>
      <c r="C394" s="2" t="s">
        <v>90</v>
      </c>
      <c r="D394" s="2" t="s">
        <v>57</v>
      </c>
      <c r="E394" s="2" t="s">
        <v>48</v>
      </c>
      <c r="F394" s="85" t="s">
        <v>113</v>
      </c>
      <c r="G394" s="4">
        <v>0.48</v>
      </c>
      <c r="H394" s="2" t="s">
        <v>29</v>
      </c>
      <c r="I394" s="2">
        <v>1.1000000000000001</v>
      </c>
      <c r="J394" s="2">
        <v>14040</v>
      </c>
      <c r="K394" s="2">
        <v>90</v>
      </c>
      <c r="L394" s="53">
        <v>8110</v>
      </c>
      <c r="M394" s="16">
        <f t="shared" si="6"/>
        <v>8.11</v>
      </c>
      <c r="N394" s="2">
        <v>13.27</v>
      </c>
      <c r="O394" s="2">
        <v>7.74</v>
      </c>
      <c r="P394" s="2">
        <v>7.0000000000000001E-3</v>
      </c>
      <c r="Q394" s="2">
        <v>0.61</v>
      </c>
      <c r="R394" s="2">
        <v>0.57999999999999996</v>
      </c>
      <c r="S394" s="2">
        <v>0.71</v>
      </c>
      <c r="T394" s="2">
        <v>1.3</v>
      </c>
      <c r="U394" s="2">
        <v>5.8999999999999997E-2</v>
      </c>
      <c r="V394" s="2">
        <v>2.5000000000000001E-2</v>
      </c>
      <c r="W394" s="2" t="s">
        <v>51</v>
      </c>
      <c r="X394" s="2">
        <v>3.5</v>
      </c>
      <c r="Y394" s="2">
        <v>84</v>
      </c>
      <c r="Z394" s="2">
        <v>12</v>
      </c>
    </row>
    <row r="395" spans="1:26" ht="12" customHeight="1" thickBot="1">
      <c r="A395" s="41" t="s">
        <v>35</v>
      </c>
      <c r="B395" s="12" t="s">
        <v>92</v>
      </c>
      <c r="C395" s="12" t="s">
        <v>90</v>
      </c>
      <c r="D395" s="12" t="s">
        <v>57</v>
      </c>
      <c r="E395" s="12" t="s">
        <v>48</v>
      </c>
      <c r="F395" s="86" t="s">
        <v>114</v>
      </c>
      <c r="G395" s="14">
        <v>3</v>
      </c>
      <c r="H395" s="12">
        <v>3.5</v>
      </c>
      <c r="I395" s="2" t="s">
        <v>29</v>
      </c>
      <c r="J395" s="2">
        <v>32590</v>
      </c>
      <c r="K395" s="2">
        <v>39.299999999999997</v>
      </c>
      <c r="L395" s="56">
        <v>20350</v>
      </c>
      <c r="M395" s="16">
        <f t="shared" si="6"/>
        <v>20.350000000000001</v>
      </c>
      <c r="N395" s="2">
        <v>15.35</v>
      </c>
      <c r="O395" s="2">
        <v>7.48</v>
      </c>
      <c r="P395" s="22" t="s">
        <v>115</v>
      </c>
      <c r="Q395" s="2">
        <v>0.51</v>
      </c>
      <c r="R395" s="2">
        <v>0.52</v>
      </c>
      <c r="S395" s="2">
        <v>0.59</v>
      </c>
      <c r="T395" s="2">
        <v>1.1000000000000001</v>
      </c>
      <c r="U395" s="2">
        <v>6.5000000000000002E-2</v>
      </c>
      <c r="V395" s="2">
        <v>2.1999999999999999E-2</v>
      </c>
      <c r="W395" s="2" t="s">
        <v>51</v>
      </c>
      <c r="X395" s="2">
        <v>3.2</v>
      </c>
      <c r="Y395" s="22" t="s">
        <v>115</v>
      </c>
      <c r="Z395" s="22" t="s">
        <v>115</v>
      </c>
    </row>
    <row r="396" spans="1:26" ht="12" customHeight="1">
      <c r="A396" s="40" t="s">
        <v>35</v>
      </c>
      <c r="B396" s="2" t="s">
        <v>93</v>
      </c>
      <c r="C396" s="2" t="s">
        <v>90</v>
      </c>
      <c r="D396" s="2" t="s">
        <v>57</v>
      </c>
      <c r="E396" s="2" t="s">
        <v>48</v>
      </c>
      <c r="F396" s="85" t="s">
        <v>113</v>
      </c>
      <c r="G396" s="4">
        <v>0.503</v>
      </c>
      <c r="H396" s="2" t="s">
        <v>29</v>
      </c>
      <c r="I396" s="2">
        <v>0.3</v>
      </c>
      <c r="J396" s="2">
        <v>6569</v>
      </c>
      <c r="K396" s="2">
        <v>87.3</v>
      </c>
      <c r="L396" s="53">
        <v>3610</v>
      </c>
      <c r="M396" s="16">
        <f t="shared" si="6"/>
        <v>3.61</v>
      </c>
      <c r="N396" s="2">
        <v>12.65</v>
      </c>
      <c r="O396" s="2">
        <v>7.38</v>
      </c>
      <c r="P396" s="2">
        <v>2.5999999999999999E-3</v>
      </c>
      <c r="Q396" s="2">
        <v>0.85</v>
      </c>
      <c r="R396" s="2">
        <v>2.2000000000000002</v>
      </c>
      <c r="S396" s="2">
        <v>0.94</v>
      </c>
      <c r="T396" s="2">
        <v>3.1</v>
      </c>
      <c r="U396" s="2">
        <v>9.1999999999999998E-2</v>
      </c>
      <c r="V396" s="2">
        <v>6.9000000000000006E-2</v>
      </c>
      <c r="W396" s="2">
        <v>2.7E-2</v>
      </c>
      <c r="X396" s="2">
        <v>5.0999999999999996</v>
      </c>
      <c r="Y396" s="2">
        <v>66</v>
      </c>
      <c r="Z396" s="2">
        <v>17</v>
      </c>
    </row>
    <row r="397" spans="1:26" ht="12" customHeight="1" thickBot="1">
      <c r="A397" s="41" t="s">
        <v>35</v>
      </c>
      <c r="B397" s="12" t="s">
        <v>93</v>
      </c>
      <c r="C397" s="12" t="s">
        <v>90</v>
      </c>
      <c r="D397" s="12" t="s">
        <v>57</v>
      </c>
      <c r="E397" s="12" t="s">
        <v>48</v>
      </c>
      <c r="F397" s="86" t="s">
        <v>114</v>
      </c>
      <c r="G397" s="14">
        <v>2.5</v>
      </c>
      <c r="H397" s="12">
        <v>3</v>
      </c>
      <c r="I397" s="2" t="s">
        <v>29</v>
      </c>
      <c r="J397" s="2">
        <v>6586</v>
      </c>
      <c r="K397" s="2">
        <v>86.1</v>
      </c>
      <c r="L397" s="56">
        <v>3620</v>
      </c>
      <c r="M397" s="16">
        <f t="shared" si="6"/>
        <v>3.62</v>
      </c>
      <c r="N397" s="2">
        <v>12.25</v>
      </c>
      <c r="O397" s="2">
        <v>7.34</v>
      </c>
      <c r="P397" s="22" t="s">
        <v>115</v>
      </c>
      <c r="Q397" s="2">
        <v>0.83</v>
      </c>
      <c r="R397" s="2">
        <v>2.2000000000000002</v>
      </c>
      <c r="S397" s="2">
        <v>0.98</v>
      </c>
      <c r="T397" s="2">
        <v>3.2</v>
      </c>
      <c r="U397" s="2">
        <v>9.5000000000000001E-2</v>
      </c>
      <c r="V397" s="2">
        <v>7.1999999999999995E-2</v>
      </c>
      <c r="W397" s="2">
        <v>2.7E-2</v>
      </c>
      <c r="X397" s="2">
        <v>5.2</v>
      </c>
      <c r="Y397" s="22" t="s">
        <v>115</v>
      </c>
      <c r="Z397" s="22" t="s">
        <v>115</v>
      </c>
    </row>
    <row r="398" spans="1:26" ht="12" customHeight="1">
      <c r="A398" s="40" t="s">
        <v>35</v>
      </c>
      <c r="B398" s="2" t="s">
        <v>94</v>
      </c>
      <c r="C398" s="2" t="s">
        <v>95</v>
      </c>
      <c r="D398" s="2" t="s">
        <v>57</v>
      </c>
      <c r="E398" s="2" t="s">
        <v>48</v>
      </c>
      <c r="F398" s="85" t="s">
        <v>113</v>
      </c>
      <c r="G398" s="4">
        <v>0.5</v>
      </c>
      <c r="H398" s="2" t="s">
        <v>29</v>
      </c>
      <c r="I398" s="2">
        <v>0.5</v>
      </c>
      <c r="J398" s="2">
        <v>8004</v>
      </c>
      <c r="K398" s="2">
        <v>97.2</v>
      </c>
      <c r="L398" s="53">
        <v>4460</v>
      </c>
      <c r="M398" s="16">
        <f t="shared" si="6"/>
        <v>4.46</v>
      </c>
      <c r="N398" s="2">
        <v>14.08</v>
      </c>
      <c r="O398" s="2">
        <v>7.52</v>
      </c>
      <c r="P398" s="2">
        <v>9.9000000000000008E-3</v>
      </c>
      <c r="Q398" s="2">
        <v>0.67</v>
      </c>
      <c r="R398" s="2">
        <v>1.8</v>
      </c>
      <c r="S398" s="2">
        <v>0.8</v>
      </c>
      <c r="T398" s="2">
        <v>2.6</v>
      </c>
      <c r="U398" s="2">
        <v>5.7000000000000002E-2</v>
      </c>
      <c r="V398" s="2">
        <v>4.2999999999999997E-2</v>
      </c>
      <c r="W398" s="2">
        <v>1.4E-2</v>
      </c>
      <c r="X398" s="2">
        <v>4.8</v>
      </c>
      <c r="Y398" s="2">
        <v>82</v>
      </c>
      <c r="Z398" s="2">
        <v>15</v>
      </c>
    </row>
    <row r="399" spans="1:26" ht="12" customHeight="1" thickBot="1">
      <c r="A399" s="41" t="s">
        <v>35</v>
      </c>
      <c r="B399" s="12" t="s">
        <v>94</v>
      </c>
      <c r="C399" s="12" t="s">
        <v>95</v>
      </c>
      <c r="D399" s="12" t="s">
        <v>57</v>
      </c>
      <c r="E399" s="12" t="s">
        <v>48</v>
      </c>
      <c r="F399" s="86" t="s">
        <v>114</v>
      </c>
      <c r="G399" s="14">
        <v>3</v>
      </c>
      <c r="H399" s="12">
        <v>3.5</v>
      </c>
      <c r="I399" s="2" t="s">
        <v>29</v>
      </c>
      <c r="J399" s="2">
        <v>13190</v>
      </c>
      <c r="K399" s="2">
        <v>85.7</v>
      </c>
      <c r="L399" s="56">
        <v>7630</v>
      </c>
      <c r="M399" s="16">
        <f t="shared" si="6"/>
        <v>7.63</v>
      </c>
      <c r="N399" s="2">
        <v>14.44</v>
      </c>
      <c r="O399" s="2">
        <v>7.62</v>
      </c>
      <c r="P399" s="22" t="s">
        <v>115</v>
      </c>
      <c r="Q399" s="2">
        <v>0.84</v>
      </c>
      <c r="R399" s="2">
        <v>1.4</v>
      </c>
      <c r="S399" s="2">
        <v>1</v>
      </c>
      <c r="T399" s="2">
        <v>2.4</v>
      </c>
      <c r="U399" s="2">
        <v>8.7999999999999995E-2</v>
      </c>
      <c r="V399" s="2">
        <v>4.1000000000000002E-2</v>
      </c>
      <c r="W399" s="2">
        <v>6.0000000000000001E-3</v>
      </c>
      <c r="X399" s="2">
        <v>4.2</v>
      </c>
      <c r="Y399" s="22" t="s">
        <v>115</v>
      </c>
      <c r="Z399" s="22" t="s">
        <v>115</v>
      </c>
    </row>
    <row r="400" spans="1:26" ht="12" customHeight="1">
      <c r="A400" s="40" t="s">
        <v>35</v>
      </c>
      <c r="B400" s="2" t="s">
        <v>96</v>
      </c>
      <c r="C400" s="2" t="s">
        <v>95</v>
      </c>
      <c r="D400" s="2" t="s">
        <v>57</v>
      </c>
      <c r="E400" s="2" t="s">
        <v>48</v>
      </c>
      <c r="F400" s="85" t="s">
        <v>113</v>
      </c>
      <c r="G400" s="4">
        <v>0.497</v>
      </c>
      <c r="H400" s="2" t="s">
        <v>29</v>
      </c>
      <c r="I400" s="2">
        <v>1</v>
      </c>
      <c r="J400" s="2">
        <v>11900</v>
      </c>
      <c r="K400" s="2">
        <v>91.3</v>
      </c>
      <c r="L400" s="53">
        <v>6830</v>
      </c>
      <c r="M400" s="16">
        <f t="shared" si="6"/>
        <v>6.83</v>
      </c>
      <c r="N400" s="2">
        <v>15.9</v>
      </c>
      <c r="O400" s="2">
        <v>7.7</v>
      </c>
      <c r="P400" s="2">
        <v>1.4E-2</v>
      </c>
      <c r="Q400" s="2">
        <v>0.57999999999999996</v>
      </c>
      <c r="R400" s="2">
        <v>0.93</v>
      </c>
      <c r="S400" s="2">
        <v>0.81</v>
      </c>
      <c r="T400" s="2">
        <v>1.7</v>
      </c>
      <c r="U400" s="2">
        <v>2.5999999999999999E-2</v>
      </c>
      <c r="V400" s="2">
        <v>3.2000000000000001E-2</v>
      </c>
      <c r="W400" s="2">
        <v>8.9999999999999993E-3</v>
      </c>
      <c r="X400" s="2">
        <v>3.1</v>
      </c>
      <c r="Y400" s="2">
        <v>88</v>
      </c>
      <c r="Z400" s="2">
        <v>13</v>
      </c>
    </row>
    <row r="401" spans="1:26" ht="12" customHeight="1" thickBot="1">
      <c r="A401" s="41" t="s">
        <v>35</v>
      </c>
      <c r="B401" s="12" t="s">
        <v>96</v>
      </c>
      <c r="C401" s="12" t="s">
        <v>95</v>
      </c>
      <c r="D401" s="12" t="s">
        <v>57</v>
      </c>
      <c r="E401" s="12" t="s">
        <v>48</v>
      </c>
      <c r="F401" s="86" t="s">
        <v>114</v>
      </c>
      <c r="G401" s="14">
        <v>3</v>
      </c>
      <c r="H401" s="12">
        <v>3.5</v>
      </c>
      <c r="I401" s="2" t="s">
        <v>29</v>
      </c>
      <c r="J401" s="2">
        <v>31660</v>
      </c>
      <c r="K401" s="2">
        <v>45.8</v>
      </c>
      <c r="L401" s="56">
        <v>19770</v>
      </c>
      <c r="M401" s="16">
        <f t="shared" si="6"/>
        <v>19.77</v>
      </c>
      <c r="N401" s="2">
        <v>15.97</v>
      </c>
      <c r="O401" s="2">
        <v>7.53</v>
      </c>
      <c r="P401" s="22" t="s">
        <v>115</v>
      </c>
      <c r="Q401" s="2">
        <v>0.45</v>
      </c>
      <c r="R401" s="2">
        <v>0.53</v>
      </c>
      <c r="S401" s="2">
        <v>0.71</v>
      </c>
      <c r="T401" s="2">
        <v>1.2</v>
      </c>
      <c r="U401" s="2">
        <v>0.14000000000000001</v>
      </c>
      <c r="V401" s="2">
        <v>3.3000000000000002E-2</v>
      </c>
      <c r="W401" s="2">
        <v>8.9999999999999993E-3</v>
      </c>
      <c r="X401" s="2">
        <v>2.6</v>
      </c>
      <c r="Y401" s="22" t="s">
        <v>115</v>
      </c>
      <c r="Z401" s="22" t="s">
        <v>115</v>
      </c>
    </row>
    <row r="402" spans="1:26" ht="12" customHeight="1">
      <c r="A402" s="39" t="s">
        <v>35</v>
      </c>
      <c r="B402" s="11" t="s">
        <v>97</v>
      </c>
      <c r="C402" s="11" t="s">
        <v>95</v>
      </c>
      <c r="D402" s="11" t="s">
        <v>57</v>
      </c>
      <c r="E402" s="11" t="s">
        <v>48</v>
      </c>
      <c r="F402" s="85" t="s">
        <v>113</v>
      </c>
      <c r="G402" s="4">
        <v>0.499</v>
      </c>
      <c r="H402" s="11" t="s">
        <v>29</v>
      </c>
      <c r="I402" s="2">
        <v>0.5</v>
      </c>
      <c r="J402" s="2">
        <v>5558</v>
      </c>
      <c r="K402" s="2">
        <v>83.1</v>
      </c>
      <c r="L402" s="53">
        <v>3020</v>
      </c>
      <c r="M402" s="16">
        <f t="shared" si="6"/>
        <v>3.02</v>
      </c>
      <c r="N402" s="2">
        <v>15.03</v>
      </c>
      <c r="O402" s="2">
        <v>7.4</v>
      </c>
      <c r="P402" s="2">
        <v>1.6000000000000001E-3</v>
      </c>
      <c r="Q402" s="2">
        <v>0.3</v>
      </c>
      <c r="R402" s="2">
        <v>0.46</v>
      </c>
      <c r="S402" s="2">
        <v>0.62</v>
      </c>
      <c r="T402" s="2">
        <v>1.1000000000000001</v>
      </c>
      <c r="U402" s="2">
        <v>7.5999999999999998E-2</v>
      </c>
      <c r="V402" s="2">
        <v>6.5000000000000002E-2</v>
      </c>
      <c r="W402" s="2">
        <v>2.5999999999999999E-2</v>
      </c>
      <c r="X402" s="2">
        <v>3.1</v>
      </c>
      <c r="Y402" s="2">
        <v>64</v>
      </c>
      <c r="Z402" s="2">
        <v>14</v>
      </c>
    </row>
    <row r="403" spans="1:26" ht="12" customHeight="1" thickBot="1">
      <c r="A403" s="41" t="s">
        <v>35</v>
      </c>
      <c r="B403" s="12" t="s">
        <v>97</v>
      </c>
      <c r="C403" s="12" t="s">
        <v>95</v>
      </c>
      <c r="D403" s="12" t="s">
        <v>57</v>
      </c>
      <c r="E403" s="12" t="s">
        <v>48</v>
      </c>
      <c r="F403" s="86" t="s">
        <v>114</v>
      </c>
      <c r="G403" s="14">
        <v>3</v>
      </c>
      <c r="H403" s="12">
        <v>3.5</v>
      </c>
      <c r="I403" s="2" t="s">
        <v>29</v>
      </c>
      <c r="J403" s="2">
        <v>19770</v>
      </c>
      <c r="K403" s="2">
        <v>68.5</v>
      </c>
      <c r="L403" s="56">
        <v>11830</v>
      </c>
      <c r="M403" s="16">
        <f t="shared" si="6"/>
        <v>11.83</v>
      </c>
      <c r="N403" s="2">
        <v>15.64</v>
      </c>
      <c r="O403" s="2">
        <v>7.61</v>
      </c>
      <c r="P403" s="22" t="s">
        <v>115</v>
      </c>
      <c r="Q403" s="2">
        <v>0.26</v>
      </c>
      <c r="R403" s="2">
        <v>0.44</v>
      </c>
      <c r="S403" s="2">
        <v>0.44</v>
      </c>
      <c r="T403" s="2">
        <v>0.88</v>
      </c>
      <c r="U403" s="2">
        <v>8.5000000000000006E-2</v>
      </c>
      <c r="V403" s="2">
        <v>4.2000000000000003E-2</v>
      </c>
      <c r="W403" s="2">
        <v>1.6E-2</v>
      </c>
      <c r="X403" s="2">
        <v>2.2999999999999998</v>
      </c>
      <c r="Y403" s="22" t="s">
        <v>115</v>
      </c>
      <c r="Z403" s="22" t="s">
        <v>115</v>
      </c>
    </row>
    <row r="404" spans="1:26" ht="12" customHeight="1">
      <c r="A404" s="40" t="s">
        <v>35</v>
      </c>
      <c r="B404" s="2" t="s">
        <v>98</v>
      </c>
      <c r="C404" s="2" t="s">
        <v>95</v>
      </c>
      <c r="D404" s="2" t="s">
        <v>57</v>
      </c>
      <c r="E404" s="2" t="s">
        <v>48</v>
      </c>
      <c r="F404" s="85" t="s">
        <v>113</v>
      </c>
      <c r="G404" s="4">
        <v>0.51600000000000001</v>
      </c>
      <c r="H404" s="2" t="s">
        <v>29</v>
      </c>
      <c r="I404" s="2">
        <v>0.5</v>
      </c>
      <c r="J404" s="2">
        <v>5466</v>
      </c>
      <c r="K404" s="2">
        <v>86.1</v>
      </c>
      <c r="L404" s="53">
        <v>2970</v>
      </c>
      <c r="M404" s="16">
        <f t="shared" si="6"/>
        <v>2.97</v>
      </c>
      <c r="N404" s="2">
        <v>15.52</v>
      </c>
      <c r="O404" s="2">
        <v>7.61</v>
      </c>
      <c r="P404" s="2">
        <v>1.6999999999999999E-3</v>
      </c>
      <c r="Q404" s="2">
        <v>0.67</v>
      </c>
      <c r="R404" s="2">
        <v>0.41</v>
      </c>
      <c r="S404" s="2">
        <v>0.83</v>
      </c>
      <c r="T404" s="2">
        <v>1.2</v>
      </c>
      <c r="U404" s="2">
        <v>5.6000000000000001E-2</v>
      </c>
      <c r="V404" s="2">
        <v>8.8999999999999996E-2</v>
      </c>
      <c r="W404" s="2">
        <v>3.5000000000000003E-2</v>
      </c>
      <c r="X404" s="2">
        <v>4.3</v>
      </c>
      <c r="Y404" s="2">
        <v>75</v>
      </c>
      <c r="Z404" s="2">
        <v>17</v>
      </c>
    </row>
    <row r="405" spans="1:26" ht="12" customHeight="1" thickBot="1">
      <c r="A405" s="41" t="s">
        <v>35</v>
      </c>
      <c r="B405" s="12" t="s">
        <v>98</v>
      </c>
      <c r="C405" s="12" t="s">
        <v>95</v>
      </c>
      <c r="D405" s="12" t="s">
        <v>57</v>
      </c>
      <c r="E405" s="12" t="s">
        <v>48</v>
      </c>
      <c r="F405" s="86" t="s">
        <v>114</v>
      </c>
      <c r="G405" s="14">
        <v>2.6</v>
      </c>
      <c r="H405" s="12">
        <v>3.1</v>
      </c>
      <c r="I405" s="2" t="s">
        <v>29</v>
      </c>
      <c r="J405" s="2">
        <v>5554</v>
      </c>
      <c r="K405" s="2">
        <v>83.7</v>
      </c>
      <c r="L405" s="56">
        <v>3020</v>
      </c>
      <c r="M405" s="16">
        <f t="shared" si="6"/>
        <v>3.02</v>
      </c>
      <c r="N405" s="2">
        <v>14.84</v>
      </c>
      <c r="O405" s="2">
        <v>7.51</v>
      </c>
      <c r="P405" s="22" t="s">
        <v>115</v>
      </c>
      <c r="Q405" s="2">
        <v>0.73</v>
      </c>
      <c r="R405" s="2">
        <v>0.42</v>
      </c>
      <c r="S405" s="2">
        <v>0.97</v>
      </c>
      <c r="T405" s="2">
        <v>1.4</v>
      </c>
      <c r="U405" s="2">
        <v>5.8000000000000003E-2</v>
      </c>
      <c r="V405" s="2">
        <v>8.5999999999999993E-2</v>
      </c>
      <c r="W405" s="2">
        <v>4.1000000000000002E-2</v>
      </c>
      <c r="X405" s="2">
        <v>4.3</v>
      </c>
      <c r="Y405" s="22" t="s">
        <v>115</v>
      </c>
      <c r="Z405" s="22" t="s">
        <v>115</v>
      </c>
    </row>
    <row r="406" spans="1:26" ht="12" customHeight="1">
      <c r="A406" s="40" t="s">
        <v>35</v>
      </c>
      <c r="B406" s="2" t="s">
        <v>99</v>
      </c>
      <c r="C406" s="2" t="s">
        <v>95</v>
      </c>
      <c r="D406" s="2" t="s">
        <v>57</v>
      </c>
      <c r="E406" s="2" t="s">
        <v>48</v>
      </c>
      <c r="F406" s="85" t="s">
        <v>113</v>
      </c>
      <c r="G406" s="4">
        <v>0.50900000000000001</v>
      </c>
      <c r="H406" s="2" t="s">
        <v>29</v>
      </c>
      <c r="I406" s="2">
        <v>0.7</v>
      </c>
      <c r="J406" s="2">
        <v>7019</v>
      </c>
      <c r="K406" s="2">
        <v>83.3</v>
      </c>
      <c r="L406" s="53">
        <v>3880</v>
      </c>
      <c r="M406" s="16">
        <f t="shared" si="6"/>
        <v>3.88</v>
      </c>
      <c r="N406" s="2">
        <v>15.88</v>
      </c>
      <c r="O406" s="2">
        <v>7.57</v>
      </c>
      <c r="P406" s="2">
        <v>6.9999999999999999E-4</v>
      </c>
      <c r="Q406" s="2">
        <v>0.68</v>
      </c>
      <c r="R406" s="2">
        <v>0.35</v>
      </c>
      <c r="S406" s="2">
        <v>0.77</v>
      </c>
      <c r="T406" s="2">
        <v>1.1000000000000001</v>
      </c>
      <c r="U406" s="2">
        <v>7.4999999999999997E-2</v>
      </c>
      <c r="V406" s="2">
        <v>5.5E-2</v>
      </c>
      <c r="W406" s="2">
        <v>2.7E-2</v>
      </c>
      <c r="X406" s="2">
        <v>3.6</v>
      </c>
      <c r="Y406" s="2">
        <v>91</v>
      </c>
      <c r="Z406" s="2">
        <v>17</v>
      </c>
    </row>
    <row r="407" spans="1:26" ht="12" customHeight="1" thickBot="1">
      <c r="A407" s="41" t="s">
        <v>35</v>
      </c>
      <c r="B407" s="12" t="s">
        <v>99</v>
      </c>
      <c r="C407" s="12" t="s">
        <v>95</v>
      </c>
      <c r="D407" s="12" t="s">
        <v>57</v>
      </c>
      <c r="E407" s="12" t="s">
        <v>48</v>
      </c>
      <c r="F407" s="86" t="s">
        <v>114</v>
      </c>
      <c r="G407" s="14">
        <v>2.7</v>
      </c>
      <c r="H407" s="12">
        <v>3.2</v>
      </c>
      <c r="I407" s="2" t="s">
        <v>29</v>
      </c>
      <c r="J407" s="2">
        <v>7090</v>
      </c>
      <c r="K407" s="2">
        <v>78.3</v>
      </c>
      <c r="L407" s="56">
        <v>3920</v>
      </c>
      <c r="M407" s="16">
        <f t="shared" si="6"/>
        <v>3.92</v>
      </c>
      <c r="N407" s="2">
        <v>14.69</v>
      </c>
      <c r="O407" s="2">
        <v>7.56</v>
      </c>
      <c r="P407" s="22" t="s">
        <v>115</v>
      </c>
      <c r="Q407" s="2">
        <v>0.66</v>
      </c>
      <c r="R407" s="2">
        <v>0.37</v>
      </c>
      <c r="S407" s="2">
        <v>0.89</v>
      </c>
      <c r="T407" s="2">
        <v>1.3</v>
      </c>
      <c r="U407" s="2">
        <v>9.4E-2</v>
      </c>
      <c r="V407" s="2">
        <v>6.0999999999999999E-2</v>
      </c>
      <c r="W407" s="2">
        <v>2.5999999999999999E-2</v>
      </c>
      <c r="X407" s="2">
        <v>3.7</v>
      </c>
      <c r="Y407" s="22" t="s">
        <v>115</v>
      </c>
      <c r="Z407" s="22" t="s">
        <v>115</v>
      </c>
    </row>
    <row r="408" spans="1:26" ht="12" customHeight="1">
      <c r="A408" s="40" t="s">
        <v>35</v>
      </c>
      <c r="B408" s="2" t="s">
        <v>100</v>
      </c>
      <c r="C408" s="2" t="s">
        <v>101</v>
      </c>
      <c r="D408" s="2" t="s">
        <v>57</v>
      </c>
      <c r="E408" s="2" t="s">
        <v>48</v>
      </c>
      <c r="F408" s="85" t="s">
        <v>113</v>
      </c>
      <c r="G408" s="4">
        <v>0.52200000000000002</v>
      </c>
      <c r="H408" s="2" t="s">
        <v>29</v>
      </c>
      <c r="I408" s="2">
        <v>0.7</v>
      </c>
      <c r="J408" s="2">
        <v>6853</v>
      </c>
      <c r="K408" s="2">
        <v>84.2</v>
      </c>
      <c r="L408" s="53">
        <v>3780</v>
      </c>
      <c r="M408" s="16">
        <f t="shared" si="6"/>
        <v>3.78</v>
      </c>
      <c r="N408" s="2">
        <v>15.4</v>
      </c>
      <c r="O408" s="2">
        <v>7.75</v>
      </c>
      <c r="P408" s="2">
        <v>8.9999999999999998E-4</v>
      </c>
      <c r="Q408" s="2">
        <v>0.76</v>
      </c>
      <c r="R408" s="2">
        <v>0.34</v>
      </c>
      <c r="S408" s="2">
        <v>0.87</v>
      </c>
      <c r="T408" s="2">
        <v>1.2</v>
      </c>
      <c r="U408" s="2">
        <v>8.1000000000000003E-2</v>
      </c>
      <c r="V408" s="2">
        <v>5.1999999999999998E-2</v>
      </c>
      <c r="W408" s="2">
        <v>2.4E-2</v>
      </c>
      <c r="X408" s="2">
        <v>2.8</v>
      </c>
      <c r="Y408" s="2">
        <v>91</v>
      </c>
      <c r="Z408" s="2">
        <v>15</v>
      </c>
    </row>
    <row r="409" spans="1:26" ht="12" customHeight="1" thickBot="1">
      <c r="A409" s="41" t="s">
        <v>35</v>
      </c>
      <c r="B409" s="12" t="s">
        <v>100</v>
      </c>
      <c r="C409" s="12" t="s">
        <v>101</v>
      </c>
      <c r="D409" s="12" t="s">
        <v>57</v>
      </c>
      <c r="E409" s="12" t="s">
        <v>48</v>
      </c>
      <c r="F409" s="86" t="s">
        <v>114</v>
      </c>
      <c r="G409" s="14">
        <v>2.5</v>
      </c>
      <c r="H409" s="12">
        <v>3</v>
      </c>
      <c r="I409" s="2" t="s">
        <v>29</v>
      </c>
      <c r="J409" s="2">
        <v>6858</v>
      </c>
      <c r="K409" s="2">
        <v>83.8</v>
      </c>
      <c r="L409" s="56">
        <v>3780</v>
      </c>
      <c r="M409" s="16">
        <f t="shared" si="6"/>
        <v>3.78</v>
      </c>
      <c r="N409" s="2">
        <v>15.32</v>
      </c>
      <c r="O409" s="2">
        <v>7.72</v>
      </c>
      <c r="P409" s="22" t="s">
        <v>115</v>
      </c>
      <c r="Q409" s="2">
        <v>0.79</v>
      </c>
      <c r="R409" s="2">
        <v>0.34</v>
      </c>
      <c r="S409" s="2">
        <v>1.1000000000000001</v>
      </c>
      <c r="T409" s="2">
        <v>1.4</v>
      </c>
      <c r="U409" s="2">
        <v>0.09</v>
      </c>
      <c r="V409" s="2">
        <v>0.12</v>
      </c>
      <c r="W409" s="2">
        <v>2.3E-2</v>
      </c>
      <c r="X409" s="2">
        <v>2.8</v>
      </c>
      <c r="Y409" s="22" t="s">
        <v>115</v>
      </c>
      <c r="Z409" s="22" t="s">
        <v>115</v>
      </c>
    </row>
    <row r="410" spans="1:26" ht="12" customHeight="1">
      <c r="A410" s="40" t="s">
        <v>35</v>
      </c>
      <c r="B410" s="2" t="s">
        <v>102</v>
      </c>
      <c r="C410" s="2" t="s">
        <v>101</v>
      </c>
      <c r="D410" s="2" t="s">
        <v>57</v>
      </c>
      <c r="E410" s="2" t="s">
        <v>48</v>
      </c>
      <c r="F410" s="85" t="s">
        <v>113</v>
      </c>
      <c r="G410" s="4">
        <v>0.51800000000000002</v>
      </c>
      <c r="H410" s="2" t="s">
        <v>29</v>
      </c>
      <c r="I410" s="2">
        <v>0.5</v>
      </c>
      <c r="J410" s="2">
        <v>4322</v>
      </c>
      <c r="K410" s="2">
        <v>82.6</v>
      </c>
      <c r="L410" s="53">
        <v>2310</v>
      </c>
      <c r="M410" s="16">
        <f t="shared" si="6"/>
        <v>2.31</v>
      </c>
      <c r="N410" s="2">
        <v>15.87</v>
      </c>
      <c r="O410" s="2">
        <v>7.48</v>
      </c>
      <c r="P410" s="2">
        <v>1.2999999999999999E-3</v>
      </c>
      <c r="Q410" s="2">
        <v>0.62</v>
      </c>
      <c r="R410" s="2">
        <v>0.28000000000000003</v>
      </c>
      <c r="S410" s="2">
        <v>0.72</v>
      </c>
      <c r="T410" s="2">
        <v>1</v>
      </c>
      <c r="U410" s="2">
        <v>0.05</v>
      </c>
      <c r="V410" s="2">
        <v>6.2E-2</v>
      </c>
      <c r="W410" s="2">
        <v>1.9E-2</v>
      </c>
      <c r="X410" s="2">
        <v>2.9</v>
      </c>
      <c r="Y410" s="2">
        <v>57</v>
      </c>
      <c r="Z410" s="2">
        <v>14</v>
      </c>
    </row>
    <row r="411" spans="1:26" ht="12" customHeight="1" thickBot="1">
      <c r="A411" s="41" t="s">
        <v>35</v>
      </c>
      <c r="B411" s="12" t="s">
        <v>102</v>
      </c>
      <c r="C411" s="12" t="s">
        <v>101</v>
      </c>
      <c r="D411" s="12" t="s">
        <v>57</v>
      </c>
      <c r="E411" s="12" t="s">
        <v>48</v>
      </c>
      <c r="F411" s="86" t="s">
        <v>114</v>
      </c>
      <c r="G411" s="14">
        <v>3</v>
      </c>
      <c r="H411" s="12">
        <v>3.5</v>
      </c>
      <c r="I411" s="2" t="s">
        <v>29</v>
      </c>
      <c r="J411" s="2">
        <v>5069</v>
      </c>
      <c r="K411" s="2">
        <v>80.5</v>
      </c>
      <c r="L411" s="56">
        <v>2740</v>
      </c>
      <c r="M411" s="16">
        <f t="shared" si="6"/>
        <v>2.74</v>
      </c>
      <c r="N411" s="2">
        <v>16.46</v>
      </c>
      <c r="O411" s="2">
        <v>7.51</v>
      </c>
      <c r="P411" s="22" t="s">
        <v>115</v>
      </c>
      <c r="Q411" s="2">
        <v>0.59</v>
      </c>
      <c r="R411" s="2">
        <v>0.3</v>
      </c>
      <c r="S411" s="2">
        <v>0.74</v>
      </c>
      <c r="T411" s="2">
        <v>1</v>
      </c>
      <c r="U411" s="2">
        <v>5.8000000000000003E-2</v>
      </c>
      <c r="V411" s="2">
        <v>6.6000000000000003E-2</v>
      </c>
      <c r="W411" s="2">
        <v>1.7999999999999999E-2</v>
      </c>
      <c r="X411" s="2">
        <v>2.8</v>
      </c>
      <c r="Y411" s="22" t="s">
        <v>115</v>
      </c>
      <c r="Z411" s="22" t="s">
        <v>115</v>
      </c>
    </row>
    <row r="412" spans="1:26" ht="12" customHeight="1">
      <c r="A412" s="40" t="s">
        <v>35</v>
      </c>
      <c r="B412" s="2" t="s">
        <v>103</v>
      </c>
      <c r="C412" s="2" t="s">
        <v>101</v>
      </c>
      <c r="D412" s="2" t="s">
        <v>57</v>
      </c>
      <c r="E412" s="2" t="s">
        <v>48</v>
      </c>
      <c r="F412" s="85" t="s">
        <v>113</v>
      </c>
      <c r="G412" s="4">
        <v>0.496</v>
      </c>
      <c r="H412" s="2" t="s">
        <v>29</v>
      </c>
      <c r="I412" s="2">
        <v>0.4</v>
      </c>
      <c r="J412" s="2">
        <v>6762</v>
      </c>
      <c r="K412" s="2">
        <v>87.3</v>
      </c>
      <c r="L412" s="53">
        <v>3730</v>
      </c>
      <c r="M412" s="16">
        <f t="shared" si="6"/>
        <v>3.73</v>
      </c>
      <c r="N412" s="2">
        <v>16.11</v>
      </c>
      <c r="O412" s="2">
        <v>7.66</v>
      </c>
      <c r="P412" s="2">
        <v>8.9999999999999998E-4</v>
      </c>
      <c r="Q412" s="2">
        <v>0.75</v>
      </c>
      <c r="R412" s="2">
        <v>0.23</v>
      </c>
      <c r="S412" s="2">
        <v>0.89</v>
      </c>
      <c r="T412" s="2">
        <v>1.1000000000000001</v>
      </c>
      <c r="U412" s="2">
        <v>6.7000000000000004E-2</v>
      </c>
      <c r="V412" s="2">
        <v>6.4000000000000001E-2</v>
      </c>
      <c r="W412" s="2">
        <v>2.7E-2</v>
      </c>
      <c r="X412" s="2">
        <v>2.9</v>
      </c>
      <c r="Y412" s="2">
        <v>87</v>
      </c>
      <c r="Z412" s="2">
        <v>15</v>
      </c>
    </row>
    <row r="413" spans="1:26" ht="12" customHeight="1" thickBot="1">
      <c r="A413" s="41" t="s">
        <v>35</v>
      </c>
      <c r="B413" s="12" t="s">
        <v>103</v>
      </c>
      <c r="C413" s="12" t="s">
        <v>101</v>
      </c>
      <c r="D413" s="12" t="s">
        <v>57</v>
      </c>
      <c r="E413" s="12" t="s">
        <v>48</v>
      </c>
      <c r="F413" s="86" t="s">
        <v>114</v>
      </c>
      <c r="G413" s="14">
        <v>3.2</v>
      </c>
      <c r="H413" s="12">
        <v>3.7</v>
      </c>
      <c r="I413" s="2" t="s">
        <v>29</v>
      </c>
      <c r="J413" s="2">
        <v>6766</v>
      </c>
      <c r="K413" s="2">
        <v>83.3</v>
      </c>
      <c r="L413" s="56">
        <v>3730</v>
      </c>
      <c r="M413" s="16">
        <f t="shared" si="6"/>
        <v>3.73</v>
      </c>
      <c r="N413" s="2">
        <v>16.100000000000001</v>
      </c>
      <c r="O413" s="2">
        <v>7.67</v>
      </c>
      <c r="P413" s="22" t="s">
        <v>115</v>
      </c>
      <c r="Q413" s="2">
        <v>0.79</v>
      </c>
      <c r="R413" s="2">
        <v>0.23</v>
      </c>
      <c r="S413" s="2">
        <v>0.9</v>
      </c>
      <c r="T413" s="2">
        <v>1.1000000000000001</v>
      </c>
      <c r="U413" s="2">
        <v>6.9000000000000006E-2</v>
      </c>
      <c r="V413" s="2">
        <v>6.6000000000000003E-2</v>
      </c>
      <c r="W413" s="2">
        <v>2.7E-2</v>
      </c>
      <c r="X413" s="2">
        <v>2.9</v>
      </c>
      <c r="Y413" s="22" t="s">
        <v>115</v>
      </c>
      <c r="Z413" s="22" t="s">
        <v>115</v>
      </c>
    </row>
    <row r="414" spans="1:26" ht="12" customHeight="1">
      <c r="A414" s="40" t="s">
        <v>35</v>
      </c>
      <c r="B414" s="2" t="s">
        <v>104</v>
      </c>
      <c r="C414" s="2" t="s">
        <v>101</v>
      </c>
      <c r="D414" s="2" t="s">
        <v>57</v>
      </c>
      <c r="E414" s="2" t="s">
        <v>48</v>
      </c>
      <c r="F414" s="85" t="s">
        <v>113</v>
      </c>
      <c r="G414" s="4">
        <v>0.51300000000000001</v>
      </c>
      <c r="H414" s="2" t="s">
        <v>29</v>
      </c>
      <c r="I414" s="2">
        <v>0.6</v>
      </c>
      <c r="J414" s="2">
        <v>5874</v>
      </c>
      <c r="K414" s="2">
        <v>96.2</v>
      </c>
      <c r="L414" s="53">
        <v>3200</v>
      </c>
      <c r="M414" s="16">
        <f t="shared" si="6"/>
        <v>3.2</v>
      </c>
      <c r="N414" s="2">
        <v>17.14</v>
      </c>
      <c r="O414" s="2">
        <v>7.76</v>
      </c>
      <c r="P414" s="2">
        <v>8.5000000000000006E-2</v>
      </c>
      <c r="Q414" s="2">
        <v>0.68</v>
      </c>
      <c r="R414" s="2">
        <v>0.17</v>
      </c>
      <c r="S414" s="2">
        <v>1.3</v>
      </c>
      <c r="T414" s="2">
        <v>1.5</v>
      </c>
      <c r="U414" s="2">
        <v>1.2E-2</v>
      </c>
      <c r="V414" s="2">
        <v>0.17</v>
      </c>
      <c r="W414" s="2">
        <v>2.3E-2</v>
      </c>
      <c r="X414" s="2">
        <v>2.8</v>
      </c>
      <c r="Y414" s="2">
        <v>79</v>
      </c>
      <c r="Z414" s="2">
        <v>14</v>
      </c>
    </row>
    <row r="415" spans="1:26" ht="12" customHeight="1" thickBot="1">
      <c r="A415" s="41" t="s">
        <v>35</v>
      </c>
      <c r="B415" s="12" t="s">
        <v>104</v>
      </c>
      <c r="C415" s="12" t="s">
        <v>101</v>
      </c>
      <c r="D415" s="12" t="s">
        <v>57</v>
      </c>
      <c r="E415" s="12" t="s">
        <v>48</v>
      </c>
      <c r="F415" s="86" t="s">
        <v>114</v>
      </c>
      <c r="G415" s="14">
        <v>2.7</v>
      </c>
      <c r="H415" s="12">
        <v>3.2</v>
      </c>
      <c r="I415" s="2" t="s">
        <v>29</v>
      </c>
      <c r="J415" s="2">
        <v>10930</v>
      </c>
      <c r="K415" s="2">
        <v>73.8</v>
      </c>
      <c r="L415" s="56">
        <v>6230</v>
      </c>
      <c r="M415" s="16">
        <f t="shared" si="6"/>
        <v>6.23</v>
      </c>
      <c r="N415" s="2">
        <v>17.61</v>
      </c>
      <c r="O415" s="2">
        <v>7.71</v>
      </c>
      <c r="P415" s="22" t="s">
        <v>115</v>
      </c>
      <c r="Q415" s="2">
        <v>0.61</v>
      </c>
      <c r="R415" s="2">
        <v>5.6000000000000001E-2</v>
      </c>
      <c r="S415" s="2">
        <v>0.86</v>
      </c>
      <c r="T415" s="2">
        <v>0.91</v>
      </c>
      <c r="U415" s="2">
        <v>1.4999999999999999E-2</v>
      </c>
      <c r="V415" s="2">
        <v>6.4000000000000001E-2</v>
      </c>
      <c r="W415" s="2">
        <v>1.4E-2</v>
      </c>
      <c r="X415" s="2">
        <v>2.7</v>
      </c>
      <c r="Y415" s="22" t="s">
        <v>115</v>
      </c>
      <c r="Z415" s="22" t="s">
        <v>115</v>
      </c>
    </row>
    <row r="416" spans="1:26" ht="12" customHeight="1">
      <c r="A416" s="42" t="s">
        <v>35</v>
      </c>
      <c r="B416" s="18" t="s">
        <v>105</v>
      </c>
      <c r="C416" s="18" t="s">
        <v>32</v>
      </c>
      <c r="D416" s="18" t="s">
        <v>57</v>
      </c>
      <c r="E416" s="18" t="s">
        <v>48</v>
      </c>
      <c r="F416" s="85" t="s">
        <v>113</v>
      </c>
      <c r="G416" s="19">
        <v>0.49399999999999999</v>
      </c>
      <c r="H416" s="18" t="s">
        <v>29</v>
      </c>
      <c r="I416" s="2">
        <v>0.6</v>
      </c>
      <c r="J416" s="2">
        <v>7145</v>
      </c>
      <c r="K416" s="22" t="s">
        <v>115</v>
      </c>
      <c r="L416" s="53">
        <v>3940</v>
      </c>
      <c r="M416" s="16">
        <f t="shared" si="6"/>
        <v>3.94</v>
      </c>
      <c r="N416" s="2">
        <v>19.559999999999999</v>
      </c>
      <c r="O416" s="2">
        <v>8.74</v>
      </c>
      <c r="P416" s="2">
        <v>5.3999999999999999E-2</v>
      </c>
      <c r="Q416" s="2">
        <v>0.68</v>
      </c>
      <c r="R416" s="2">
        <v>7.6999999999999999E-2</v>
      </c>
      <c r="S416" s="2">
        <v>1.4</v>
      </c>
      <c r="T416" s="2">
        <v>1.4</v>
      </c>
      <c r="U416" s="2">
        <v>0.01</v>
      </c>
      <c r="V416" s="2">
        <v>0.13</v>
      </c>
      <c r="W416" s="2">
        <v>8.0000000000000002E-3</v>
      </c>
      <c r="X416" s="2">
        <v>2.1</v>
      </c>
      <c r="Y416" s="2">
        <v>96</v>
      </c>
      <c r="Z416" s="2">
        <v>13</v>
      </c>
    </row>
    <row r="417" spans="1:26" ht="12" customHeight="1" thickBot="1">
      <c r="A417" s="41" t="s">
        <v>35</v>
      </c>
      <c r="B417" s="12" t="s">
        <v>105</v>
      </c>
      <c r="C417" s="12" t="s">
        <v>32</v>
      </c>
      <c r="D417" s="12" t="s">
        <v>57</v>
      </c>
      <c r="E417" s="12" t="s">
        <v>48</v>
      </c>
      <c r="F417" s="86" t="s">
        <v>114</v>
      </c>
      <c r="G417" s="14">
        <v>2.2999999999999998</v>
      </c>
      <c r="H417" s="12">
        <v>2.8</v>
      </c>
      <c r="I417" s="2" t="s">
        <v>29</v>
      </c>
      <c r="J417" s="2">
        <v>8318</v>
      </c>
      <c r="K417" s="22" t="s">
        <v>115</v>
      </c>
      <c r="L417" s="56">
        <v>4650</v>
      </c>
      <c r="M417" s="16">
        <f t="shared" si="6"/>
        <v>4.6500000000000004</v>
      </c>
      <c r="N417" s="2">
        <v>18.22</v>
      </c>
      <c r="O417" s="2">
        <v>7.64</v>
      </c>
      <c r="P417" s="22" t="s">
        <v>115</v>
      </c>
      <c r="Q417" s="2">
        <v>0.66</v>
      </c>
      <c r="R417" s="2">
        <v>7.0000000000000007E-2</v>
      </c>
      <c r="S417" s="2">
        <v>0.89</v>
      </c>
      <c r="T417" s="2">
        <v>0.96</v>
      </c>
      <c r="U417" s="2">
        <v>0.01</v>
      </c>
      <c r="V417" s="2">
        <v>5.2999999999999999E-2</v>
      </c>
      <c r="W417" s="2">
        <v>5.0000000000000001E-3</v>
      </c>
      <c r="X417" s="2">
        <v>2.2000000000000002</v>
      </c>
      <c r="Y417" s="22" t="s">
        <v>115</v>
      </c>
      <c r="Z417" s="22" t="s">
        <v>115</v>
      </c>
    </row>
    <row r="418" spans="1:26" ht="12" customHeight="1">
      <c r="A418" s="40" t="s">
        <v>35</v>
      </c>
      <c r="B418" s="2" t="s">
        <v>106</v>
      </c>
      <c r="C418" s="2" t="s">
        <v>32</v>
      </c>
      <c r="D418" s="2" t="s">
        <v>57</v>
      </c>
      <c r="E418" s="2" t="s">
        <v>48</v>
      </c>
      <c r="F418" s="85" t="s">
        <v>113</v>
      </c>
      <c r="G418" s="4">
        <v>0.51100000000000001</v>
      </c>
      <c r="H418" s="2" t="s">
        <v>29</v>
      </c>
      <c r="I418" s="2">
        <v>0.8</v>
      </c>
      <c r="J418" s="2">
        <v>7311</v>
      </c>
      <c r="K418" s="2">
        <v>89.5</v>
      </c>
      <c r="L418" s="53">
        <v>4040</v>
      </c>
      <c r="M418" s="16">
        <f t="shared" si="6"/>
        <v>4.04</v>
      </c>
      <c r="N418" s="2">
        <v>19.16</v>
      </c>
      <c r="O418" s="22" t="s">
        <v>115</v>
      </c>
      <c r="P418" s="2">
        <v>0.02</v>
      </c>
      <c r="Q418" s="2">
        <v>0.55000000000000004</v>
      </c>
      <c r="R418" s="2">
        <v>7.1999999999999995E-2</v>
      </c>
      <c r="S418" s="2">
        <v>0.75</v>
      </c>
      <c r="T418" s="2">
        <v>0.82</v>
      </c>
      <c r="U418" s="2">
        <v>0.01</v>
      </c>
      <c r="V418" s="2">
        <v>6.5000000000000002E-2</v>
      </c>
      <c r="W418" s="2">
        <v>7.0000000000000001E-3</v>
      </c>
      <c r="X418" s="2">
        <v>2.1</v>
      </c>
      <c r="Y418" s="2">
        <v>93</v>
      </c>
      <c r="Z418" s="2">
        <v>12</v>
      </c>
    </row>
    <row r="419" spans="1:26" ht="12" customHeight="1" thickBot="1">
      <c r="A419" s="41" t="s">
        <v>35</v>
      </c>
      <c r="B419" s="12" t="s">
        <v>106</v>
      </c>
      <c r="C419" s="12" t="s">
        <v>32</v>
      </c>
      <c r="D419" s="12" t="s">
        <v>57</v>
      </c>
      <c r="E419" s="12" t="s">
        <v>48</v>
      </c>
      <c r="F419" s="86" t="s">
        <v>114</v>
      </c>
      <c r="G419" s="14">
        <v>2.5</v>
      </c>
      <c r="H419" s="12">
        <v>3</v>
      </c>
      <c r="I419" s="2" t="s">
        <v>29</v>
      </c>
      <c r="J419" s="2">
        <v>15010</v>
      </c>
      <c r="K419" s="2">
        <v>72.599999999999994</v>
      </c>
      <c r="L419" s="56">
        <v>8770</v>
      </c>
      <c r="M419" s="16">
        <f t="shared" si="6"/>
        <v>8.77</v>
      </c>
      <c r="N419" s="2">
        <v>19.32</v>
      </c>
      <c r="O419" s="22" t="s">
        <v>115</v>
      </c>
      <c r="P419" s="22" t="s">
        <v>115</v>
      </c>
      <c r="Q419" s="2">
        <v>0.49</v>
      </c>
      <c r="R419" s="2">
        <v>1.0999999999999999E-2</v>
      </c>
      <c r="S419" s="2">
        <v>0.73</v>
      </c>
      <c r="T419" s="2">
        <v>0.75</v>
      </c>
      <c r="U419" s="2">
        <v>1.9E-2</v>
      </c>
      <c r="V419" s="2">
        <v>6.9000000000000006E-2</v>
      </c>
      <c r="W419" s="2">
        <v>7.0000000000000001E-3</v>
      </c>
      <c r="X419" s="2">
        <v>2.1</v>
      </c>
      <c r="Y419" s="22" t="s">
        <v>115</v>
      </c>
      <c r="Z419" s="22" t="s">
        <v>115</v>
      </c>
    </row>
    <row r="420" spans="1:26" ht="12" customHeight="1">
      <c r="A420" s="40" t="s">
        <v>35</v>
      </c>
      <c r="B420" s="2" t="s">
        <v>18</v>
      </c>
      <c r="C420" s="2" t="s">
        <v>32</v>
      </c>
      <c r="D420" s="2" t="s">
        <v>57</v>
      </c>
      <c r="E420" s="2" t="s">
        <v>48</v>
      </c>
      <c r="F420" s="85" t="s">
        <v>113</v>
      </c>
      <c r="G420" s="4">
        <v>0.51800000000000002</v>
      </c>
      <c r="H420" s="11" t="s">
        <v>29</v>
      </c>
      <c r="I420" s="2">
        <v>1</v>
      </c>
      <c r="J420" s="2">
        <v>16340</v>
      </c>
      <c r="K420" s="2">
        <v>107.4</v>
      </c>
      <c r="L420" s="53">
        <v>9590</v>
      </c>
      <c r="M420" s="16">
        <f t="shared" si="6"/>
        <v>9.59</v>
      </c>
      <c r="N420" s="2">
        <v>21.94</v>
      </c>
      <c r="O420" s="2">
        <v>8.11</v>
      </c>
      <c r="P420" s="2">
        <v>1.7000000000000001E-2</v>
      </c>
      <c r="Q420" s="2">
        <v>0.48</v>
      </c>
      <c r="R420" s="2">
        <v>0.01</v>
      </c>
      <c r="S420" s="2">
        <v>0.8</v>
      </c>
      <c r="T420" s="2">
        <v>0.81</v>
      </c>
      <c r="U420" s="2">
        <v>0.01</v>
      </c>
      <c r="V420" s="2">
        <v>0.06</v>
      </c>
      <c r="W420" s="2">
        <v>5.0000000000000001E-3</v>
      </c>
      <c r="X420" s="2">
        <v>1.8</v>
      </c>
      <c r="Y420" s="2">
        <v>110</v>
      </c>
      <c r="Z420" s="2">
        <v>11</v>
      </c>
    </row>
    <row r="421" spans="1:26" ht="12" customHeight="1" thickBot="1">
      <c r="A421" s="41" t="s">
        <v>35</v>
      </c>
      <c r="B421" s="12" t="s">
        <v>18</v>
      </c>
      <c r="C421" s="12" t="s">
        <v>32</v>
      </c>
      <c r="D421" s="12" t="s">
        <v>57</v>
      </c>
      <c r="E421" s="12" t="s">
        <v>48</v>
      </c>
      <c r="F421" s="86" t="s">
        <v>114</v>
      </c>
      <c r="G421" s="14">
        <v>2.2999999999999998</v>
      </c>
      <c r="H421" s="12">
        <v>2.8</v>
      </c>
      <c r="I421" s="2" t="s">
        <v>29</v>
      </c>
      <c r="J421" s="2">
        <v>36760</v>
      </c>
      <c r="K421" s="2">
        <v>8.3000000000000007</v>
      </c>
      <c r="L421" s="56">
        <v>23300</v>
      </c>
      <c r="M421" s="16">
        <f t="shared" si="6"/>
        <v>23.3</v>
      </c>
      <c r="N421" s="2">
        <v>20.3</v>
      </c>
      <c r="O421" s="2">
        <v>7.34</v>
      </c>
      <c r="P421" s="22" t="s">
        <v>115</v>
      </c>
      <c r="Q421" s="2">
        <v>0.28999999999999998</v>
      </c>
      <c r="R421" s="2">
        <v>0.01</v>
      </c>
      <c r="S421" s="2">
        <v>0.52</v>
      </c>
      <c r="T421" s="2">
        <v>0.53</v>
      </c>
      <c r="U421" s="2">
        <v>1.9E-2</v>
      </c>
      <c r="V421" s="2">
        <v>7.3999999999999996E-2</v>
      </c>
      <c r="W421" s="2">
        <v>1.2999999999999999E-2</v>
      </c>
      <c r="X421" s="2">
        <v>2</v>
      </c>
      <c r="Y421" s="22" t="s">
        <v>115</v>
      </c>
      <c r="Z421" s="22" t="s">
        <v>115</v>
      </c>
    </row>
    <row r="422" spans="1:26" ht="12" customHeight="1">
      <c r="A422" s="40" t="s">
        <v>35</v>
      </c>
      <c r="B422" s="2" t="s">
        <v>19</v>
      </c>
      <c r="C422" s="2" t="s">
        <v>32</v>
      </c>
      <c r="D422" s="2" t="s">
        <v>57</v>
      </c>
      <c r="E422" s="2" t="s">
        <v>48</v>
      </c>
      <c r="F422" s="85" t="s">
        <v>113</v>
      </c>
      <c r="G422" s="4">
        <v>0.51500000000000001</v>
      </c>
      <c r="H422" s="2" t="s">
        <v>29</v>
      </c>
      <c r="I422" s="2">
        <v>0.9</v>
      </c>
      <c r="J422" s="2">
        <v>20890</v>
      </c>
      <c r="K422" s="2">
        <v>99.5</v>
      </c>
      <c r="L422" s="53">
        <v>12530</v>
      </c>
      <c r="M422" s="16">
        <f t="shared" si="6"/>
        <v>12.53</v>
      </c>
      <c r="N422" s="2">
        <v>21.58</v>
      </c>
      <c r="O422" s="2">
        <v>7.96</v>
      </c>
      <c r="P422" s="2">
        <v>1.2E-2</v>
      </c>
      <c r="Q422" s="2">
        <v>0.36</v>
      </c>
      <c r="R422" s="2">
        <v>0.01</v>
      </c>
      <c r="S422" s="2">
        <v>0.55000000000000004</v>
      </c>
      <c r="T422" s="2">
        <v>0.55000000000000004</v>
      </c>
      <c r="U422" s="2">
        <v>0.01</v>
      </c>
      <c r="V422" s="2">
        <v>4.3999999999999997E-2</v>
      </c>
      <c r="W422" s="2">
        <v>5.0000000000000001E-3</v>
      </c>
      <c r="X422" s="2">
        <v>1.5</v>
      </c>
      <c r="Y422" s="2">
        <v>110</v>
      </c>
      <c r="Z422" s="2">
        <v>8</v>
      </c>
    </row>
    <row r="423" spans="1:26" ht="12" customHeight="1" thickBot="1">
      <c r="A423" s="41" t="s">
        <v>35</v>
      </c>
      <c r="B423" s="12" t="s">
        <v>19</v>
      </c>
      <c r="C423" s="12" t="s">
        <v>32</v>
      </c>
      <c r="D423" s="12" t="s">
        <v>57</v>
      </c>
      <c r="E423" s="12" t="s">
        <v>48</v>
      </c>
      <c r="F423" s="86" t="s">
        <v>114</v>
      </c>
      <c r="G423" s="14">
        <v>2.5</v>
      </c>
      <c r="H423" s="12">
        <v>3</v>
      </c>
      <c r="I423" s="2" t="s">
        <v>29</v>
      </c>
      <c r="J423" s="2">
        <v>40300</v>
      </c>
      <c r="K423" s="2">
        <v>53.2</v>
      </c>
      <c r="L423" s="56">
        <v>25800</v>
      </c>
      <c r="M423" s="16">
        <f t="shared" si="6"/>
        <v>25.8</v>
      </c>
      <c r="N423" s="2">
        <v>19.75</v>
      </c>
      <c r="O423" s="2">
        <v>7.72</v>
      </c>
      <c r="P423" s="22" t="s">
        <v>115</v>
      </c>
      <c r="Q423" s="2">
        <v>0.22</v>
      </c>
      <c r="R423" s="2">
        <v>0.01</v>
      </c>
      <c r="S423" s="2">
        <v>0.37</v>
      </c>
      <c r="T423" s="2">
        <v>0.37</v>
      </c>
      <c r="U423" s="2">
        <v>0.01</v>
      </c>
      <c r="V423" s="2">
        <v>4.1000000000000002E-2</v>
      </c>
      <c r="W423" s="2">
        <v>7.0000000000000001E-3</v>
      </c>
      <c r="X423" s="2">
        <v>1.4</v>
      </c>
      <c r="Y423" s="22" t="s">
        <v>115</v>
      </c>
      <c r="Z423" s="22" t="s">
        <v>115</v>
      </c>
    </row>
    <row r="424" spans="1:26" ht="12" customHeight="1">
      <c r="A424" s="40" t="s">
        <v>35</v>
      </c>
      <c r="B424" s="16" t="s">
        <v>20</v>
      </c>
      <c r="C424" s="16" t="s">
        <v>30</v>
      </c>
      <c r="D424" s="16" t="s">
        <v>57</v>
      </c>
      <c r="E424" s="16" t="s">
        <v>48</v>
      </c>
      <c r="F424" s="85" t="s">
        <v>113</v>
      </c>
      <c r="G424" s="17">
        <v>0.503</v>
      </c>
      <c r="H424" s="16" t="s">
        <v>29</v>
      </c>
      <c r="I424" s="16">
        <v>0.5</v>
      </c>
      <c r="J424" s="16">
        <v>23970</v>
      </c>
      <c r="K424" s="16">
        <v>104.5</v>
      </c>
      <c r="L424" s="53">
        <v>14580</v>
      </c>
      <c r="M424" s="16">
        <f t="shared" si="6"/>
        <v>14.58</v>
      </c>
      <c r="N424" s="16">
        <v>19.649999999999999</v>
      </c>
      <c r="O424" s="16">
        <v>8.0399999999999991</v>
      </c>
      <c r="P424" s="16">
        <v>7.4000000000000003E-3</v>
      </c>
      <c r="Q424" s="16">
        <v>0.4</v>
      </c>
      <c r="R424" s="16">
        <v>0.01</v>
      </c>
      <c r="S424" s="16">
        <v>0.55000000000000004</v>
      </c>
      <c r="T424" s="16">
        <v>0.56000000000000005</v>
      </c>
      <c r="U424" s="2">
        <v>0.01</v>
      </c>
      <c r="V424" s="16">
        <v>3.6999999999999998E-2</v>
      </c>
      <c r="W424" s="2">
        <v>5.0000000000000001E-3</v>
      </c>
      <c r="X424" s="16">
        <v>1.3</v>
      </c>
      <c r="Y424" s="16">
        <v>120</v>
      </c>
      <c r="Z424" s="16">
        <v>9</v>
      </c>
    </row>
    <row r="425" spans="1:26" ht="12" customHeight="1" thickBot="1">
      <c r="A425" s="41" t="s">
        <v>35</v>
      </c>
      <c r="B425" s="66">
        <v>39855</v>
      </c>
      <c r="C425" s="47" t="s">
        <v>30</v>
      </c>
      <c r="D425" s="47" t="s">
        <v>57</v>
      </c>
      <c r="E425" s="16" t="s">
        <v>48</v>
      </c>
      <c r="F425" s="86" t="s">
        <v>114</v>
      </c>
      <c r="G425" s="17">
        <v>2</v>
      </c>
      <c r="H425" s="47" t="s">
        <v>29</v>
      </c>
      <c r="I425" s="16" t="s">
        <v>29</v>
      </c>
      <c r="J425" s="16">
        <v>30990</v>
      </c>
      <c r="K425" s="16">
        <v>6.95</v>
      </c>
      <c r="L425" s="56">
        <v>19310</v>
      </c>
      <c r="M425" s="16">
        <f t="shared" si="6"/>
        <v>19.309999999999999</v>
      </c>
      <c r="N425" s="2">
        <v>19.899999999999999</v>
      </c>
      <c r="O425" s="2">
        <v>7.93</v>
      </c>
      <c r="P425" s="22" t="s">
        <v>115</v>
      </c>
      <c r="Q425" s="16">
        <v>0.36</v>
      </c>
      <c r="R425" s="16">
        <v>0.01</v>
      </c>
      <c r="S425" s="16">
        <v>0.59</v>
      </c>
      <c r="T425" s="16">
        <v>0.6</v>
      </c>
      <c r="U425" s="2">
        <v>0.01</v>
      </c>
      <c r="V425" s="16">
        <v>5.6000000000000001E-2</v>
      </c>
      <c r="W425" s="2">
        <v>5.0000000000000001E-3</v>
      </c>
      <c r="X425" s="16">
        <v>1.1000000000000001</v>
      </c>
      <c r="Y425" s="22" t="s">
        <v>115</v>
      </c>
      <c r="Z425" s="22" t="s">
        <v>115</v>
      </c>
    </row>
    <row r="426" spans="1:26" ht="12" customHeight="1">
      <c r="A426" s="40" t="s">
        <v>35</v>
      </c>
      <c r="B426" s="2" t="s">
        <v>21</v>
      </c>
      <c r="C426" s="2" t="s">
        <v>30</v>
      </c>
      <c r="D426" s="2" t="s">
        <v>57</v>
      </c>
      <c r="E426" s="2" t="s">
        <v>48</v>
      </c>
      <c r="F426" s="85" t="s">
        <v>113</v>
      </c>
      <c r="G426" s="13">
        <v>0.50700000000000001</v>
      </c>
      <c r="H426" s="11" t="s">
        <v>29</v>
      </c>
      <c r="I426" s="2">
        <v>1.2</v>
      </c>
      <c r="J426" s="11">
        <v>31450</v>
      </c>
      <c r="K426" s="11">
        <v>97</v>
      </c>
      <c r="L426" s="53">
        <v>19590</v>
      </c>
      <c r="M426" s="16">
        <f t="shared" si="6"/>
        <v>19.59</v>
      </c>
      <c r="N426" s="11">
        <v>23.37</v>
      </c>
      <c r="O426" s="11">
        <v>7.9</v>
      </c>
      <c r="P426" s="2">
        <v>6.7000000000000002E-3</v>
      </c>
      <c r="Q426" s="2">
        <v>0.34</v>
      </c>
      <c r="R426" s="2">
        <v>0.01</v>
      </c>
      <c r="S426" s="2">
        <v>0.49</v>
      </c>
      <c r="T426" s="2">
        <v>0.5</v>
      </c>
      <c r="U426" s="2">
        <v>0.01</v>
      </c>
      <c r="V426" s="2">
        <v>0.03</v>
      </c>
      <c r="W426" s="2">
        <v>7.0000000000000001E-3</v>
      </c>
      <c r="X426" s="2">
        <v>1.2</v>
      </c>
      <c r="Y426" s="2">
        <v>120</v>
      </c>
      <c r="Z426" s="2">
        <v>7</v>
      </c>
    </row>
    <row r="427" spans="1:26" ht="12" customHeight="1" thickBot="1">
      <c r="A427" s="41" t="s">
        <v>35</v>
      </c>
      <c r="B427" s="12" t="s">
        <v>21</v>
      </c>
      <c r="C427" s="12" t="s">
        <v>30</v>
      </c>
      <c r="D427" s="12" t="s">
        <v>57</v>
      </c>
      <c r="E427" s="12" t="s">
        <v>48</v>
      </c>
      <c r="F427" s="86" t="s">
        <v>114</v>
      </c>
      <c r="G427" s="14">
        <v>2.5</v>
      </c>
      <c r="H427" s="12">
        <v>3</v>
      </c>
      <c r="I427" s="2" t="s">
        <v>29</v>
      </c>
      <c r="J427" s="2">
        <v>38530</v>
      </c>
      <c r="K427" s="2">
        <v>79</v>
      </c>
      <c r="L427" s="56">
        <v>24510</v>
      </c>
      <c r="M427" s="16">
        <f t="shared" si="6"/>
        <v>24.51</v>
      </c>
      <c r="N427" s="2">
        <v>23.24</v>
      </c>
      <c r="O427" s="2">
        <v>7.86</v>
      </c>
      <c r="P427" s="22" t="s">
        <v>115</v>
      </c>
      <c r="Q427" s="2">
        <v>0.3</v>
      </c>
      <c r="R427" s="2">
        <v>1.2E-2</v>
      </c>
      <c r="S427" s="2">
        <v>0.47</v>
      </c>
      <c r="T427" s="2">
        <v>0.48</v>
      </c>
      <c r="U427" s="2">
        <v>2.1000000000000001E-2</v>
      </c>
      <c r="V427" s="2">
        <v>5.0999999999999997E-2</v>
      </c>
      <c r="W427" s="2">
        <v>1.6E-2</v>
      </c>
      <c r="X427" s="2">
        <v>1.3</v>
      </c>
      <c r="Y427" s="22" t="s">
        <v>115</v>
      </c>
      <c r="Z427" s="22" t="s">
        <v>115</v>
      </c>
    </row>
    <row r="428" spans="1:26" ht="12" customHeight="1">
      <c r="A428" s="40" t="s">
        <v>35</v>
      </c>
      <c r="B428" s="2" t="s">
        <v>22</v>
      </c>
      <c r="C428" s="2" t="s">
        <v>30</v>
      </c>
      <c r="D428" s="2" t="s">
        <v>57</v>
      </c>
      <c r="E428" s="2" t="s">
        <v>48</v>
      </c>
      <c r="F428" s="85" t="s">
        <v>113</v>
      </c>
      <c r="G428" s="4">
        <v>0.51700000000000002</v>
      </c>
      <c r="H428" s="2" t="s">
        <v>29</v>
      </c>
      <c r="I428" s="2">
        <v>1.1000000000000001</v>
      </c>
      <c r="J428" s="2">
        <v>33380</v>
      </c>
      <c r="K428" s="2">
        <v>94.7</v>
      </c>
      <c r="L428" s="53">
        <v>20890</v>
      </c>
      <c r="M428" s="16">
        <f t="shared" si="6"/>
        <v>20.89</v>
      </c>
      <c r="N428" s="2">
        <v>25.25</v>
      </c>
      <c r="O428" s="2">
        <v>7.79</v>
      </c>
      <c r="P428" s="2">
        <v>3.3999999999999998E-3</v>
      </c>
      <c r="Q428" s="2">
        <v>0.34</v>
      </c>
      <c r="R428" s="2">
        <v>1.7000000000000001E-2</v>
      </c>
      <c r="S428" s="2">
        <v>0.52</v>
      </c>
      <c r="T428" s="2">
        <v>0.54</v>
      </c>
      <c r="U428" s="2" t="s">
        <v>50</v>
      </c>
      <c r="V428" s="2">
        <v>0.05</v>
      </c>
      <c r="W428" s="2">
        <v>0.01</v>
      </c>
      <c r="X428" s="2">
        <v>1.5</v>
      </c>
      <c r="Y428" s="2">
        <v>120</v>
      </c>
      <c r="Z428" s="2">
        <v>8</v>
      </c>
    </row>
    <row r="429" spans="1:26" ht="12" customHeight="1" thickBot="1">
      <c r="A429" s="41" t="s">
        <v>35</v>
      </c>
      <c r="B429" s="12" t="s">
        <v>22</v>
      </c>
      <c r="C429" s="12" t="s">
        <v>30</v>
      </c>
      <c r="D429" s="12" t="s">
        <v>57</v>
      </c>
      <c r="E429" s="12" t="s">
        <v>48</v>
      </c>
      <c r="F429" s="86" t="s">
        <v>114</v>
      </c>
      <c r="G429" s="14">
        <v>2.5</v>
      </c>
      <c r="H429" s="12">
        <v>3</v>
      </c>
      <c r="I429" s="2" t="s">
        <v>29</v>
      </c>
      <c r="J429" s="2">
        <v>40120</v>
      </c>
      <c r="K429" s="2">
        <v>64.599999999999994</v>
      </c>
      <c r="L429" s="56">
        <v>25610</v>
      </c>
      <c r="M429" s="16">
        <f t="shared" si="6"/>
        <v>25.61</v>
      </c>
      <c r="N429" s="2">
        <v>24.99</v>
      </c>
      <c r="O429" s="2">
        <v>7.72</v>
      </c>
      <c r="P429" s="22" t="s">
        <v>115</v>
      </c>
      <c r="Q429" s="2">
        <v>0.25</v>
      </c>
      <c r="R429" s="2">
        <v>1.2999999999999999E-2</v>
      </c>
      <c r="S429" s="2">
        <v>0.45</v>
      </c>
      <c r="T429" s="2">
        <v>0.47</v>
      </c>
      <c r="U429" s="2">
        <v>2.1000000000000001E-2</v>
      </c>
      <c r="V429" s="2">
        <v>5.8000000000000003E-2</v>
      </c>
      <c r="W429" s="2">
        <v>1.6E-2</v>
      </c>
      <c r="X429" s="2">
        <v>1.3</v>
      </c>
      <c r="Y429" s="22" t="s">
        <v>115</v>
      </c>
      <c r="Z429" s="22" t="s">
        <v>115</v>
      </c>
    </row>
    <row r="430" spans="1:26" ht="12" customHeight="1">
      <c r="A430" s="40" t="s">
        <v>35</v>
      </c>
      <c r="B430" s="2" t="s">
        <v>23</v>
      </c>
      <c r="C430" s="2" t="s">
        <v>30</v>
      </c>
      <c r="D430" s="2" t="s">
        <v>57</v>
      </c>
      <c r="E430" s="2" t="s">
        <v>48</v>
      </c>
      <c r="F430" s="85" t="s">
        <v>113</v>
      </c>
      <c r="G430" s="4">
        <v>0.50800000000000001</v>
      </c>
      <c r="H430" s="2" t="s">
        <v>29</v>
      </c>
      <c r="I430" s="2">
        <v>1</v>
      </c>
      <c r="J430" s="2">
        <v>24500</v>
      </c>
      <c r="K430" s="2">
        <v>100.5</v>
      </c>
      <c r="L430" s="53">
        <v>14880</v>
      </c>
      <c r="M430" s="16">
        <f t="shared" si="6"/>
        <v>14.88</v>
      </c>
      <c r="N430" s="2">
        <v>24.69</v>
      </c>
      <c r="O430" s="2">
        <v>7.89</v>
      </c>
      <c r="P430" s="2">
        <v>1.0999999999999999E-2</v>
      </c>
      <c r="Q430" s="2">
        <v>0.49</v>
      </c>
      <c r="R430" s="2">
        <v>0.01</v>
      </c>
      <c r="S430" s="2">
        <v>0.74</v>
      </c>
      <c r="T430" s="2">
        <v>0.74</v>
      </c>
      <c r="U430" s="2">
        <v>1.0999999999999999E-2</v>
      </c>
      <c r="V430" s="2">
        <v>6.5000000000000002E-2</v>
      </c>
      <c r="W430" s="2">
        <v>1.2E-2</v>
      </c>
      <c r="X430" s="2">
        <v>2.1</v>
      </c>
      <c r="Y430" s="2">
        <v>120</v>
      </c>
      <c r="Z430" s="2">
        <v>7</v>
      </c>
    </row>
    <row r="431" spans="1:26" ht="12" customHeight="1" thickBot="1">
      <c r="A431" s="41" t="s">
        <v>35</v>
      </c>
      <c r="B431" s="12" t="s">
        <v>23</v>
      </c>
      <c r="C431" s="12" t="s">
        <v>30</v>
      </c>
      <c r="D431" s="12" t="s">
        <v>57</v>
      </c>
      <c r="E431" s="12" t="s">
        <v>48</v>
      </c>
      <c r="F431" s="86" t="s">
        <v>114</v>
      </c>
      <c r="G431" s="14">
        <v>2</v>
      </c>
      <c r="H431" s="12">
        <v>4.5</v>
      </c>
      <c r="I431" s="2" t="s">
        <v>29</v>
      </c>
      <c r="J431" s="2">
        <v>35280</v>
      </c>
      <c r="K431" s="2">
        <v>89.2</v>
      </c>
      <c r="L431" s="56">
        <v>22230</v>
      </c>
      <c r="M431" s="16">
        <f t="shared" si="6"/>
        <v>22.23</v>
      </c>
      <c r="N431" s="2">
        <v>24.01</v>
      </c>
      <c r="O431" s="2">
        <v>7.89</v>
      </c>
      <c r="P431" s="22" t="s">
        <v>115</v>
      </c>
      <c r="Q431" s="2">
        <v>0.4</v>
      </c>
      <c r="R431" s="2">
        <v>0.01</v>
      </c>
      <c r="S431" s="2">
        <v>0.54</v>
      </c>
      <c r="T431" s="2">
        <v>0.54</v>
      </c>
      <c r="U431" s="2">
        <v>1.0999999999999999E-2</v>
      </c>
      <c r="V431" s="2">
        <v>4.7E-2</v>
      </c>
      <c r="W431" s="2">
        <v>1.2999999999999999E-2</v>
      </c>
      <c r="X431" s="2">
        <v>1.8</v>
      </c>
      <c r="Y431" s="22" t="s">
        <v>115</v>
      </c>
      <c r="Z431" s="22" t="s">
        <v>115</v>
      </c>
    </row>
    <row r="432" spans="1:26" ht="12" customHeight="1">
      <c r="A432" s="40" t="s">
        <v>35</v>
      </c>
      <c r="B432" s="2" t="s">
        <v>24</v>
      </c>
      <c r="C432" s="2" t="s">
        <v>30</v>
      </c>
      <c r="D432" s="2" t="s">
        <v>57</v>
      </c>
      <c r="E432" s="2" t="s">
        <v>48</v>
      </c>
      <c r="F432" s="85" t="s">
        <v>113</v>
      </c>
      <c r="G432" s="4">
        <v>0.505</v>
      </c>
      <c r="H432" s="2" t="s">
        <v>29</v>
      </c>
      <c r="I432" s="2">
        <v>1.2</v>
      </c>
      <c r="J432" s="2">
        <v>29490</v>
      </c>
      <c r="K432" s="2">
        <v>108.3</v>
      </c>
      <c r="L432" s="53">
        <v>18220</v>
      </c>
      <c r="M432" s="16">
        <f t="shared" si="6"/>
        <v>18.22</v>
      </c>
      <c r="N432" s="2">
        <v>25.12</v>
      </c>
      <c r="O432" s="2">
        <v>8.0399999999999991</v>
      </c>
      <c r="P432" s="2">
        <v>5.5999999999999999E-3</v>
      </c>
      <c r="Q432" s="2">
        <v>0.34</v>
      </c>
      <c r="R432" s="2">
        <v>0.01</v>
      </c>
      <c r="S432" s="2">
        <v>0.54</v>
      </c>
      <c r="T432" s="2">
        <v>0.54</v>
      </c>
      <c r="U432" s="2">
        <v>0.01</v>
      </c>
      <c r="V432" s="2">
        <v>5.5E-2</v>
      </c>
      <c r="W432" s="2">
        <v>0.01</v>
      </c>
      <c r="X432" s="2">
        <v>2.1</v>
      </c>
      <c r="Y432" s="2">
        <v>120</v>
      </c>
      <c r="Z432" s="2">
        <v>8</v>
      </c>
    </row>
    <row r="433" spans="1:26" ht="12" customHeight="1" thickBot="1">
      <c r="A433" s="41" t="s">
        <v>35</v>
      </c>
      <c r="B433" s="12" t="s">
        <v>24</v>
      </c>
      <c r="C433" s="12" t="s">
        <v>30</v>
      </c>
      <c r="D433" s="12" t="s">
        <v>57</v>
      </c>
      <c r="E433" s="12" t="s">
        <v>48</v>
      </c>
      <c r="F433" s="86" t="s">
        <v>114</v>
      </c>
      <c r="G433" s="14">
        <v>2.2999999999999998</v>
      </c>
      <c r="H433" s="12">
        <v>2.8</v>
      </c>
      <c r="I433" s="2" t="s">
        <v>29</v>
      </c>
      <c r="J433" s="2">
        <v>40460</v>
      </c>
      <c r="K433" s="2">
        <v>83.6</v>
      </c>
      <c r="L433" s="56">
        <v>25870</v>
      </c>
      <c r="M433" s="16">
        <f t="shared" si="6"/>
        <v>25.87</v>
      </c>
      <c r="N433" s="2">
        <v>23.7</v>
      </c>
      <c r="O433" s="2">
        <v>7.9</v>
      </c>
      <c r="P433" s="22" t="s">
        <v>115</v>
      </c>
      <c r="Q433" s="2">
        <v>0.28999999999999998</v>
      </c>
      <c r="R433" s="2">
        <v>0.01</v>
      </c>
      <c r="S433" s="2">
        <v>0.43</v>
      </c>
      <c r="T433" s="2">
        <v>0.43</v>
      </c>
      <c r="U433" s="2">
        <v>0.01</v>
      </c>
      <c r="V433" s="2">
        <v>5.6000000000000001E-2</v>
      </c>
      <c r="W433" s="2">
        <v>1.2E-2</v>
      </c>
      <c r="X433" s="2">
        <v>1.8</v>
      </c>
      <c r="Y433" s="22" t="s">
        <v>115</v>
      </c>
      <c r="Z433" s="22" t="s">
        <v>115</v>
      </c>
    </row>
    <row r="434" spans="1:26" ht="12" customHeight="1">
      <c r="A434" s="40" t="s">
        <v>35</v>
      </c>
      <c r="B434" s="2" t="s">
        <v>25</v>
      </c>
      <c r="C434" s="2" t="s">
        <v>44</v>
      </c>
      <c r="D434" s="2" t="s">
        <v>57</v>
      </c>
      <c r="E434" s="2" t="s">
        <v>48</v>
      </c>
      <c r="F434" s="85" t="s">
        <v>113</v>
      </c>
      <c r="G434" s="4">
        <v>0.51300000000000001</v>
      </c>
      <c r="H434" s="2" t="s">
        <v>29</v>
      </c>
      <c r="I434" s="2">
        <v>0.9</v>
      </c>
      <c r="J434" s="2">
        <v>32600</v>
      </c>
      <c r="K434" s="2">
        <v>96.2</v>
      </c>
      <c r="L434" s="53">
        <v>20330</v>
      </c>
      <c r="M434" s="16">
        <f t="shared" si="6"/>
        <v>20.329999999999998</v>
      </c>
      <c r="N434" s="2">
        <v>26.32</v>
      </c>
      <c r="O434" s="2">
        <v>7.92</v>
      </c>
      <c r="P434" s="2">
        <v>6.8999999999999999E-3</v>
      </c>
      <c r="Q434" s="2">
        <v>0.44</v>
      </c>
      <c r="R434" s="2">
        <v>0.01</v>
      </c>
      <c r="S434" s="2">
        <v>0.64</v>
      </c>
      <c r="T434" s="2">
        <v>0.64</v>
      </c>
      <c r="U434" s="2">
        <v>0.01</v>
      </c>
      <c r="V434" s="2">
        <v>7.3999999999999996E-2</v>
      </c>
      <c r="W434" s="2">
        <v>2.4E-2</v>
      </c>
      <c r="X434" s="2">
        <v>2.4</v>
      </c>
      <c r="Y434" s="2">
        <v>120</v>
      </c>
      <c r="Z434" s="2">
        <v>8</v>
      </c>
    </row>
    <row r="435" spans="1:26" ht="12" customHeight="1" thickBot="1">
      <c r="A435" s="41" t="s">
        <v>35</v>
      </c>
      <c r="B435" s="12" t="s">
        <v>25</v>
      </c>
      <c r="C435" s="12" t="s">
        <v>44</v>
      </c>
      <c r="D435" s="12" t="s">
        <v>57</v>
      </c>
      <c r="E435" s="12" t="s">
        <v>48</v>
      </c>
      <c r="F435" s="86" t="s">
        <v>114</v>
      </c>
      <c r="G435" s="14">
        <v>2</v>
      </c>
      <c r="H435" s="12">
        <v>2.5</v>
      </c>
      <c r="I435" s="2" t="s">
        <v>29</v>
      </c>
      <c r="J435" s="2">
        <v>39800</v>
      </c>
      <c r="K435" s="2">
        <v>77.8</v>
      </c>
      <c r="L435" s="56">
        <v>25350</v>
      </c>
      <c r="M435" s="16">
        <f t="shared" si="6"/>
        <v>25.35</v>
      </c>
      <c r="N435" s="2">
        <v>26.39</v>
      </c>
      <c r="O435" s="2">
        <v>7.82</v>
      </c>
      <c r="P435" s="22" t="s">
        <v>115</v>
      </c>
      <c r="Q435" s="2">
        <v>0.39</v>
      </c>
      <c r="R435" s="2">
        <v>0.01</v>
      </c>
      <c r="S435" s="2">
        <v>0.56999999999999995</v>
      </c>
      <c r="T435" s="2">
        <v>0.57999999999999996</v>
      </c>
      <c r="U435" s="2">
        <v>3.9E-2</v>
      </c>
      <c r="V435" s="2">
        <v>8.3000000000000004E-2</v>
      </c>
      <c r="W435" s="2">
        <v>3.5000000000000003E-2</v>
      </c>
      <c r="X435" s="2">
        <v>2.2000000000000002</v>
      </c>
      <c r="Y435" s="22" t="s">
        <v>115</v>
      </c>
      <c r="Z435" s="22" t="s">
        <v>115</v>
      </c>
    </row>
    <row r="436" spans="1:26" ht="12" customHeight="1">
      <c r="A436" s="42" t="s">
        <v>35</v>
      </c>
      <c r="B436" s="18" t="s">
        <v>26</v>
      </c>
      <c r="C436" s="18" t="s">
        <v>44</v>
      </c>
      <c r="D436" s="18" t="s">
        <v>57</v>
      </c>
      <c r="E436" s="18" t="s">
        <v>48</v>
      </c>
      <c r="F436" s="85" t="s">
        <v>113</v>
      </c>
      <c r="G436" s="19">
        <v>0.50800000000000001</v>
      </c>
      <c r="H436" s="18" t="s">
        <v>29</v>
      </c>
      <c r="I436" s="2">
        <v>1</v>
      </c>
      <c r="J436" s="2">
        <v>35880</v>
      </c>
      <c r="K436" s="2">
        <v>101</v>
      </c>
      <c r="L436" s="53">
        <v>22590</v>
      </c>
      <c r="M436" s="16">
        <f t="shared" si="6"/>
        <v>22.59</v>
      </c>
      <c r="N436" s="2">
        <v>26.71</v>
      </c>
      <c r="O436" s="2">
        <v>7.99</v>
      </c>
      <c r="P436" s="2">
        <v>7.1000000000000004E-3</v>
      </c>
      <c r="Q436" s="2">
        <v>0.42</v>
      </c>
      <c r="R436" s="2">
        <v>0.01</v>
      </c>
      <c r="S436" s="2">
        <v>0.65</v>
      </c>
      <c r="T436" s="2">
        <v>0.66</v>
      </c>
      <c r="U436" s="2">
        <v>0.01</v>
      </c>
      <c r="V436" s="2">
        <v>8.1000000000000003E-2</v>
      </c>
      <c r="W436" s="2">
        <v>1.7999999999999999E-2</v>
      </c>
      <c r="X436" s="2">
        <v>2.2999999999999998</v>
      </c>
      <c r="Y436" s="2">
        <v>120</v>
      </c>
      <c r="Z436" s="2">
        <v>8</v>
      </c>
    </row>
    <row r="437" spans="1:26" ht="12" customHeight="1" thickBot="1">
      <c r="A437" s="41" t="s">
        <v>35</v>
      </c>
      <c r="B437" s="12" t="s">
        <v>26</v>
      </c>
      <c r="C437" s="12" t="s">
        <v>44</v>
      </c>
      <c r="D437" s="12" t="s">
        <v>57</v>
      </c>
      <c r="E437" s="12" t="s">
        <v>48</v>
      </c>
      <c r="F437" s="86" t="s">
        <v>114</v>
      </c>
      <c r="G437" s="14">
        <v>2</v>
      </c>
      <c r="H437" s="12">
        <v>2.5</v>
      </c>
      <c r="I437" s="2" t="s">
        <v>29</v>
      </c>
      <c r="J437" s="2">
        <v>43840</v>
      </c>
      <c r="K437" s="2">
        <v>78</v>
      </c>
      <c r="L437" s="56">
        <v>28220</v>
      </c>
      <c r="M437" s="16">
        <f t="shared" si="6"/>
        <v>28.22</v>
      </c>
      <c r="N437" s="2">
        <v>26.86</v>
      </c>
      <c r="O437" s="2">
        <v>7.89</v>
      </c>
      <c r="P437" s="22" t="s">
        <v>115</v>
      </c>
      <c r="Q437" s="2">
        <v>0.34</v>
      </c>
      <c r="R437" s="2">
        <v>1.2E-2</v>
      </c>
      <c r="S437" s="2">
        <v>0.45</v>
      </c>
      <c r="T437" s="2">
        <v>0.46</v>
      </c>
      <c r="U437" s="2" t="s">
        <v>50</v>
      </c>
      <c r="V437" s="2">
        <v>5.2999999999999999E-2</v>
      </c>
      <c r="W437" s="2">
        <v>1.6E-2</v>
      </c>
      <c r="X437" s="2">
        <v>1.8</v>
      </c>
      <c r="Y437" s="22" t="s">
        <v>115</v>
      </c>
      <c r="Z437" s="22" t="s">
        <v>115</v>
      </c>
    </row>
    <row r="438" spans="1:26" ht="12" customHeight="1">
      <c r="A438" s="40" t="s">
        <v>35</v>
      </c>
      <c r="B438" s="2" t="s">
        <v>27</v>
      </c>
      <c r="C438" s="2" t="s">
        <v>44</v>
      </c>
      <c r="D438" s="2" t="s">
        <v>57</v>
      </c>
      <c r="E438" s="2" t="s">
        <v>48</v>
      </c>
      <c r="F438" s="85" t="s">
        <v>113</v>
      </c>
      <c r="G438" s="4">
        <v>0.52900000000000003</v>
      </c>
      <c r="H438" s="2" t="s">
        <v>29</v>
      </c>
      <c r="I438" s="2">
        <v>1.3</v>
      </c>
      <c r="J438" s="2">
        <v>38650</v>
      </c>
      <c r="K438" s="2">
        <v>108.4</v>
      </c>
      <c r="L438" s="57">
        <v>24490</v>
      </c>
      <c r="M438" s="16">
        <f t="shared" si="6"/>
        <v>24.49</v>
      </c>
      <c r="N438" s="2">
        <v>28.51</v>
      </c>
      <c r="O438" s="2">
        <v>7.9</v>
      </c>
      <c r="P438" s="2">
        <v>7.7000000000000002E-3</v>
      </c>
      <c r="Q438" s="2">
        <v>0.38</v>
      </c>
      <c r="R438" s="2">
        <v>0.01</v>
      </c>
      <c r="S438" s="2">
        <v>0.63</v>
      </c>
      <c r="T438" s="2">
        <v>0.63</v>
      </c>
      <c r="U438" s="2" t="s">
        <v>50</v>
      </c>
      <c r="V438" s="2">
        <v>8.1000000000000003E-2</v>
      </c>
      <c r="W438" s="2">
        <v>2.5999999999999999E-2</v>
      </c>
      <c r="X438" s="2">
        <v>2.2000000000000002</v>
      </c>
      <c r="Y438" s="2">
        <v>120</v>
      </c>
      <c r="Z438" s="2">
        <v>7</v>
      </c>
    </row>
    <row r="439" spans="1:26" ht="12" customHeight="1" thickBot="1">
      <c r="A439" s="41" t="s">
        <v>35</v>
      </c>
      <c r="B439" s="12" t="s">
        <v>27</v>
      </c>
      <c r="C439" s="12" t="s">
        <v>44</v>
      </c>
      <c r="D439" s="12" t="s">
        <v>57</v>
      </c>
      <c r="E439" s="12" t="s">
        <v>48</v>
      </c>
      <c r="F439" s="86" t="s">
        <v>114</v>
      </c>
      <c r="G439" s="14">
        <v>2.2999999999999998</v>
      </c>
      <c r="H439" s="12">
        <v>2.8</v>
      </c>
      <c r="I439" s="2" t="s">
        <v>29</v>
      </c>
      <c r="J439" s="2">
        <v>44740</v>
      </c>
      <c r="K439" s="2">
        <v>81.3</v>
      </c>
      <c r="L439" s="74">
        <v>29120</v>
      </c>
      <c r="M439" s="16">
        <f t="shared" si="6"/>
        <v>29.12</v>
      </c>
      <c r="N439" s="2">
        <v>27.43</v>
      </c>
      <c r="O439" s="2">
        <v>7.76</v>
      </c>
      <c r="P439" s="22" t="s">
        <v>115</v>
      </c>
      <c r="Q439" s="2">
        <v>0.32</v>
      </c>
      <c r="R439" s="2">
        <v>0.01</v>
      </c>
      <c r="S439" s="2">
        <v>0.44</v>
      </c>
      <c r="T439" s="2">
        <v>0.45</v>
      </c>
      <c r="U439" s="2" t="s">
        <v>50</v>
      </c>
      <c r="V439" s="2">
        <v>5.8999999999999997E-2</v>
      </c>
      <c r="W439" s="2">
        <v>2.1999999999999999E-2</v>
      </c>
      <c r="X439" s="2">
        <v>1.7</v>
      </c>
      <c r="Y439" s="22" t="s">
        <v>115</v>
      </c>
      <c r="Z439" s="22" t="s">
        <v>115</v>
      </c>
    </row>
    <row r="440" spans="1:26" ht="12" customHeight="1">
      <c r="A440" s="40" t="s">
        <v>35</v>
      </c>
      <c r="B440" s="2" t="s">
        <v>28</v>
      </c>
      <c r="C440" s="2" t="s">
        <v>44</v>
      </c>
      <c r="D440" s="2" t="s">
        <v>57</v>
      </c>
      <c r="E440" s="2" t="s">
        <v>48</v>
      </c>
      <c r="F440" s="85" t="s">
        <v>113</v>
      </c>
      <c r="G440" s="4">
        <v>0.44900000000000001</v>
      </c>
      <c r="H440" s="2" t="s">
        <v>29</v>
      </c>
      <c r="I440" s="2">
        <v>1</v>
      </c>
      <c r="J440" s="2">
        <v>41960</v>
      </c>
      <c r="K440" s="2">
        <v>102</v>
      </c>
      <c r="L440" s="53">
        <v>26860</v>
      </c>
      <c r="M440" s="16">
        <f t="shared" si="6"/>
        <v>26.86</v>
      </c>
      <c r="N440" s="2">
        <v>27.6</v>
      </c>
      <c r="O440" s="2">
        <v>7.87</v>
      </c>
      <c r="P440" s="2">
        <v>7.4000000000000003E-3</v>
      </c>
      <c r="Q440" s="2">
        <v>0.32</v>
      </c>
      <c r="R440" s="2">
        <v>0.01</v>
      </c>
      <c r="S440" s="2">
        <v>0.61</v>
      </c>
      <c r="T440" s="2">
        <v>0.62</v>
      </c>
      <c r="U440" s="2" t="s">
        <v>50</v>
      </c>
      <c r="V440" s="2">
        <v>7.3999999999999996E-2</v>
      </c>
      <c r="W440" s="2">
        <v>1.6E-2</v>
      </c>
      <c r="X440" s="2">
        <v>1.8</v>
      </c>
      <c r="Y440" s="2">
        <v>120</v>
      </c>
      <c r="Z440" s="2">
        <v>7</v>
      </c>
    </row>
    <row r="441" spans="1:26" ht="12" customHeight="1" thickBot="1">
      <c r="A441" s="41" t="s">
        <v>35</v>
      </c>
      <c r="B441" s="12" t="s">
        <v>28</v>
      </c>
      <c r="C441" s="12" t="s">
        <v>44</v>
      </c>
      <c r="D441" s="12" t="s">
        <v>57</v>
      </c>
      <c r="E441" s="12" t="s">
        <v>48</v>
      </c>
      <c r="F441" s="86" t="s">
        <v>114</v>
      </c>
      <c r="G441" s="14">
        <v>2</v>
      </c>
      <c r="H441" s="12">
        <v>1</v>
      </c>
      <c r="I441" s="2" t="s">
        <v>29</v>
      </c>
      <c r="J441" s="2">
        <v>47100</v>
      </c>
      <c r="K441" s="2">
        <v>79.099999999999994</v>
      </c>
      <c r="L441" s="56">
        <v>30570</v>
      </c>
      <c r="M441" s="16">
        <f t="shared" si="6"/>
        <v>30.57</v>
      </c>
      <c r="N441" s="2">
        <v>26.93</v>
      </c>
      <c r="O441" s="2">
        <v>7.75</v>
      </c>
      <c r="P441" s="22" t="s">
        <v>115</v>
      </c>
      <c r="Q441" s="2">
        <v>0.26</v>
      </c>
      <c r="R441" s="2">
        <v>0.01</v>
      </c>
      <c r="S441" s="2">
        <v>0.44</v>
      </c>
      <c r="T441" s="2">
        <v>0.45</v>
      </c>
      <c r="U441" s="2" t="s">
        <v>50</v>
      </c>
      <c r="V441" s="2">
        <v>6.6000000000000003E-2</v>
      </c>
      <c r="W441" s="2">
        <v>1.7000000000000001E-2</v>
      </c>
      <c r="X441" s="2">
        <v>1.5</v>
      </c>
      <c r="Y441" s="22" t="s">
        <v>115</v>
      </c>
      <c r="Z441" s="22" t="s">
        <v>115</v>
      </c>
    </row>
    <row r="442" spans="1:26" ht="12" customHeight="1">
      <c r="A442" s="44" t="s">
        <v>36</v>
      </c>
      <c r="B442" s="2" t="s">
        <v>52</v>
      </c>
      <c r="C442" s="2" t="s">
        <v>44</v>
      </c>
      <c r="D442" s="2" t="s">
        <v>45</v>
      </c>
      <c r="E442" s="2" t="s">
        <v>48</v>
      </c>
      <c r="F442" s="85" t="s">
        <v>113</v>
      </c>
      <c r="G442" s="4">
        <v>0.60199999999999998</v>
      </c>
      <c r="H442" s="2" t="s">
        <v>29</v>
      </c>
      <c r="I442" s="2">
        <v>1.1000000000000001</v>
      </c>
      <c r="J442" s="2">
        <v>27180</v>
      </c>
      <c r="K442" s="2">
        <v>67.099999999999994</v>
      </c>
      <c r="L442" s="44">
        <v>16640</v>
      </c>
      <c r="M442" s="16">
        <f t="shared" si="6"/>
        <v>16.64</v>
      </c>
      <c r="N442" s="2">
        <v>26.17</v>
      </c>
      <c r="O442" s="2">
        <v>7.37</v>
      </c>
      <c r="P442" s="2">
        <v>1.0999999999999999E-2</v>
      </c>
      <c r="Q442" s="2">
        <v>0.59</v>
      </c>
      <c r="R442" s="2">
        <v>0.01</v>
      </c>
      <c r="S442" s="2">
        <v>0.79</v>
      </c>
      <c r="T442" s="2">
        <v>0.79</v>
      </c>
      <c r="U442" s="2">
        <v>1.2E-2</v>
      </c>
      <c r="V442" s="2">
        <v>8.5999999999999993E-2</v>
      </c>
      <c r="W442" s="2">
        <v>1.0999999999999999E-2</v>
      </c>
      <c r="X442" s="2">
        <v>2.2000000000000002</v>
      </c>
      <c r="Y442" s="2">
        <v>120</v>
      </c>
      <c r="Z442" s="2">
        <v>25</v>
      </c>
    </row>
    <row r="443" spans="1:26" ht="12" customHeight="1" thickBot="1">
      <c r="A443" s="45" t="s">
        <v>36</v>
      </c>
      <c r="B443" s="12" t="s">
        <v>52</v>
      </c>
      <c r="C443" s="12" t="s">
        <v>44</v>
      </c>
      <c r="D443" s="12" t="s">
        <v>45</v>
      </c>
      <c r="E443" s="12" t="s">
        <v>48</v>
      </c>
      <c r="F443" s="86" t="s">
        <v>114</v>
      </c>
      <c r="G443" s="14">
        <v>4</v>
      </c>
      <c r="H443" s="12">
        <v>4.5</v>
      </c>
      <c r="I443" s="2" t="s">
        <v>29</v>
      </c>
      <c r="J443" s="2">
        <v>34840</v>
      </c>
      <c r="K443" s="2">
        <v>69</v>
      </c>
      <c r="L443" s="45">
        <v>21860</v>
      </c>
      <c r="M443" s="16">
        <f t="shared" si="6"/>
        <v>21.86</v>
      </c>
      <c r="N443" s="2">
        <v>27.05</v>
      </c>
      <c r="O443" s="2">
        <v>7.56</v>
      </c>
      <c r="P443" s="22" t="s">
        <v>115</v>
      </c>
      <c r="Q443" s="2">
        <v>0.44</v>
      </c>
      <c r="R443" s="2">
        <v>0.01</v>
      </c>
      <c r="S443" s="2">
        <v>0.6</v>
      </c>
      <c r="T443" s="2">
        <v>0.6</v>
      </c>
      <c r="U443" s="2">
        <v>1.9E-2</v>
      </c>
      <c r="V443" s="2">
        <v>7.6999999999999999E-2</v>
      </c>
      <c r="W443" s="2">
        <v>1.6E-2</v>
      </c>
      <c r="X443" s="2">
        <v>1.9</v>
      </c>
      <c r="Y443" s="22" t="s">
        <v>115</v>
      </c>
      <c r="Z443" s="22" t="s">
        <v>115</v>
      </c>
    </row>
    <row r="444" spans="1:26" ht="12" customHeight="1">
      <c r="A444" s="44" t="s">
        <v>36</v>
      </c>
      <c r="B444" s="2" t="s">
        <v>53</v>
      </c>
      <c r="C444" s="2" t="s">
        <v>44</v>
      </c>
      <c r="D444" s="2" t="s">
        <v>45</v>
      </c>
      <c r="E444" s="2" t="s">
        <v>48</v>
      </c>
      <c r="F444" s="85" t="s">
        <v>113</v>
      </c>
      <c r="G444" s="4">
        <v>0.51700000000000002</v>
      </c>
      <c r="H444" s="2" t="s">
        <v>29</v>
      </c>
      <c r="I444" s="2">
        <v>1.2</v>
      </c>
      <c r="J444" s="2">
        <v>24300</v>
      </c>
      <c r="K444" s="2">
        <v>76.8</v>
      </c>
      <c r="L444" s="44">
        <v>14750</v>
      </c>
      <c r="M444" s="16">
        <f t="shared" si="6"/>
        <v>14.75</v>
      </c>
      <c r="N444" s="2">
        <v>24.07</v>
      </c>
      <c r="O444" s="2">
        <v>7.65</v>
      </c>
      <c r="P444" s="2">
        <v>8.8000000000000005E-3</v>
      </c>
      <c r="Q444" s="2">
        <v>0.55000000000000004</v>
      </c>
      <c r="R444" s="2">
        <v>0.01</v>
      </c>
      <c r="S444" s="2">
        <v>0.77</v>
      </c>
      <c r="T444" s="2">
        <v>0.77</v>
      </c>
      <c r="U444" s="2" t="s">
        <v>50</v>
      </c>
      <c r="V444" s="2">
        <v>7.0999999999999994E-2</v>
      </c>
      <c r="W444" s="2">
        <v>8.0000000000000002E-3</v>
      </c>
      <c r="X444" s="2">
        <v>2.6</v>
      </c>
      <c r="Y444" s="2">
        <v>120</v>
      </c>
      <c r="Z444" s="2">
        <v>10</v>
      </c>
    </row>
    <row r="445" spans="1:26" ht="12" customHeight="1" thickBot="1">
      <c r="A445" s="45" t="s">
        <v>36</v>
      </c>
      <c r="B445" s="12" t="s">
        <v>53</v>
      </c>
      <c r="C445" s="12" t="s">
        <v>44</v>
      </c>
      <c r="D445" s="12" t="s">
        <v>45</v>
      </c>
      <c r="E445" s="12" t="s">
        <v>48</v>
      </c>
      <c r="F445" s="86" t="s">
        <v>114</v>
      </c>
      <c r="G445" s="14">
        <v>3.6</v>
      </c>
      <c r="H445" s="12">
        <v>4.0999999999999996</v>
      </c>
      <c r="I445" s="2" t="s">
        <v>29</v>
      </c>
      <c r="J445" s="2">
        <v>34230</v>
      </c>
      <c r="K445" s="2">
        <v>36.5</v>
      </c>
      <c r="L445" s="45">
        <v>21480</v>
      </c>
      <c r="M445" s="16">
        <f t="shared" si="6"/>
        <v>21.48</v>
      </c>
      <c r="N445" s="2">
        <v>24.95</v>
      </c>
      <c r="O445" s="2">
        <v>7.49</v>
      </c>
      <c r="P445" s="22" t="s">
        <v>115</v>
      </c>
      <c r="Q445" s="2">
        <v>0.48</v>
      </c>
      <c r="R445" s="2">
        <v>0.01</v>
      </c>
      <c r="S445" s="2">
        <v>0.6</v>
      </c>
      <c r="T445" s="2">
        <v>0.6</v>
      </c>
      <c r="U445" s="2" t="s">
        <v>50</v>
      </c>
      <c r="V445" s="2">
        <v>0.12</v>
      </c>
      <c r="W445" s="2">
        <v>3.1E-2</v>
      </c>
      <c r="X445" s="2">
        <v>2.5</v>
      </c>
      <c r="Y445" s="22" t="s">
        <v>115</v>
      </c>
      <c r="Z445" s="22" t="s">
        <v>115</v>
      </c>
    </row>
    <row r="446" spans="1:26" ht="12" customHeight="1">
      <c r="A446" s="44" t="s">
        <v>36</v>
      </c>
      <c r="B446" s="2" t="s">
        <v>54</v>
      </c>
      <c r="C446" s="2" t="s">
        <v>44</v>
      </c>
      <c r="D446" s="2" t="s">
        <v>45</v>
      </c>
      <c r="E446" s="2" t="s">
        <v>48</v>
      </c>
      <c r="F446" s="85" t="s">
        <v>113</v>
      </c>
      <c r="G446" s="4">
        <v>0.51300000000000001</v>
      </c>
      <c r="H446" s="2" t="s">
        <v>29</v>
      </c>
      <c r="I446" s="2">
        <v>0.9</v>
      </c>
      <c r="J446" s="2">
        <v>27790</v>
      </c>
      <c r="K446" s="2">
        <v>79.8</v>
      </c>
      <c r="L446" s="44">
        <v>17040</v>
      </c>
      <c r="M446" s="16">
        <f t="shared" si="6"/>
        <v>17.04</v>
      </c>
      <c r="N446" s="2">
        <v>27.07</v>
      </c>
      <c r="O446" s="2">
        <v>7.46</v>
      </c>
      <c r="P446" s="2">
        <v>8.8999999999999999E-3</v>
      </c>
      <c r="Q446" s="2">
        <v>0.56999999999999995</v>
      </c>
      <c r="R446" s="2">
        <v>0.01</v>
      </c>
      <c r="S446" s="2">
        <v>0.75</v>
      </c>
      <c r="T446" s="2">
        <v>0.75</v>
      </c>
      <c r="U446" s="2" t="s">
        <v>50</v>
      </c>
      <c r="V446" s="2">
        <v>7.9000000000000001E-2</v>
      </c>
      <c r="W446" s="2">
        <v>1.7999999999999999E-2</v>
      </c>
      <c r="X446" s="2">
        <v>2.8</v>
      </c>
      <c r="Y446" s="2">
        <v>120</v>
      </c>
      <c r="Z446" s="2">
        <v>10</v>
      </c>
    </row>
    <row r="447" spans="1:26" ht="12" customHeight="1" thickBot="1">
      <c r="A447" s="45" t="s">
        <v>36</v>
      </c>
      <c r="B447" s="12" t="s">
        <v>54</v>
      </c>
      <c r="C447" s="12" t="s">
        <v>44</v>
      </c>
      <c r="D447" s="12" t="s">
        <v>45</v>
      </c>
      <c r="E447" s="12" t="s">
        <v>48</v>
      </c>
      <c r="F447" s="86" t="s">
        <v>114</v>
      </c>
      <c r="G447" s="14">
        <v>3.5</v>
      </c>
      <c r="H447" s="12">
        <v>4</v>
      </c>
      <c r="I447" s="2" t="s">
        <v>29</v>
      </c>
      <c r="J447" s="2">
        <v>35830</v>
      </c>
      <c r="K447" s="2">
        <v>66.2</v>
      </c>
      <c r="L447" s="45">
        <v>22560</v>
      </c>
      <c r="M447" s="16">
        <f t="shared" si="6"/>
        <v>22.56</v>
      </c>
      <c r="N447" s="2">
        <v>26.65</v>
      </c>
      <c r="O447" s="2">
        <v>7.52</v>
      </c>
      <c r="P447" s="22" t="s">
        <v>115</v>
      </c>
      <c r="Q447" s="2">
        <v>0.51</v>
      </c>
      <c r="R447" s="2">
        <v>0.01</v>
      </c>
      <c r="S447" s="2">
        <v>0.68</v>
      </c>
      <c r="T447" s="2">
        <v>0.68</v>
      </c>
      <c r="U447" s="2" t="s">
        <v>50</v>
      </c>
      <c r="V447" s="2">
        <v>0.13</v>
      </c>
      <c r="W447" s="2">
        <v>2.8000000000000001E-2</v>
      </c>
      <c r="X447" s="2">
        <v>2.6</v>
      </c>
      <c r="Y447" s="22" t="s">
        <v>115</v>
      </c>
      <c r="Z447" s="22" t="s">
        <v>115</v>
      </c>
    </row>
    <row r="448" spans="1:26" ht="12" customHeight="1">
      <c r="A448" s="44" t="s">
        <v>36</v>
      </c>
      <c r="B448" s="2" t="s">
        <v>55</v>
      </c>
      <c r="C448" s="2" t="s">
        <v>56</v>
      </c>
      <c r="D448" s="2" t="s">
        <v>57</v>
      </c>
      <c r="E448" s="2" t="s">
        <v>48</v>
      </c>
      <c r="F448" s="85" t="s">
        <v>113</v>
      </c>
      <c r="G448" s="4">
        <v>0.51200000000000001</v>
      </c>
      <c r="H448" s="2" t="s">
        <v>29</v>
      </c>
      <c r="I448" s="2">
        <v>1.2</v>
      </c>
      <c r="J448" s="2">
        <v>33230</v>
      </c>
      <c r="K448" s="2">
        <v>88.4</v>
      </c>
      <c r="L448" s="44">
        <v>20720</v>
      </c>
      <c r="M448" s="16">
        <f t="shared" si="6"/>
        <v>20.72</v>
      </c>
      <c r="N448" s="2">
        <v>28.25</v>
      </c>
      <c r="O448" s="2">
        <v>8.17</v>
      </c>
      <c r="P448" s="2">
        <v>9.9000000000000008E-3</v>
      </c>
      <c r="Q448" s="2">
        <v>0.55000000000000004</v>
      </c>
      <c r="R448" s="2">
        <v>0.01</v>
      </c>
      <c r="S448" s="2">
        <v>0.72</v>
      </c>
      <c r="T448" s="2">
        <v>0.72</v>
      </c>
      <c r="U448" s="2" t="s">
        <v>50</v>
      </c>
      <c r="V448" s="2">
        <v>8.3000000000000004E-2</v>
      </c>
      <c r="W448" s="2">
        <v>2.1000000000000001E-2</v>
      </c>
      <c r="X448" s="2">
        <v>3</v>
      </c>
      <c r="Y448" s="2">
        <v>120</v>
      </c>
      <c r="Z448" s="2">
        <v>7</v>
      </c>
    </row>
    <row r="449" spans="1:26" ht="12" customHeight="1" thickBot="1">
      <c r="A449" s="45" t="s">
        <v>36</v>
      </c>
      <c r="B449" s="12" t="s">
        <v>55</v>
      </c>
      <c r="C449" s="12" t="s">
        <v>56</v>
      </c>
      <c r="D449" s="12" t="s">
        <v>57</v>
      </c>
      <c r="E449" s="12" t="s">
        <v>48</v>
      </c>
      <c r="F449" s="86" t="s">
        <v>114</v>
      </c>
      <c r="G449" s="14">
        <v>3.6</v>
      </c>
      <c r="H449" s="12">
        <v>4.0999999999999996</v>
      </c>
      <c r="I449" s="2" t="s">
        <v>29</v>
      </c>
      <c r="J449" s="2">
        <v>39170</v>
      </c>
      <c r="K449" s="2">
        <v>43.6</v>
      </c>
      <c r="L449" s="45">
        <v>24850</v>
      </c>
      <c r="M449" s="16">
        <f t="shared" si="6"/>
        <v>24.85</v>
      </c>
      <c r="N449" s="2">
        <v>28.53</v>
      </c>
      <c r="O449" s="2">
        <v>7.97</v>
      </c>
      <c r="P449" s="22" t="s">
        <v>115</v>
      </c>
      <c r="Q449" s="2">
        <v>0.47</v>
      </c>
      <c r="R449" s="2">
        <v>0.01</v>
      </c>
      <c r="S449" s="2">
        <v>0.64</v>
      </c>
      <c r="T449" s="2">
        <v>0.64</v>
      </c>
      <c r="U449" s="2">
        <v>3.9E-2</v>
      </c>
      <c r="V449" s="2">
        <v>0.14000000000000001</v>
      </c>
      <c r="W449" s="2">
        <v>6.0999999999999999E-2</v>
      </c>
      <c r="X449" s="2">
        <v>2.8</v>
      </c>
      <c r="Y449" s="22" t="s">
        <v>115</v>
      </c>
      <c r="Z449" s="22" t="s">
        <v>115</v>
      </c>
    </row>
    <row r="450" spans="1:26" ht="12" customHeight="1">
      <c r="A450" s="44" t="s">
        <v>36</v>
      </c>
      <c r="B450" s="2" t="s">
        <v>58</v>
      </c>
      <c r="C450" s="2" t="s">
        <v>56</v>
      </c>
      <c r="D450" s="2" t="s">
        <v>57</v>
      </c>
      <c r="E450" s="2" t="s">
        <v>48</v>
      </c>
      <c r="F450" s="85" t="s">
        <v>113</v>
      </c>
      <c r="G450" s="4">
        <v>0.52500000000000002</v>
      </c>
      <c r="H450" s="2" t="s">
        <v>29</v>
      </c>
      <c r="I450" s="2">
        <v>1.7</v>
      </c>
      <c r="J450" s="2">
        <v>35570</v>
      </c>
      <c r="K450" s="2">
        <v>66.900000000000006</v>
      </c>
      <c r="L450" s="44">
        <v>22340</v>
      </c>
      <c r="M450" s="16">
        <f t="shared" si="6"/>
        <v>22.34</v>
      </c>
      <c r="N450" s="2">
        <v>28.52</v>
      </c>
      <c r="O450" s="2">
        <v>7.32</v>
      </c>
      <c r="P450" s="2">
        <v>4.1999999999999997E-3</v>
      </c>
      <c r="Q450" s="2">
        <v>0.63</v>
      </c>
      <c r="R450" s="2">
        <v>1.7999999999999999E-2</v>
      </c>
      <c r="S450" s="2">
        <v>0.9</v>
      </c>
      <c r="T450" s="2">
        <v>0.92</v>
      </c>
      <c r="U450" s="2">
        <v>7.5999999999999998E-2</v>
      </c>
      <c r="V450" s="2">
        <v>9.6000000000000002E-2</v>
      </c>
      <c r="W450" s="2">
        <v>4.9000000000000002E-2</v>
      </c>
      <c r="X450" s="2">
        <v>3.2</v>
      </c>
      <c r="Y450" s="2">
        <v>120</v>
      </c>
      <c r="Z450" s="2" t="s">
        <v>49</v>
      </c>
    </row>
    <row r="451" spans="1:26" ht="12" customHeight="1" thickBot="1">
      <c r="A451" s="45" t="s">
        <v>36</v>
      </c>
      <c r="B451" s="12" t="s">
        <v>58</v>
      </c>
      <c r="C451" s="12" t="s">
        <v>56</v>
      </c>
      <c r="D451" s="12" t="s">
        <v>57</v>
      </c>
      <c r="E451" s="12" t="s">
        <v>48</v>
      </c>
      <c r="F451" s="86" t="s">
        <v>114</v>
      </c>
      <c r="G451" s="14">
        <v>3.8</v>
      </c>
      <c r="H451" s="12">
        <v>4.3</v>
      </c>
      <c r="I451" s="2" t="s">
        <v>29</v>
      </c>
      <c r="J451" s="2">
        <v>41840</v>
      </c>
      <c r="K451" s="2">
        <v>79.5</v>
      </c>
      <c r="L451" s="45">
        <v>26720</v>
      </c>
      <c r="M451" s="16">
        <f t="shared" ref="M451:M514" si="7">L451/1000</f>
        <v>26.72</v>
      </c>
      <c r="N451" s="2">
        <v>29.22</v>
      </c>
      <c r="O451" s="2">
        <v>7.54</v>
      </c>
      <c r="P451" s="22" t="s">
        <v>115</v>
      </c>
      <c r="Q451" s="2">
        <v>0.53</v>
      </c>
      <c r="R451" s="2">
        <v>0.01</v>
      </c>
      <c r="S451" s="2">
        <v>0.61</v>
      </c>
      <c r="T451" s="2">
        <v>0.62</v>
      </c>
      <c r="U451" s="2">
        <v>2.1999999999999999E-2</v>
      </c>
      <c r="V451" s="2">
        <v>9.2999999999999999E-2</v>
      </c>
      <c r="W451" s="2">
        <v>4.2000000000000003E-2</v>
      </c>
      <c r="X451" s="2">
        <v>2.5</v>
      </c>
      <c r="Y451" s="22" t="s">
        <v>115</v>
      </c>
      <c r="Z451" s="22" t="s">
        <v>115</v>
      </c>
    </row>
    <row r="452" spans="1:26" ht="12" customHeight="1">
      <c r="A452" s="44" t="s">
        <v>36</v>
      </c>
      <c r="B452" s="2" t="s">
        <v>59</v>
      </c>
      <c r="C452" s="2" t="s">
        <v>56</v>
      </c>
      <c r="D452" s="2" t="s">
        <v>57</v>
      </c>
      <c r="E452" s="2" t="s">
        <v>48</v>
      </c>
      <c r="F452" s="85" t="s">
        <v>113</v>
      </c>
      <c r="G452" s="4">
        <v>0.56899999999999995</v>
      </c>
      <c r="H452" s="2" t="s">
        <v>29</v>
      </c>
      <c r="I452" s="2">
        <v>1.5</v>
      </c>
      <c r="J452" s="2">
        <v>37100</v>
      </c>
      <c r="K452" s="2">
        <v>60.3</v>
      </c>
      <c r="L452" s="44">
        <v>23470</v>
      </c>
      <c r="M452" s="16">
        <f t="shared" si="7"/>
        <v>23.47</v>
      </c>
      <c r="N452" s="2">
        <v>25.53</v>
      </c>
      <c r="O452" s="2">
        <v>7.5</v>
      </c>
      <c r="P452" s="2">
        <v>4.7999999999999996E-3</v>
      </c>
      <c r="Q452" s="2">
        <v>0.53</v>
      </c>
      <c r="R452" s="2">
        <v>1.9E-2</v>
      </c>
      <c r="S452" s="2">
        <v>0.74</v>
      </c>
      <c r="T452" s="2">
        <v>0.76</v>
      </c>
      <c r="U452" s="2">
        <v>7.2999999999999995E-2</v>
      </c>
      <c r="V452" s="2">
        <v>8.3000000000000004E-2</v>
      </c>
      <c r="W452" s="2">
        <v>3.7999999999999999E-2</v>
      </c>
      <c r="X452" s="2">
        <v>2.8</v>
      </c>
      <c r="Y452" s="2">
        <v>120</v>
      </c>
      <c r="Z452" s="2">
        <v>8</v>
      </c>
    </row>
    <row r="453" spans="1:26" ht="12" customHeight="1" thickBot="1">
      <c r="A453" s="45" t="s">
        <v>36</v>
      </c>
      <c r="B453" s="12" t="s">
        <v>59</v>
      </c>
      <c r="C453" s="12" t="s">
        <v>56</v>
      </c>
      <c r="D453" s="12" t="s">
        <v>57</v>
      </c>
      <c r="E453" s="12" t="s">
        <v>48</v>
      </c>
      <c r="F453" s="86" t="s">
        <v>114</v>
      </c>
      <c r="G453" s="14">
        <v>3.5</v>
      </c>
      <c r="H453" s="12">
        <v>4</v>
      </c>
      <c r="I453" s="2" t="s">
        <v>29</v>
      </c>
      <c r="J453" s="2">
        <v>43690</v>
      </c>
      <c r="K453" s="2">
        <v>29</v>
      </c>
      <c r="L453" s="45">
        <v>28120</v>
      </c>
      <c r="M453" s="16">
        <f t="shared" si="7"/>
        <v>28.12</v>
      </c>
      <c r="N453" s="2">
        <v>26.38</v>
      </c>
      <c r="O453" s="2">
        <v>7.41</v>
      </c>
      <c r="P453" s="22" t="s">
        <v>115</v>
      </c>
      <c r="Q453" s="2">
        <v>0.38</v>
      </c>
      <c r="R453" s="2">
        <v>0.01</v>
      </c>
      <c r="S453" s="2">
        <v>0.59</v>
      </c>
      <c r="T453" s="2">
        <v>0.6</v>
      </c>
      <c r="U453" s="2">
        <v>0.15</v>
      </c>
      <c r="V453" s="2">
        <v>9.5000000000000001E-2</v>
      </c>
      <c r="W453" s="2">
        <v>4.8000000000000001E-2</v>
      </c>
      <c r="X453" s="2">
        <v>2.7</v>
      </c>
      <c r="Y453" s="22" t="s">
        <v>115</v>
      </c>
      <c r="Z453" s="22" t="s">
        <v>115</v>
      </c>
    </row>
    <row r="454" spans="1:26" ht="12" customHeight="1">
      <c r="A454" s="44" t="s">
        <v>36</v>
      </c>
      <c r="B454" s="2" t="s">
        <v>60</v>
      </c>
      <c r="C454" s="2" t="s">
        <v>56</v>
      </c>
      <c r="D454" s="2" t="s">
        <v>57</v>
      </c>
      <c r="E454" s="2" t="s">
        <v>48</v>
      </c>
      <c r="F454" s="85" t="s">
        <v>113</v>
      </c>
      <c r="G454" s="4">
        <v>0.51300000000000001</v>
      </c>
      <c r="H454" s="2" t="s">
        <v>29</v>
      </c>
      <c r="I454" s="2">
        <v>1.7</v>
      </c>
      <c r="J454" s="2">
        <v>38580</v>
      </c>
      <c r="K454" s="2">
        <v>57.3</v>
      </c>
      <c r="L454" s="44">
        <v>24470</v>
      </c>
      <c r="M454" s="16">
        <f t="shared" si="7"/>
        <v>24.47</v>
      </c>
      <c r="N454" s="2">
        <v>27.37</v>
      </c>
      <c r="O454" s="2">
        <v>7.47</v>
      </c>
      <c r="P454" s="2">
        <v>7.1000000000000004E-3</v>
      </c>
      <c r="Q454" s="2">
        <v>0.5</v>
      </c>
      <c r="R454" s="2">
        <v>1.4999999999999999E-2</v>
      </c>
      <c r="S454" s="2">
        <v>0.75</v>
      </c>
      <c r="T454" s="2">
        <v>0.76</v>
      </c>
      <c r="U454" s="2">
        <v>2.7E-2</v>
      </c>
      <c r="V454" s="2">
        <v>0.1</v>
      </c>
      <c r="W454" s="2">
        <v>4.2999999999999997E-2</v>
      </c>
      <c r="X454" s="2">
        <v>3</v>
      </c>
      <c r="Y454" s="2">
        <v>120</v>
      </c>
      <c r="Z454" s="2">
        <v>8</v>
      </c>
    </row>
    <row r="455" spans="1:26" ht="12" customHeight="1" thickBot="1">
      <c r="A455" s="45" t="s">
        <v>36</v>
      </c>
      <c r="B455" s="12" t="s">
        <v>60</v>
      </c>
      <c r="C455" s="12" t="s">
        <v>56</v>
      </c>
      <c r="D455" s="12" t="s">
        <v>57</v>
      </c>
      <c r="E455" s="12" t="s">
        <v>48</v>
      </c>
      <c r="F455" s="86" t="s">
        <v>114</v>
      </c>
      <c r="G455" s="14">
        <v>3.7</v>
      </c>
      <c r="H455" s="12">
        <v>4.2</v>
      </c>
      <c r="I455" s="2" t="s">
        <v>29</v>
      </c>
      <c r="J455" s="2">
        <v>43110</v>
      </c>
      <c r="K455" s="2">
        <v>44.2</v>
      </c>
      <c r="L455" s="45">
        <v>28150</v>
      </c>
      <c r="M455" s="16">
        <f t="shared" si="7"/>
        <v>28.15</v>
      </c>
      <c r="N455" s="2">
        <v>27.61</v>
      </c>
      <c r="O455" s="2">
        <v>7.52</v>
      </c>
      <c r="P455" s="22" t="s">
        <v>115</v>
      </c>
      <c r="Q455" s="2">
        <v>0.38</v>
      </c>
      <c r="R455" s="2">
        <v>0.01</v>
      </c>
      <c r="S455" s="2">
        <v>0.54</v>
      </c>
      <c r="T455" s="2">
        <v>0.55000000000000004</v>
      </c>
      <c r="U455" s="2">
        <v>1.9E-2</v>
      </c>
      <c r="V455" s="2">
        <v>0.1</v>
      </c>
      <c r="W455" s="2">
        <v>4.1000000000000002E-2</v>
      </c>
      <c r="X455" s="2">
        <v>3</v>
      </c>
      <c r="Y455" s="22" t="s">
        <v>115</v>
      </c>
      <c r="Z455" s="22" t="s">
        <v>115</v>
      </c>
    </row>
    <row r="456" spans="1:26" ht="12" customHeight="1">
      <c r="A456" s="44" t="s">
        <v>36</v>
      </c>
      <c r="B456" s="2" t="s">
        <v>61</v>
      </c>
      <c r="C456" s="2" t="s">
        <v>62</v>
      </c>
      <c r="D456" s="2" t="s">
        <v>57</v>
      </c>
      <c r="E456" s="2" t="s">
        <v>48</v>
      </c>
      <c r="F456" s="85" t="s">
        <v>113</v>
      </c>
      <c r="G456" s="4">
        <v>0.499</v>
      </c>
      <c r="H456" s="2" t="s">
        <v>29</v>
      </c>
      <c r="I456" s="2">
        <v>1.1000000000000001</v>
      </c>
      <c r="J456" s="2">
        <v>31260</v>
      </c>
      <c r="K456" s="2">
        <v>98.1</v>
      </c>
      <c r="L456" s="44">
        <v>19350</v>
      </c>
      <c r="M456" s="16">
        <f t="shared" si="7"/>
        <v>19.350000000000001</v>
      </c>
      <c r="N456" s="2">
        <v>29.44</v>
      </c>
      <c r="O456" s="2">
        <v>7.68</v>
      </c>
      <c r="P456" s="2">
        <v>2.5000000000000001E-2</v>
      </c>
      <c r="Q456" s="2">
        <v>0.55000000000000004</v>
      </c>
      <c r="R456" s="2">
        <v>0.01</v>
      </c>
      <c r="S456" s="2">
        <v>1.1000000000000001</v>
      </c>
      <c r="T456" s="2">
        <v>1.1000000000000001</v>
      </c>
      <c r="U456" s="2" t="s">
        <v>50</v>
      </c>
      <c r="V456" s="2">
        <v>0.14000000000000001</v>
      </c>
      <c r="W456" s="2">
        <v>2.5000000000000001E-2</v>
      </c>
      <c r="X456" s="2">
        <v>3.6</v>
      </c>
      <c r="Y456" s="2">
        <v>130</v>
      </c>
      <c r="Z456" s="2">
        <v>8</v>
      </c>
    </row>
    <row r="457" spans="1:26" ht="12" customHeight="1" thickBot="1">
      <c r="A457" s="45" t="s">
        <v>36</v>
      </c>
      <c r="B457" s="12" t="s">
        <v>61</v>
      </c>
      <c r="C457" s="12" t="s">
        <v>62</v>
      </c>
      <c r="D457" s="12" t="s">
        <v>57</v>
      </c>
      <c r="E457" s="12" t="s">
        <v>48</v>
      </c>
      <c r="F457" s="86" t="s">
        <v>114</v>
      </c>
      <c r="G457" s="14">
        <v>4.0999999999999996</v>
      </c>
      <c r="H457" s="12">
        <v>4.5999999999999996</v>
      </c>
      <c r="I457" s="2" t="s">
        <v>29</v>
      </c>
      <c r="J457" s="2">
        <v>46360</v>
      </c>
      <c r="K457" s="2">
        <v>17.399999999999999</v>
      </c>
      <c r="L457" s="45">
        <v>30030</v>
      </c>
      <c r="M457" s="16">
        <f t="shared" si="7"/>
        <v>30.03</v>
      </c>
      <c r="N457" s="2">
        <v>26.83</v>
      </c>
      <c r="O457" s="2">
        <v>7.22</v>
      </c>
      <c r="P457" s="22" t="s">
        <v>115</v>
      </c>
      <c r="Q457" s="2">
        <v>0.41</v>
      </c>
      <c r="R457" s="2">
        <v>0.01</v>
      </c>
      <c r="S457" s="2">
        <v>0.6</v>
      </c>
      <c r="T457" s="2">
        <v>0.61</v>
      </c>
      <c r="U457" s="2">
        <v>0.12</v>
      </c>
      <c r="V457" s="2">
        <v>0.11</v>
      </c>
      <c r="W457" s="2">
        <v>0.06</v>
      </c>
      <c r="X457" s="2">
        <v>3.1</v>
      </c>
      <c r="Y457" s="22" t="s">
        <v>115</v>
      </c>
      <c r="Z457" s="22" t="s">
        <v>115</v>
      </c>
    </row>
    <row r="458" spans="1:26" ht="12" customHeight="1">
      <c r="A458" s="44" t="s">
        <v>36</v>
      </c>
      <c r="B458" s="2" t="s">
        <v>63</v>
      </c>
      <c r="C458" s="2" t="s">
        <v>62</v>
      </c>
      <c r="D458" s="2" t="s">
        <v>57</v>
      </c>
      <c r="E458" s="2" t="s">
        <v>48</v>
      </c>
      <c r="F458" s="85" t="s">
        <v>113</v>
      </c>
      <c r="G458" s="4">
        <v>0.48899999999999999</v>
      </c>
      <c r="H458" s="2" t="s">
        <v>29</v>
      </c>
      <c r="I458" s="2">
        <v>0.5</v>
      </c>
      <c r="J458" s="2">
        <v>26260</v>
      </c>
      <c r="K458" s="2">
        <v>82.2</v>
      </c>
      <c r="L458" s="44">
        <v>16050</v>
      </c>
      <c r="M458" s="16">
        <f t="shared" si="7"/>
        <v>16.05</v>
      </c>
      <c r="N458" s="2">
        <v>24.51</v>
      </c>
      <c r="O458" s="2">
        <v>7.73</v>
      </c>
      <c r="P458" s="2">
        <v>2.1000000000000001E-2</v>
      </c>
      <c r="Q458" s="2">
        <v>0.9</v>
      </c>
      <c r="R458" s="2">
        <v>0.01</v>
      </c>
      <c r="S458" s="2">
        <v>1.2</v>
      </c>
      <c r="T458" s="2">
        <v>1.2</v>
      </c>
      <c r="U458" s="2">
        <v>1.7000000000000001E-2</v>
      </c>
      <c r="V458" s="2">
        <v>0.12</v>
      </c>
      <c r="W458" s="2">
        <v>1.2999999999999999E-2</v>
      </c>
      <c r="X458" s="2">
        <v>1.1000000000000001</v>
      </c>
      <c r="Y458" s="2">
        <v>130</v>
      </c>
      <c r="Z458" s="2">
        <v>20</v>
      </c>
    </row>
    <row r="459" spans="1:26" ht="12" customHeight="1" thickBot="1">
      <c r="A459" s="45" t="s">
        <v>36</v>
      </c>
      <c r="B459" s="12" t="s">
        <v>63</v>
      </c>
      <c r="C459" s="12" t="s">
        <v>62</v>
      </c>
      <c r="D459" s="12" t="s">
        <v>57</v>
      </c>
      <c r="E459" s="12" t="s">
        <v>48</v>
      </c>
      <c r="F459" s="86" t="s">
        <v>114</v>
      </c>
      <c r="G459" s="14">
        <v>3.4</v>
      </c>
      <c r="H459" s="12">
        <v>4</v>
      </c>
      <c r="I459" s="2" t="s">
        <v>29</v>
      </c>
      <c r="J459" s="2">
        <v>38130</v>
      </c>
      <c r="K459" s="2">
        <v>65.599999999999994</v>
      </c>
      <c r="L459" s="45">
        <v>24190</v>
      </c>
      <c r="M459" s="16">
        <f t="shared" si="7"/>
        <v>24.19</v>
      </c>
      <c r="N459" s="2">
        <v>25.47</v>
      </c>
      <c r="O459" s="2">
        <v>7.72</v>
      </c>
      <c r="P459" s="22" t="s">
        <v>115</v>
      </c>
      <c r="Q459" s="2">
        <v>0.64</v>
      </c>
      <c r="R459" s="2">
        <v>0.01</v>
      </c>
      <c r="S459" s="2">
        <v>0.76</v>
      </c>
      <c r="T459" s="2">
        <v>0.76</v>
      </c>
      <c r="U459" s="2" t="s">
        <v>50</v>
      </c>
      <c r="V459" s="2">
        <v>0.1</v>
      </c>
      <c r="W459" s="2">
        <v>0.03</v>
      </c>
      <c r="X459" s="2">
        <v>2.2000000000000002</v>
      </c>
      <c r="Y459" s="22" t="s">
        <v>115</v>
      </c>
      <c r="Z459" s="22" t="s">
        <v>115</v>
      </c>
    </row>
    <row r="460" spans="1:26" ht="12" customHeight="1">
      <c r="A460" s="44" t="s">
        <v>36</v>
      </c>
      <c r="B460" s="2" t="s">
        <v>64</v>
      </c>
      <c r="C460" s="2" t="s">
        <v>62</v>
      </c>
      <c r="D460" s="2" t="s">
        <v>57</v>
      </c>
      <c r="E460" s="2" t="s">
        <v>48</v>
      </c>
      <c r="F460" s="85" t="s">
        <v>113</v>
      </c>
      <c r="G460" s="4">
        <v>0.49</v>
      </c>
      <c r="H460" s="2" t="s">
        <v>29</v>
      </c>
      <c r="I460" s="2">
        <v>0.3</v>
      </c>
      <c r="J460" s="2">
        <v>37290</v>
      </c>
      <c r="K460" s="2">
        <v>64.3</v>
      </c>
      <c r="L460" s="44">
        <v>23600</v>
      </c>
      <c r="M460" s="16">
        <f t="shared" si="7"/>
        <v>23.6</v>
      </c>
      <c r="N460" s="2">
        <v>25.37</v>
      </c>
      <c r="O460" s="2">
        <v>8.14</v>
      </c>
      <c r="P460" s="2">
        <v>0.06</v>
      </c>
      <c r="Q460" s="2">
        <v>0.67</v>
      </c>
      <c r="R460" s="2">
        <v>1.2999999999999999E-2</v>
      </c>
      <c r="S460" s="2">
        <v>1.6</v>
      </c>
      <c r="T460" s="2">
        <v>1.6</v>
      </c>
      <c r="U460" s="2">
        <v>1.4E-2</v>
      </c>
      <c r="V460" s="2">
        <v>0.25</v>
      </c>
      <c r="W460" s="2">
        <v>3.2000000000000001E-2</v>
      </c>
      <c r="X460" s="2">
        <v>2.2999999999999998</v>
      </c>
      <c r="Y460" s="2">
        <v>130</v>
      </c>
      <c r="Z460" s="2">
        <v>15</v>
      </c>
    </row>
    <row r="461" spans="1:26" ht="12" customHeight="1" thickBot="1">
      <c r="A461" s="45" t="s">
        <v>36</v>
      </c>
      <c r="B461" s="12" t="s">
        <v>64</v>
      </c>
      <c r="C461" s="12" t="s">
        <v>62</v>
      </c>
      <c r="D461" s="12" t="s">
        <v>57</v>
      </c>
      <c r="E461" s="12" t="s">
        <v>48</v>
      </c>
      <c r="F461" s="86" t="s">
        <v>114</v>
      </c>
      <c r="G461" s="14">
        <v>4.0999999999999996</v>
      </c>
      <c r="H461" s="12">
        <v>4.5999999999999996</v>
      </c>
      <c r="I461" s="2" t="s">
        <v>29</v>
      </c>
      <c r="J461" s="2">
        <v>44480</v>
      </c>
      <c r="K461" s="2">
        <v>15.4</v>
      </c>
      <c r="L461" s="45">
        <v>28740</v>
      </c>
      <c r="M461" s="16">
        <f t="shared" si="7"/>
        <v>28.74</v>
      </c>
      <c r="N461" s="2">
        <v>24.44</v>
      </c>
      <c r="O461" s="2">
        <v>7.58</v>
      </c>
      <c r="P461" s="22" t="s">
        <v>115</v>
      </c>
      <c r="Q461" s="2">
        <v>0.44</v>
      </c>
      <c r="R461" s="2">
        <v>0.01</v>
      </c>
      <c r="S461" s="2">
        <v>0.56999999999999995</v>
      </c>
      <c r="T461" s="2">
        <v>0.57999999999999996</v>
      </c>
      <c r="U461" s="2">
        <v>1.6E-2</v>
      </c>
      <c r="V461" s="2">
        <v>9.7000000000000003E-2</v>
      </c>
      <c r="W461" s="2">
        <v>4.2000000000000003E-2</v>
      </c>
      <c r="X461" s="2">
        <v>2.1</v>
      </c>
      <c r="Y461" s="22" t="s">
        <v>115</v>
      </c>
      <c r="Z461" s="22" t="s">
        <v>115</v>
      </c>
    </row>
    <row r="462" spans="1:26" ht="12" customHeight="1">
      <c r="A462" s="44" t="s">
        <v>36</v>
      </c>
      <c r="B462" s="2" t="s">
        <v>65</v>
      </c>
      <c r="C462" s="2" t="s">
        <v>62</v>
      </c>
      <c r="D462" s="2" t="s">
        <v>57</v>
      </c>
      <c r="E462" s="2" t="s">
        <v>48</v>
      </c>
      <c r="F462" s="85" t="s">
        <v>113</v>
      </c>
      <c r="G462" s="4">
        <v>0.51200000000000001</v>
      </c>
      <c r="H462" s="2" t="s">
        <v>29</v>
      </c>
      <c r="I462" s="22" t="s">
        <v>115</v>
      </c>
      <c r="J462" s="2">
        <v>39320</v>
      </c>
      <c r="K462" s="2">
        <v>66.599999999999994</v>
      </c>
      <c r="L462" s="44">
        <v>25060</v>
      </c>
      <c r="M462" s="16">
        <f t="shared" si="7"/>
        <v>25.06</v>
      </c>
      <c r="N462" s="2">
        <v>24.25</v>
      </c>
      <c r="O462" s="2">
        <v>7.54</v>
      </c>
      <c r="P462" s="2">
        <v>5.7000000000000002E-3</v>
      </c>
      <c r="Q462" s="2">
        <v>0.6</v>
      </c>
      <c r="R462" s="2">
        <v>1.4999999999999999E-2</v>
      </c>
      <c r="S462" s="2">
        <v>0.85</v>
      </c>
      <c r="T462" s="2">
        <v>0.86</v>
      </c>
      <c r="U462" s="2">
        <v>7.1999999999999995E-2</v>
      </c>
      <c r="V462" s="2">
        <v>0.12</v>
      </c>
      <c r="W462" s="2">
        <v>6.2E-2</v>
      </c>
      <c r="X462" s="2">
        <v>2.9</v>
      </c>
      <c r="Y462" s="2">
        <v>130</v>
      </c>
      <c r="Z462" s="2">
        <v>11</v>
      </c>
    </row>
    <row r="463" spans="1:26" ht="12" customHeight="1" thickBot="1">
      <c r="A463" s="45" t="s">
        <v>36</v>
      </c>
      <c r="B463" s="12" t="s">
        <v>65</v>
      </c>
      <c r="C463" s="12" t="s">
        <v>62</v>
      </c>
      <c r="D463" s="12" t="s">
        <v>57</v>
      </c>
      <c r="E463" s="12" t="s">
        <v>46</v>
      </c>
      <c r="F463" s="86" t="s">
        <v>114</v>
      </c>
      <c r="G463" s="14">
        <v>4.008</v>
      </c>
      <c r="H463" s="12">
        <v>4</v>
      </c>
      <c r="I463" s="2" t="s">
        <v>29</v>
      </c>
      <c r="J463" s="2">
        <v>43450</v>
      </c>
      <c r="K463" s="2">
        <v>47</v>
      </c>
      <c r="L463" s="45">
        <v>27990</v>
      </c>
      <c r="M463" s="16">
        <f t="shared" si="7"/>
        <v>27.99</v>
      </c>
      <c r="N463" s="2">
        <v>24.74</v>
      </c>
      <c r="O463" s="2">
        <v>7.52</v>
      </c>
      <c r="P463" s="22" t="s">
        <v>115</v>
      </c>
      <c r="Q463" s="22" t="s">
        <v>115</v>
      </c>
      <c r="R463" s="22" t="s">
        <v>115</v>
      </c>
      <c r="S463" s="22" t="s">
        <v>115</v>
      </c>
      <c r="T463" s="22" t="s">
        <v>115</v>
      </c>
      <c r="U463" s="22" t="s">
        <v>115</v>
      </c>
      <c r="V463" s="22" t="s">
        <v>115</v>
      </c>
      <c r="W463" s="22" t="s">
        <v>115</v>
      </c>
      <c r="X463" s="22" t="s">
        <v>115</v>
      </c>
      <c r="Y463" s="22" t="s">
        <v>115</v>
      </c>
      <c r="Z463" s="22" t="s">
        <v>115</v>
      </c>
    </row>
    <row r="464" spans="1:26" ht="12" customHeight="1">
      <c r="A464" s="44" t="s">
        <v>36</v>
      </c>
      <c r="B464" s="2" t="s">
        <v>66</v>
      </c>
      <c r="C464" s="2" t="s">
        <v>67</v>
      </c>
      <c r="D464" s="2" t="s">
        <v>57</v>
      </c>
      <c r="E464" s="2" t="s">
        <v>48</v>
      </c>
      <c r="F464" s="85" t="s">
        <v>113</v>
      </c>
      <c r="G464" s="4">
        <v>0.50600000000000001</v>
      </c>
      <c r="H464" s="2" t="s">
        <v>29</v>
      </c>
      <c r="I464" s="2">
        <v>1.5</v>
      </c>
      <c r="J464" s="2">
        <v>40480</v>
      </c>
      <c r="K464" s="2">
        <v>82.3</v>
      </c>
      <c r="L464" s="44">
        <v>25910</v>
      </c>
      <c r="M464" s="16">
        <f t="shared" si="7"/>
        <v>25.91</v>
      </c>
      <c r="N464" s="2">
        <v>22.58</v>
      </c>
      <c r="O464" s="2">
        <v>7.63</v>
      </c>
      <c r="P464" s="2">
        <v>8.6999999999999994E-3</v>
      </c>
      <c r="Q464" s="2">
        <v>0.63</v>
      </c>
      <c r="R464" s="2">
        <v>0.01</v>
      </c>
      <c r="S464" s="2">
        <v>0.74</v>
      </c>
      <c r="T464" s="2">
        <v>0.75</v>
      </c>
      <c r="U464" s="2">
        <v>0.01</v>
      </c>
      <c r="V464" s="2">
        <v>0.12</v>
      </c>
      <c r="W464" s="2">
        <v>5.0999999999999997E-2</v>
      </c>
      <c r="X464" s="2">
        <v>2.7</v>
      </c>
      <c r="Y464" s="2">
        <v>140</v>
      </c>
      <c r="Z464" s="2">
        <v>9</v>
      </c>
    </row>
    <row r="465" spans="1:26" ht="12" customHeight="1" thickBot="1">
      <c r="A465" s="45" t="s">
        <v>36</v>
      </c>
      <c r="B465" s="12" t="s">
        <v>66</v>
      </c>
      <c r="C465" s="12" t="s">
        <v>67</v>
      </c>
      <c r="D465" s="12" t="s">
        <v>57</v>
      </c>
      <c r="E465" s="12" t="s">
        <v>48</v>
      </c>
      <c r="F465" s="86" t="s">
        <v>114</v>
      </c>
      <c r="G465" s="14">
        <v>3.5</v>
      </c>
      <c r="H465" s="12">
        <v>4</v>
      </c>
      <c r="I465" s="2" t="s">
        <v>29</v>
      </c>
      <c r="J465" s="2">
        <v>44210</v>
      </c>
      <c r="K465" s="2">
        <v>65.400000000000006</v>
      </c>
      <c r="L465" s="44">
        <v>28340</v>
      </c>
      <c r="M465" s="16">
        <f t="shared" si="7"/>
        <v>28.34</v>
      </c>
      <c r="N465" s="2">
        <v>23.41</v>
      </c>
      <c r="O465" s="2">
        <v>7.65</v>
      </c>
      <c r="P465" s="22" t="s">
        <v>115</v>
      </c>
      <c r="Q465" s="2">
        <v>0.55000000000000004</v>
      </c>
      <c r="R465" s="2">
        <v>0.01</v>
      </c>
      <c r="S465" s="2">
        <v>0.69</v>
      </c>
      <c r="T465" s="2">
        <v>0.69</v>
      </c>
      <c r="U465" s="2">
        <v>3.9E-2</v>
      </c>
      <c r="V465" s="2">
        <v>0.15</v>
      </c>
      <c r="W465" s="2">
        <v>6.0999999999999999E-2</v>
      </c>
      <c r="X465" s="2">
        <v>2.4</v>
      </c>
      <c r="Y465" s="22" t="s">
        <v>115</v>
      </c>
      <c r="Z465" s="22" t="s">
        <v>115</v>
      </c>
    </row>
    <row r="466" spans="1:26" ht="12" customHeight="1">
      <c r="A466" s="43" t="s">
        <v>36</v>
      </c>
      <c r="B466" s="11" t="s">
        <v>68</v>
      </c>
      <c r="C466" s="11" t="s">
        <v>67</v>
      </c>
      <c r="D466" s="11" t="s">
        <v>57</v>
      </c>
      <c r="E466" s="11" t="s">
        <v>48</v>
      </c>
      <c r="F466" s="85" t="s">
        <v>113</v>
      </c>
      <c r="G466" s="4">
        <v>0.51200000000000001</v>
      </c>
      <c r="H466" s="2" t="s">
        <v>29</v>
      </c>
      <c r="I466" s="2">
        <v>1.3</v>
      </c>
      <c r="J466" s="2">
        <v>40990</v>
      </c>
      <c r="K466" s="2">
        <v>71.599999999999994</v>
      </c>
      <c r="L466" s="44">
        <v>26250</v>
      </c>
      <c r="M466" s="16">
        <f t="shared" si="7"/>
        <v>26.25</v>
      </c>
      <c r="N466" s="2">
        <v>23.65</v>
      </c>
      <c r="O466" s="2">
        <v>7.49</v>
      </c>
      <c r="P466" s="2">
        <v>5.5999999999999999E-3</v>
      </c>
      <c r="Q466" s="2">
        <v>0.56000000000000005</v>
      </c>
      <c r="R466" s="2">
        <v>0.01</v>
      </c>
      <c r="S466" s="2">
        <v>0.7</v>
      </c>
      <c r="T466" s="2">
        <v>0.71</v>
      </c>
      <c r="U466" s="2">
        <v>1.6E-2</v>
      </c>
      <c r="V466" s="2">
        <v>8.8999999999999996E-2</v>
      </c>
      <c r="W466" s="2">
        <v>3.4000000000000002E-2</v>
      </c>
      <c r="X466" s="2">
        <v>3</v>
      </c>
      <c r="Y466" s="2">
        <v>130</v>
      </c>
      <c r="Z466" s="2">
        <v>9</v>
      </c>
    </row>
    <row r="467" spans="1:26" ht="12" customHeight="1" thickBot="1">
      <c r="A467" s="45" t="s">
        <v>36</v>
      </c>
      <c r="B467" s="12" t="s">
        <v>68</v>
      </c>
      <c r="C467" s="12" t="s">
        <v>67</v>
      </c>
      <c r="D467" s="12" t="s">
        <v>57</v>
      </c>
      <c r="E467" s="12" t="s">
        <v>48</v>
      </c>
      <c r="F467" s="86" t="s">
        <v>114</v>
      </c>
      <c r="G467" s="14">
        <v>4</v>
      </c>
      <c r="H467" s="12">
        <v>4.5</v>
      </c>
      <c r="I467" s="2" t="s">
        <v>29</v>
      </c>
      <c r="J467" s="2">
        <v>47450</v>
      </c>
      <c r="K467" s="2">
        <v>59.9</v>
      </c>
      <c r="L467" s="45">
        <v>30840</v>
      </c>
      <c r="M467" s="16">
        <f t="shared" si="7"/>
        <v>30.84</v>
      </c>
      <c r="N467" s="2">
        <v>23.58</v>
      </c>
      <c r="O467" s="2">
        <v>7.58</v>
      </c>
      <c r="P467" s="22" t="s">
        <v>115</v>
      </c>
      <c r="Q467" s="2">
        <v>0.44</v>
      </c>
      <c r="R467" s="2">
        <v>0.01</v>
      </c>
      <c r="S467" s="2">
        <v>0.5</v>
      </c>
      <c r="T467" s="2">
        <v>0.5</v>
      </c>
      <c r="U467" s="2">
        <v>3.5999999999999997E-2</v>
      </c>
      <c r="V467" s="2">
        <v>0.1</v>
      </c>
      <c r="W467" s="2">
        <v>4.7E-2</v>
      </c>
      <c r="X467" s="2">
        <v>2.4</v>
      </c>
      <c r="Y467" s="22" t="s">
        <v>115</v>
      </c>
      <c r="Z467" s="22" t="s">
        <v>115</v>
      </c>
    </row>
    <row r="468" spans="1:26" ht="12" customHeight="1">
      <c r="A468" s="44" t="s">
        <v>36</v>
      </c>
      <c r="B468" s="2" t="s">
        <v>69</v>
      </c>
      <c r="C468" s="2" t="s">
        <v>67</v>
      </c>
      <c r="D468" s="2" t="s">
        <v>57</v>
      </c>
      <c r="E468" s="2" t="s">
        <v>48</v>
      </c>
      <c r="F468" s="85" t="s">
        <v>113</v>
      </c>
      <c r="G468" s="4">
        <v>0.52900000000000003</v>
      </c>
      <c r="H468" s="2" t="s">
        <v>29</v>
      </c>
      <c r="I468" s="2">
        <v>1.1000000000000001</v>
      </c>
      <c r="J468" s="2">
        <v>41910</v>
      </c>
      <c r="K468" s="2">
        <v>108.3</v>
      </c>
      <c r="L468" s="43">
        <v>26910</v>
      </c>
      <c r="M468" s="16">
        <f t="shared" si="7"/>
        <v>26.91</v>
      </c>
      <c r="N468" s="2">
        <v>23.56</v>
      </c>
      <c r="O468" s="2">
        <v>7.67</v>
      </c>
      <c r="P468" s="2">
        <v>2.3E-2</v>
      </c>
      <c r="Q468" s="2">
        <v>0.61</v>
      </c>
      <c r="R468" s="2">
        <v>0.01</v>
      </c>
      <c r="S468" s="2">
        <v>0.98</v>
      </c>
      <c r="T468" s="2">
        <v>0.99</v>
      </c>
      <c r="U468" s="2">
        <v>0.01</v>
      </c>
      <c r="V468" s="2">
        <v>0.13</v>
      </c>
      <c r="W468" s="2">
        <v>4.7E-2</v>
      </c>
      <c r="X468" s="2">
        <v>3.2</v>
      </c>
      <c r="Y468" s="2">
        <v>140</v>
      </c>
      <c r="Z468" s="2">
        <v>9</v>
      </c>
    </row>
    <row r="469" spans="1:26" ht="12" customHeight="1" thickBot="1">
      <c r="A469" s="45" t="s">
        <v>36</v>
      </c>
      <c r="B469" s="12" t="s">
        <v>69</v>
      </c>
      <c r="C469" s="12" t="s">
        <v>67</v>
      </c>
      <c r="D469" s="12" t="s">
        <v>57</v>
      </c>
      <c r="E469" s="12" t="s">
        <v>48</v>
      </c>
      <c r="F469" s="86" t="s">
        <v>114</v>
      </c>
      <c r="G469" s="14">
        <v>4.5</v>
      </c>
      <c r="H469" s="12">
        <v>4.5</v>
      </c>
      <c r="I469" s="2" t="s">
        <v>29</v>
      </c>
      <c r="J469" s="2">
        <v>48560</v>
      </c>
      <c r="K469" s="2">
        <v>52.8</v>
      </c>
      <c r="L469" s="45">
        <v>31720</v>
      </c>
      <c r="M469" s="16">
        <f t="shared" si="7"/>
        <v>31.72</v>
      </c>
      <c r="N469" s="2">
        <v>23.02</v>
      </c>
      <c r="O469" s="2">
        <v>7.52</v>
      </c>
      <c r="P469" s="22" t="s">
        <v>115</v>
      </c>
      <c r="Q469" s="2">
        <v>0.46</v>
      </c>
      <c r="R469" s="2">
        <v>0.01</v>
      </c>
      <c r="S469" s="2">
        <v>0.59</v>
      </c>
      <c r="T469" s="2">
        <v>0.6</v>
      </c>
      <c r="U469" s="2">
        <v>0.02</v>
      </c>
      <c r="V469" s="2">
        <v>9.9000000000000005E-2</v>
      </c>
      <c r="W469" s="2">
        <v>5.0999999999999997E-2</v>
      </c>
      <c r="X469" s="2">
        <v>2.7</v>
      </c>
      <c r="Y469" s="22" t="s">
        <v>115</v>
      </c>
      <c r="Z469" s="22" t="s">
        <v>115</v>
      </c>
    </row>
    <row r="470" spans="1:26" ht="12" customHeight="1">
      <c r="A470" s="44" t="s">
        <v>36</v>
      </c>
      <c r="B470" s="2" t="s">
        <v>70</v>
      </c>
      <c r="C470" s="2" t="s">
        <v>67</v>
      </c>
      <c r="D470" s="2" t="s">
        <v>57</v>
      </c>
      <c r="E470" s="2" t="s">
        <v>48</v>
      </c>
      <c r="F470" s="85" t="s">
        <v>113</v>
      </c>
      <c r="G470" s="4">
        <v>0.73699999999999999</v>
      </c>
      <c r="H470" s="2" t="s">
        <v>29</v>
      </c>
      <c r="I470" s="2">
        <v>1.4</v>
      </c>
      <c r="J470" s="2">
        <v>44400</v>
      </c>
      <c r="K470" s="2">
        <v>73.5</v>
      </c>
      <c r="L470" s="44">
        <v>28710</v>
      </c>
      <c r="M470" s="16">
        <f t="shared" si="7"/>
        <v>28.71</v>
      </c>
      <c r="N470" s="2">
        <v>22.98</v>
      </c>
      <c r="O470" s="2">
        <v>7.64</v>
      </c>
      <c r="P470" s="2">
        <v>8.6E-3</v>
      </c>
      <c r="Q470" s="2">
        <v>0.61</v>
      </c>
      <c r="R470" s="2">
        <v>0.01</v>
      </c>
      <c r="S470" s="2">
        <v>0.78</v>
      </c>
      <c r="T470" s="2">
        <v>0.79</v>
      </c>
      <c r="U470" s="2">
        <v>0.01</v>
      </c>
      <c r="V470" s="2">
        <v>0.1</v>
      </c>
      <c r="W470" s="2">
        <v>4.8000000000000001E-2</v>
      </c>
      <c r="X470" s="2">
        <v>3</v>
      </c>
      <c r="Y470" s="2">
        <v>140</v>
      </c>
      <c r="Z470" s="2">
        <v>7</v>
      </c>
    </row>
    <row r="471" spans="1:26" ht="12" customHeight="1" thickBot="1">
      <c r="A471" s="45" t="s">
        <v>36</v>
      </c>
      <c r="B471" s="12" t="s">
        <v>70</v>
      </c>
      <c r="C471" s="12" t="s">
        <v>67</v>
      </c>
      <c r="D471" s="12" t="s">
        <v>57</v>
      </c>
      <c r="E471" s="12" t="s">
        <v>48</v>
      </c>
      <c r="F471" s="86" t="s">
        <v>114</v>
      </c>
      <c r="G471" s="14">
        <v>4</v>
      </c>
      <c r="H471" s="12">
        <v>4.5</v>
      </c>
      <c r="I471" s="2" t="s">
        <v>29</v>
      </c>
      <c r="J471" s="2">
        <v>47790</v>
      </c>
      <c r="K471" s="2">
        <v>56.2</v>
      </c>
      <c r="L471" s="45">
        <v>31160</v>
      </c>
      <c r="M471" s="16">
        <f t="shared" si="7"/>
        <v>31.16</v>
      </c>
      <c r="N471" s="2">
        <v>22.99</v>
      </c>
      <c r="O471" s="2">
        <v>7.63</v>
      </c>
      <c r="P471" s="22" t="s">
        <v>115</v>
      </c>
      <c r="Q471" s="2">
        <v>0.47</v>
      </c>
      <c r="R471" s="2">
        <v>0.01</v>
      </c>
      <c r="S471" s="2">
        <v>0.65</v>
      </c>
      <c r="T471" s="2">
        <v>0.65</v>
      </c>
      <c r="U471" s="2">
        <v>1.0999999999999999E-2</v>
      </c>
      <c r="V471" s="2">
        <v>0.11</v>
      </c>
      <c r="W471" s="2">
        <v>5.7000000000000002E-2</v>
      </c>
      <c r="X471" s="2">
        <v>2.9</v>
      </c>
      <c r="Y471" s="22" t="s">
        <v>115</v>
      </c>
      <c r="Z471" s="22" t="s">
        <v>115</v>
      </c>
    </row>
    <row r="472" spans="1:26" ht="12" customHeight="1">
      <c r="A472" s="44" t="s">
        <v>36</v>
      </c>
      <c r="B472" s="2" t="s">
        <v>71</v>
      </c>
      <c r="C472" s="2" t="s">
        <v>67</v>
      </c>
      <c r="D472" s="2" t="s">
        <v>57</v>
      </c>
      <c r="E472" s="2" t="s">
        <v>48</v>
      </c>
      <c r="F472" s="85" t="s">
        <v>113</v>
      </c>
      <c r="G472" s="4">
        <v>0.505</v>
      </c>
      <c r="H472" s="2" t="s">
        <v>29</v>
      </c>
      <c r="I472" s="2">
        <v>0.4</v>
      </c>
      <c r="J472" s="2">
        <v>44610</v>
      </c>
      <c r="K472" s="2">
        <v>88.3</v>
      </c>
      <c r="L472" s="43">
        <v>28860</v>
      </c>
      <c r="M472" s="16">
        <f t="shared" si="7"/>
        <v>28.86</v>
      </c>
      <c r="N472" s="2">
        <v>22.61</v>
      </c>
      <c r="O472" s="2">
        <v>7.62</v>
      </c>
      <c r="P472" s="2">
        <v>1.2999999999999999E-2</v>
      </c>
      <c r="Q472" s="2">
        <v>0.55000000000000004</v>
      </c>
      <c r="R472" s="2">
        <v>1.2999999999999999E-2</v>
      </c>
      <c r="S472" s="2">
        <v>0.76</v>
      </c>
      <c r="T472" s="2">
        <v>0.77</v>
      </c>
      <c r="U472" s="2">
        <v>3.3000000000000002E-2</v>
      </c>
      <c r="V472" s="2">
        <v>0.13</v>
      </c>
      <c r="W472" s="2">
        <v>7.8E-2</v>
      </c>
      <c r="X472" s="2">
        <v>2.8</v>
      </c>
      <c r="Y472" s="2">
        <v>130</v>
      </c>
      <c r="Z472" s="2">
        <v>6</v>
      </c>
    </row>
    <row r="473" spans="1:26" ht="12" customHeight="1" thickBot="1">
      <c r="A473" s="45" t="s">
        <v>36</v>
      </c>
      <c r="B473" s="12" t="s">
        <v>71</v>
      </c>
      <c r="C473" s="12" t="s">
        <v>67</v>
      </c>
      <c r="D473" s="12" t="s">
        <v>57</v>
      </c>
      <c r="E473" s="12" t="s">
        <v>48</v>
      </c>
      <c r="F473" s="86" t="s">
        <v>114</v>
      </c>
      <c r="G473" s="14">
        <v>4</v>
      </c>
      <c r="H473" s="12">
        <v>5.2</v>
      </c>
      <c r="I473" s="2" t="s">
        <v>29</v>
      </c>
      <c r="J473" s="2">
        <v>45850</v>
      </c>
      <c r="K473" s="2">
        <v>76.7</v>
      </c>
      <c r="L473" s="45">
        <v>29760</v>
      </c>
      <c r="M473" s="16">
        <f t="shared" si="7"/>
        <v>29.76</v>
      </c>
      <c r="N473" s="2">
        <v>22.33</v>
      </c>
      <c r="O473" s="2">
        <v>7.57</v>
      </c>
      <c r="P473" s="22" t="s">
        <v>115</v>
      </c>
      <c r="Q473" s="2">
        <v>0.54</v>
      </c>
      <c r="R473" s="2">
        <v>0.01</v>
      </c>
      <c r="S473" s="2">
        <v>0.67</v>
      </c>
      <c r="T473" s="2">
        <v>0.68</v>
      </c>
      <c r="U473" s="2">
        <v>4.5999999999999999E-2</v>
      </c>
      <c r="V473" s="2">
        <v>0.15</v>
      </c>
      <c r="W473" s="2">
        <v>8.1000000000000003E-2</v>
      </c>
      <c r="X473" s="2">
        <v>2.7</v>
      </c>
      <c r="Y473" s="22" t="s">
        <v>115</v>
      </c>
      <c r="Z473" s="22" t="s">
        <v>115</v>
      </c>
    </row>
    <row r="474" spans="1:26" ht="12" customHeight="1">
      <c r="A474" s="46" t="s">
        <v>36</v>
      </c>
      <c r="B474" s="18" t="s">
        <v>72</v>
      </c>
      <c r="C474" s="18" t="s">
        <v>73</v>
      </c>
      <c r="D474" s="18" t="s">
        <v>57</v>
      </c>
      <c r="E474" s="18" t="s">
        <v>48</v>
      </c>
      <c r="F474" s="85" t="s">
        <v>113</v>
      </c>
      <c r="G474" s="19">
        <v>0.505</v>
      </c>
      <c r="H474" s="18" t="s">
        <v>29</v>
      </c>
      <c r="I474" s="2">
        <v>1.6</v>
      </c>
      <c r="J474" s="2">
        <v>44260</v>
      </c>
      <c r="K474" s="2">
        <v>93.1</v>
      </c>
      <c r="L474" s="43">
        <v>28630</v>
      </c>
      <c r="M474" s="16">
        <f t="shared" si="7"/>
        <v>28.63</v>
      </c>
      <c r="N474" s="2">
        <v>20.260000000000002</v>
      </c>
      <c r="O474" s="2">
        <v>7.72</v>
      </c>
      <c r="P474" s="2">
        <v>8.8999999999999999E-3</v>
      </c>
      <c r="Q474" s="2">
        <v>0.53</v>
      </c>
      <c r="R474" s="2">
        <v>2.5000000000000001E-2</v>
      </c>
      <c r="S474" s="2">
        <v>0.71</v>
      </c>
      <c r="T474" s="2">
        <v>0.74</v>
      </c>
      <c r="U474" s="2">
        <v>5.5E-2</v>
      </c>
      <c r="V474" s="2">
        <v>9.5000000000000001E-2</v>
      </c>
      <c r="W474" s="2">
        <v>5.5E-2</v>
      </c>
      <c r="X474" s="2">
        <v>2.7</v>
      </c>
      <c r="Y474" s="2">
        <v>140</v>
      </c>
      <c r="Z474" s="2">
        <v>8</v>
      </c>
    </row>
    <row r="475" spans="1:26" ht="12" customHeight="1" thickBot="1">
      <c r="A475" s="45" t="s">
        <v>36</v>
      </c>
      <c r="B475" s="12" t="s">
        <v>72</v>
      </c>
      <c r="C475" s="12" t="s">
        <v>73</v>
      </c>
      <c r="D475" s="12" t="s">
        <v>57</v>
      </c>
      <c r="E475" s="12" t="s">
        <v>48</v>
      </c>
      <c r="F475" s="86" t="s">
        <v>114</v>
      </c>
      <c r="G475" s="14">
        <v>4</v>
      </c>
      <c r="H475" s="12">
        <v>4.5</v>
      </c>
      <c r="I475" s="2" t="s">
        <v>29</v>
      </c>
      <c r="J475" s="2">
        <v>47340</v>
      </c>
      <c r="K475" s="2">
        <v>78.2</v>
      </c>
      <c r="L475" s="45">
        <v>30860</v>
      </c>
      <c r="M475" s="16">
        <f t="shared" si="7"/>
        <v>30.86</v>
      </c>
      <c r="N475" s="2">
        <v>20.55</v>
      </c>
      <c r="O475" s="2">
        <v>7.66</v>
      </c>
      <c r="P475" s="22" t="s">
        <v>115</v>
      </c>
      <c r="Q475" s="2">
        <v>0.51</v>
      </c>
      <c r="R475" s="2">
        <v>1.2999999999999999E-2</v>
      </c>
      <c r="S475" s="2">
        <v>0.56999999999999995</v>
      </c>
      <c r="T475" s="2">
        <v>0.57999999999999996</v>
      </c>
      <c r="U475" s="2">
        <v>4.4999999999999998E-2</v>
      </c>
      <c r="V475" s="2">
        <v>8.5000000000000006E-2</v>
      </c>
      <c r="W475" s="2">
        <v>5.0999999999999997E-2</v>
      </c>
      <c r="X475" s="2">
        <v>2.7</v>
      </c>
      <c r="Y475" s="22" t="s">
        <v>115</v>
      </c>
      <c r="Z475" s="22" t="s">
        <v>115</v>
      </c>
    </row>
    <row r="476" spans="1:26" ht="12" customHeight="1">
      <c r="A476" s="44" t="s">
        <v>36</v>
      </c>
      <c r="B476" s="2" t="s">
        <v>74</v>
      </c>
      <c r="C476" s="2" t="s">
        <v>73</v>
      </c>
      <c r="D476" s="2" t="s">
        <v>57</v>
      </c>
      <c r="E476" s="2" t="s">
        <v>48</v>
      </c>
      <c r="F476" s="85" t="s">
        <v>113</v>
      </c>
      <c r="G476" s="4">
        <v>0.52300000000000002</v>
      </c>
      <c r="H476" s="2" t="s">
        <v>29</v>
      </c>
      <c r="I476" s="2">
        <v>1.6</v>
      </c>
      <c r="J476" s="2">
        <v>47620</v>
      </c>
      <c r="K476" s="2">
        <v>71.2</v>
      </c>
      <c r="L476" s="44">
        <v>31060</v>
      </c>
      <c r="M476" s="16">
        <f t="shared" si="7"/>
        <v>31.06</v>
      </c>
      <c r="N476" s="2">
        <v>20.78</v>
      </c>
      <c r="O476" s="2">
        <v>7.57</v>
      </c>
      <c r="P476" s="2">
        <v>4.5999999999999999E-3</v>
      </c>
      <c r="Q476" s="2">
        <v>0.51</v>
      </c>
      <c r="R476" s="2">
        <v>1.4E-2</v>
      </c>
      <c r="S476" s="2">
        <v>0.68</v>
      </c>
      <c r="T476" s="2">
        <v>0.69</v>
      </c>
      <c r="U476" s="2">
        <v>6.9000000000000006E-2</v>
      </c>
      <c r="V476" s="2">
        <v>8.8999999999999996E-2</v>
      </c>
      <c r="W476" s="2">
        <v>4.9000000000000002E-2</v>
      </c>
      <c r="X476" s="2">
        <v>2.2999999999999998</v>
      </c>
      <c r="Y476" s="2">
        <v>130</v>
      </c>
      <c r="Z476" s="2">
        <v>6</v>
      </c>
    </row>
    <row r="477" spans="1:26" ht="12" customHeight="1" thickBot="1">
      <c r="A477" s="45" t="s">
        <v>36</v>
      </c>
      <c r="B477" s="12" t="s">
        <v>74</v>
      </c>
      <c r="C477" s="12" t="s">
        <v>73</v>
      </c>
      <c r="D477" s="12" t="s">
        <v>57</v>
      </c>
      <c r="E477" s="12" t="s">
        <v>48</v>
      </c>
      <c r="F477" s="86" t="s">
        <v>114</v>
      </c>
      <c r="G477" s="14">
        <v>4</v>
      </c>
      <c r="H477" s="12">
        <v>4.5</v>
      </c>
      <c r="I477" s="2" t="s">
        <v>29</v>
      </c>
      <c r="J477" s="2">
        <v>49460</v>
      </c>
      <c r="K477" s="2">
        <v>60.7</v>
      </c>
      <c r="L477" s="45">
        <v>32400</v>
      </c>
      <c r="M477" s="16">
        <f t="shared" si="7"/>
        <v>32.4</v>
      </c>
      <c r="N477" s="2">
        <v>20.98</v>
      </c>
      <c r="O477" s="2">
        <v>7.56</v>
      </c>
      <c r="P477" s="22" t="s">
        <v>115</v>
      </c>
      <c r="Q477" s="2">
        <v>0.42</v>
      </c>
      <c r="R477" s="2">
        <v>1.2999999999999999E-2</v>
      </c>
      <c r="S477" s="2">
        <v>0.59</v>
      </c>
      <c r="T477" s="2">
        <v>0.6</v>
      </c>
      <c r="U477" s="2">
        <v>0.11</v>
      </c>
      <c r="V477" s="2">
        <v>8.5000000000000006E-2</v>
      </c>
      <c r="W477" s="2">
        <v>5.2999999999999999E-2</v>
      </c>
      <c r="X477" s="2">
        <v>2.2000000000000002</v>
      </c>
      <c r="Y477" s="22" t="s">
        <v>115</v>
      </c>
      <c r="Z477" s="22" t="s">
        <v>115</v>
      </c>
    </row>
    <row r="478" spans="1:26" ht="12" customHeight="1">
      <c r="A478" s="44" t="s">
        <v>36</v>
      </c>
      <c r="B478" s="2" t="s">
        <v>75</v>
      </c>
      <c r="C478" s="2" t="s">
        <v>73</v>
      </c>
      <c r="D478" s="2" t="s">
        <v>57</v>
      </c>
      <c r="E478" s="2" t="s">
        <v>48</v>
      </c>
      <c r="F478" s="85" t="s">
        <v>113</v>
      </c>
      <c r="G478" s="4">
        <v>0.51100000000000001</v>
      </c>
      <c r="H478" s="2" t="s">
        <v>29</v>
      </c>
      <c r="I478" s="2">
        <v>1.9</v>
      </c>
      <c r="J478" s="2">
        <v>47120</v>
      </c>
      <c r="K478" s="2">
        <v>102.4</v>
      </c>
      <c r="L478" s="44">
        <v>30670</v>
      </c>
      <c r="M478" s="16">
        <f t="shared" si="7"/>
        <v>30.67</v>
      </c>
      <c r="N478" s="2">
        <v>22.83</v>
      </c>
      <c r="O478" s="2">
        <v>7.71</v>
      </c>
      <c r="P478" s="2">
        <v>5.7000000000000002E-3</v>
      </c>
      <c r="Q478" s="2">
        <v>0.45</v>
      </c>
      <c r="R478" s="2">
        <v>1.4999999999999999E-2</v>
      </c>
      <c r="S478" s="2">
        <v>0.61</v>
      </c>
      <c r="T478" s="2">
        <v>0.62</v>
      </c>
      <c r="U478" s="2">
        <v>0.01</v>
      </c>
      <c r="V478" s="2">
        <v>7.9000000000000001E-2</v>
      </c>
      <c r="W478" s="2">
        <v>3.6999999999999998E-2</v>
      </c>
      <c r="X478" s="2">
        <v>2.2999999999999998</v>
      </c>
      <c r="Y478" s="2">
        <v>130</v>
      </c>
      <c r="Z478" s="2">
        <v>7</v>
      </c>
    </row>
    <row r="479" spans="1:26" ht="12" customHeight="1" thickBot="1">
      <c r="A479" s="45" t="s">
        <v>36</v>
      </c>
      <c r="B479" s="12" t="s">
        <v>75</v>
      </c>
      <c r="C479" s="12" t="s">
        <v>73</v>
      </c>
      <c r="D479" s="12" t="s">
        <v>57</v>
      </c>
      <c r="E479" s="12" t="s">
        <v>48</v>
      </c>
      <c r="F479" s="86" t="s">
        <v>114</v>
      </c>
      <c r="G479" s="14">
        <v>4.0999999999999996</v>
      </c>
      <c r="H479" s="12">
        <v>4.5999999999999996</v>
      </c>
      <c r="I479" s="2" t="s">
        <v>29</v>
      </c>
      <c r="J479" s="2">
        <v>50740</v>
      </c>
      <c r="K479" s="2">
        <v>49.7</v>
      </c>
      <c r="L479" s="45">
        <v>33340</v>
      </c>
      <c r="M479" s="16">
        <f t="shared" si="7"/>
        <v>33.340000000000003</v>
      </c>
      <c r="N479" s="2">
        <v>21.26</v>
      </c>
      <c r="O479" s="2">
        <v>7.48</v>
      </c>
      <c r="P479" s="22" t="s">
        <v>115</v>
      </c>
      <c r="Q479" s="2">
        <v>0.36</v>
      </c>
      <c r="R479" s="2">
        <v>0.03</v>
      </c>
      <c r="S479" s="2">
        <v>0.48</v>
      </c>
      <c r="T479" s="2">
        <v>0.51</v>
      </c>
      <c r="U479" s="2">
        <v>0.12</v>
      </c>
      <c r="V479" s="2">
        <v>7.4999999999999997E-2</v>
      </c>
      <c r="W479" s="2">
        <v>5.2999999999999999E-2</v>
      </c>
      <c r="X479" s="2">
        <v>2.2000000000000002</v>
      </c>
      <c r="Y479" s="22" t="s">
        <v>115</v>
      </c>
      <c r="Z479" s="22" t="s">
        <v>115</v>
      </c>
    </row>
    <row r="480" spans="1:26" ht="12" customHeight="1">
      <c r="A480" s="43" t="s">
        <v>36</v>
      </c>
      <c r="B480" s="11" t="s">
        <v>76</v>
      </c>
      <c r="C480" s="11" t="s">
        <v>73</v>
      </c>
      <c r="D480" s="11" t="s">
        <v>57</v>
      </c>
      <c r="E480" s="11" t="s">
        <v>48</v>
      </c>
      <c r="F480" s="85" t="s">
        <v>113</v>
      </c>
      <c r="G480" s="4">
        <v>0.499</v>
      </c>
      <c r="H480" s="2" t="s">
        <v>29</v>
      </c>
      <c r="I480" s="2">
        <v>1.7</v>
      </c>
      <c r="J480" s="2">
        <v>48050</v>
      </c>
      <c r="K480" s="2">
        <v>93.7</v>
      </c>
      <c r="L480" s="44">
        <v>31380</v>
      </c>
      <c r="M480" s="16">
        <f t="shared" si="7"/>
        <v>31.38</v>
      </c>
      <c r="N480" s="2">
        <v>20.97</v>
      </c>
      <c r="O480" s="2">
        <v>7.68</v>
      </c>
      <c r="P480" s="2">
        <v>1.4E-2</v>
      </c>
      <c r="Q480" s="2">
        <v>0.4</v>
      </c>
      <c r="R480" s="2" t="s">
        <v>50</v>
      </c>
      <c r="S480" s="2">
        <v>0.61</v>
      </c>
      <c r="T480" s="2">
        <v>0.62</v>
      </c>
      <c r="U480" s="2">
        <v>1.0999999999999999E-2</v>
      </c>
      <c r="V480" s="2">
        <v>8.5999999999999993E-2</v>
      </c>
      <c r="W480" s="2">
        <v>0.05</v>
      </c>
      <c r="X480" s="2">
        <v>2.2000000000000002</v>
      </c>
      <c r="Y480" s="2">
        <v>130</v>
      </c>
      <c r="Z480" s="2">
        <v>10</v>
      </c>
    </row>
    <row r="481" spans="1:26" ht="12" customHeight="1" thickBot="1">
      <c r="A481" s="45" t="s">
        <v>36</v>
      </c>
      <c r="B481" s="12" t="s">
        <v>76</v>
      </c>
      <c r="C481" s="12" t="s">
        <v>73</v>
      </c>
      <c r="D481" s="12" t="s">
        <v>57</v>
      </c>
      <c r="E481" s="12" t="s">
        <v>48</v>
      </c>
      <c r="F481" s="86" t="s">
        <v>114</v>
      </c>
      <c r="G481" s="14">
        <v>4</v>
      </c>
      <c r="H481" s="12">
        <v>4.5</v>
      </c>
      <c r="I481" s="2" t="s">
        <v>29</v>
      </c>
      <c r="J481" s="2">
        <v>48830</v>
      </c>
      <c r="K481" s="2">
        <v>70.5</v>
      </c>
      <c r="L481" s="45">
        <v>31950</v>
      </c>
      <c r="M481" s="16">
        <f t="shared" si="7"/>
        <v>31.95</v>
      </c>
      <c r="N481" s="2">
        <v>20.22</v>
      </c>
      <c r="O481" s="2">
        <v>7.56</v>
      </c>
      <c r="P481" s="22" t="s">
        <v>115</v>
      </c>
      <c r="Q481" s="2">
        <v>0.38</v>
      </c>
      <c r="R481" s="2">
        <v>1.4999999999999999E-2</v>
      </c>
      <c r="S481" s="2">
        <v>0.47</v>
      </c>
      <c r="T481" s="2">
        <v>0.49</v>
      </c>
      <c r="U481" s="2">
        <v>2.9000000000000001E-2</v>
      </c>
      <c r="V481" s="2">
        <v>7.3999999999999996E-2</v>
      </c>
      <c r="W481" s="2">
        <v>5.8999999999999997E-2</v>
      </c>
      <c r="X481" s="2">
        <v>2.2000000000000002</v>
      </c>
      <c r="Y481" s="22" t="s">
        <v>115</v>
      </c>
      <c r="Z481" s="22" t="s">
        <v>115</v>
      </c>
    </row>
    <row r="482" spans="1:26" ht="12" customHeight="1">
      <c r="A482" s="44" t="s">
        <v>36</v>
      </c>
      <c r="B482" s="2" t="s">
        <v>78</v>
      </c>
      <c r="C482" s="2" t="s">
        <v>79</v>
      </c>
      <c r="D482" s="2" t="s">
        <v>57</v>
      </c>
      <c r="E482" s="2" t="s">
        <v>48</v>
      </c>
      <c r="F482" s="85" t="s">
        <v>113</v>
      </c>
      <c r="G482" s="4">
        <v>0.5</v>
      </c>
      <c r="H482" s="2" t="s">
        <v>29</v>
      </c>
      <c r="I482" s="2">
        <v>1.5</v>
      </c>
      <c r="J482" s="2">
        <v>47930</v>
      </c>
      <c r="K482" s="2">
        <v>95.8</v>
      </c>
      <c r="L482" s="44">
        <v>31300</v>
      </c>
      <c r="M482" s="16">
        <f t="shared" si="7"/>
        <v>31.3</v>
      </c>
      <c r="N482" s="2">
        <v>18.760000000000002</v>
      </c>
      <c r="O482" s="2">
        <v>7.61</v>
      </c>
      <c r="P482" s="2">
        <v>1.9E-2</v>
      </c>
      <c r="Q482" s="2">
        <v>0.41</v>
      </c>
      <c r="R482" s="2">
        <v>1.4E-2</v>
      </c>
      <c r="S482" s="2">
        <v>0.7</v>
      </c>
      <c r="T482" s="2">
        <v>0.72</v>
      </c>
      <c r="U482" s="2">
        <v>0.01</v>
      </c>
      <c r="V482" s="2">
        <v>9.4E-2</v>
      </c>
      <c r="W482" s="2">
        <v>5.5E-2</v>
      </c>
      <c r="X482" s="2">
        <v>2.2999999999999998</v>
      </c>
      <c r="Y482" s="2">
        <v>130</v>
      </c>
      <c r="Z482" s="2">
        <v>8</v>
      </c>
    </row>
    <row r="483" spans="1:26" ht="12" customHeight="1" thickBot="1">
      <c r="A483" s="45" t="s">
        <v>36</v>
      </c>
      <c r="B483" s="12" t="s">
        <v>78</v>
      </c>
      <c r="C483" s="12" t="s">
        <v>79</v>
      </c>
      <c r="D483" s="12" t="s">
        <v>57</v>
      </c>
      <c r="E483" s="12" t="s">
        <v>48</v>
      </c>
      <c r="F483" s="86" t="s">
        <v>114</v>
      </c>
      <c r="G483" s="14">
        <v>4</v>
      </c>
      <c r="H483" s="12">
        <v>4.5</v>
      </c>
      <c r="I483" s="2" t="s">
        <v>29</v>
      </c>
      <c r="J483" s="2">
        <v>51300</v>
      </c>
      <c r="K483" s="2">
        <v>61.8</v>
      </c>
      <c r="L483" s="45">
        <v>33770</v>
      </c>
      <c r="M483" s="16">
        <f t="shared" si="7"/>
        <v>33.770000000000003</v>
      </c>
      <c r="N483" s="2">
        <v>19.309999999999999</v>
      </c>
      <c r="O483" s="2">
        <v>7.5</v>
      </c>
      <c r="P483" s="22" t="s">
        <v>115</v>
      </c>
      <c r="Q483" s="2">
        <v>0.34</v>
      </c>
      <c r="R483" s="2">
        <v>1.6E-2</v>
      </c>
      <c r="S483" s="2">
        <v>0.37</v>
      </c>
      <c r="T483" s="2">
        <v>0.39</v>
      </c>
      <c r="U483" s="2">
        <v>1.6E-2</v>
      </c>
      <c r="V483" s="2">
        <v>5.8000000000000003E-2</v>
      </c>
      <c r="W483" s="2">
        <v>4.7E-2</v>
      </c>
      <c r="X483" s="2">
        <v>2.2000000000000002</v>
      </c>
      <c r="Y483" s="22" t="s">
        <v>115</v>
      </c>
      <c r="Z483" s="22" t="s">
        <v>115</v>
      </c>
    </row>
    <row r="484" spans="1:26" ht="12" customHeight="1">
      <c r="A484" s="44" t="s">
        <v>36</v>
      </c>
      <c r="B484" s="2" t="s">
        <v>80</v>
      </c>
      <c r="C484" s="2" t="s">
        <v>79</v>
      </c>
      <c r="D484" s="2" t="s">
        <v>57</v>
      </c>
      <c r="E484" s="2" t="s">
        <v>48</v>
      </c>
      <c r="F484" s="85" t="s">
        <v>113</v>
      </c>
      <c r="G484" s="4">
        <v>0.50600000000000001</v>
      </c>
      <c r="H484" s="2" t="s">
        <v>29</v>
      </c>
      <c r="I484" s="2">
        <v>1.5</v>
      </c>
      <c r="J484" s="2">
        <v>50240</v>
      </c>
      <c r="K484" s="2">
        <v>106.5</v>
      </c>
      <c r="L484" s="43">
        <v>32990</v>
      </c>
      <c r="M484" s="16">
        <f t="shared" si="7"/>
        <v>32.99</v>
      </c>
      <c r="N484" s="2">
        <v>19.350000000000001</v>
      </c>
      <c r="O484" s="2">
        <v>7.85</v>
      </c>
      <c r="P484" s="2">
        <v>0.01</v>
      </c>
      <c r="Q484" s="2">
        <v>0.39</v>
      </c>
      <c r="R484" s="2">
        <v>1.4E-2</v>
      </c>
      <c r="S484" s="2">
        <v>0.59</v>
      </c>
      <c r="T484" s="2">
        <v>0.6</v>
      </c>
      <c r="U484" s="2">
        <v>1.0999999999999999E-2</v>
      </c>
      <c r="V484" s="2">
        <v>7.3999999999999996E-2</v>
      </c>
      <c r="W484" s="2">
        <v>3.4000000000000002E-2</v>
      </c>
      <c r="X484" s="2">
        <v>2.2000000000000002</v>
      </c>
      <c r="Y484" s="2">
        <v>130</v>
      </c>
      <c r="Z484" s="2">
        <v>7</v>
      </c>
    </row>
    <row r="485" spans="1:26" ht="12" customHeight="1" thickBot="1">
      <c r="A485" s="45" t="s">
        <v>36</v>
      </c>
      <c r="B485" s="12" t="s">
        <v>80</v>
      </c>
      <c r="C485" s="12" t="s">
        <v>79</v>
      </c>
      <c r="D485" s="12" t="s">
        <v>57</v>
      </c>
      <c r="E485" s="12" t="s">
        <v>48</v>
      </c>
      <c r="F485" s="86" t="s">
        <v>114</v>
      </c>
      <c r="G485" s="14">
        <v>4.5</v>
      </c>
      <c r="H485" s="12">
        <v>5</v>
      </c>
      <c r="I485" s="2" t="s">
        <v>29</v>
      </c>
      <c r="J485" s="2">
        <v>50840</v>
      </c>
      <c r="K485" s="2">
        <v>54.9</v>
      </c>
      <c r="L485" s="45">
        <v>33420</v>
      </c>
      <c r="M485" s="16">
        <f t="shared" si="7"/>
        <v>33.42</v>
      </c>
      <c r="N485" s="2">
        <v>19.14</v>
      </c>
      <c r="O485" s="2">
        <v>7.55</v>
      </c>
      <c r="P485" s="22" t="s">
        <v>115</v>
      </c>
      <c r="Q485" s="2">
        <v>0.35</v>
      </c>
      <c r="R485" s="2">
        <v>1.7000000000000001E-2</v>
      </c>
      <c r="S485" s="2">
        <v>0.46</v>
      </c>
      <c r="T485" s="2">
        <v>0.48</v>
      </c>
      <c r="U485" s="2">
        <v>1.7000000000000001E-2</v>
      </c>
      <c r="V485" s="2">
        <v>6.6000000000000003E-2</v>
      </c>
      <c r="W485" s="2">
        <v>3.6999999999999998E-2</v>
      </c>
      <c r="X485" s="2">
        <v>2.2000000000000002</v>
      </c>
      <c r="Y485" s="22" t="s">
        <v>115</v>
      </c>
      <c r="Z485" s="22" t="s">
        <v>115</v>
      </c>
    </row>
    <row r="486" spans="1:26" ht="12" customHeight="1">
      <c r="A486" s="46" t="s">
        <v>36</v>
      </c>
      <c r="B486" s="18" t="s">
        <v>81</v>
      </c>
      <c r="C486" s="18" t="s">
        <v>79</v>
      </c>
      <c r="D486" s="18" t="s">
        <v>57</v>
      </c>
      <c r="E486" s="18" t="s">
        <v>48</v>
      </c>
      <c r="F486" s="85" t="s">
        <v>113</v>
      </c>
      <c r="G486" s="19">
        <v>0.499</v>
      </c>
      <c r="H486" s="18" t="s">
        <v>29</v>
      </c>
      <c r="I486" s="2">
        <v>1.9</v>
      </c>
      <c r="J486" s="2">
        <v>51630</v>
      </c>
      <c r="K486" s="2">
        <v>70.2</v>
      </c>
      <c r="L486" s="44">
        <v>34000</v>
      </c>
      <c r="M486" s="16">
        <f t="shared" si="7"/>
        <v>34</v>
      </c>
      <c r="N486" s="2">
        <v>17.850000000000001</v>
      </c>
      <c r="O486" s="2">
        <v>7.53</v>
      </c>
      <c r="P486" s="2">
        <v>5.1999999999999998E-3</v>
      </c>
      <c r="Q486" s="2">
        <v>0.42</v>
      </c>
      <c r="R486" s="2">
        <v>2.7E-2</v>
      </c>
      <c r="S486" s="2">
        <v>0.56000000000000005</v>
      </c>
      <c r="T486" s="2">
        <v>0.59</v>
      </c>
      <c r="U486" s="2">
        <v>3.5999999999999997E-2</v>
      </c>
      <c r="V486" s="2">
        <v>7.8E-2</v>
      </c>
      <c r="W486" s="2">
        <v>3.7999999999999999E-2</v>
      </c>
      <c r="X486" s="2">
        <v>2.5</v>
      </c>
      <c r="Y486" s="2">
        <v>130</v>
      </c>
      <c r="Z486" s="2">
        <v>7</v>
      </c>
    </row>
    <row r="487" spans="1:26" ht="12" customHeight="1" thickBot="1">
      <c r="A487" s="45" t="s">
        <v>36</v>
      </c>
      <c r="B487" s="12" t="s">
        <v>81</v>
      </c>
      <c r="C487" s="12" t="s">
        <v>79</v>
      </c>
      <c r="D487" s="12" t="s">
        <v>57</v>
      </c>
      <c r="E487" s="12" t="s">
        <v>48</v>
      </c>
      <c r="F487" s="86" t="s">
        <v>114</v>
      </c>
      <c r="G487" s="14">
        <v>3.7</v>
      </c>
      <c r="H487" s="12">
        <v>4.2</v>
      </c>
      <c r="I487" s="2" t="s">
        <v>29</v>
      </c>
      <c r="J487" s="2">
        <v>53080</v>
      </c>
      <c r="K487" s="2">
        <v>47.5</v>
      </c>
      <c r="L487" s="45">
        <v>35080</v>
      </c>
      <c r="M487" s="16">
        <f t="shared" si="7"/>
        <v>35.08</v>
      </c>
      <c r="N487" s="2">
        <v>18.239999999999998</v>
      </c>
      <c r="O487" s="2">
        <v>7.5</v>
      </c>
      <c r="P487" s="22" t="s">
        <v>115</v>
      </c>
      <c r="Q487" s="2">
        <v>0.37</v>
      </c>
      <c r="R487" s="2">
        <v>2.5999999999999999E-2</v>
      </c>
      <c r="S487" s="2">
        <v>0.53</v>
      </c>
      <c r="T487" s="2">
        <v>0.56000000000000005</v>
      </c>
      <c r="U487" s="2">
        <v>6.8000000000000005E-2</v>
      </c>
      <c r="V487" s="2">
        <v>8.3000000000000004E-2</v>
      </c>
      <c r="W487" s="2">
        <v>0.04</v>
      </c>
      <c r="X487" s="2">
        <v>2.4</v>
      </c>
      <c r="Y487" s="22" t="s">
        <v>115</v>
      </c>
      <c r="Z487" s="22" t="s">
        <v>115</v>
      </c>
    </row>
    <row r="488" spans="1:26" ht="12" customHeight="1">
      <c r="A488" s="44" t="s">
        <v>36</v>
      </c>
      <c r="B488" s="2" t="s">
        <v>82</v>
      </c>
      <c r="C488" s="2" t="s">
        <v>79</v>
      </c>
      <c r="D488" s="2" t="s">
        <v>57</v>
      </c>
      <c r="E488" s="2" t="s">
        <v>48</v>
      </c>
      <c r="F488" s="85" t="s">
        <v>113</v>
      </c>
      <c r="G488" s="4">
        <v>0.51900000000000002</v>
      </c>
      <c r="H488" s="2" t="s">
        <v>29</v>
      </c>
      <c r="I488" s="2">
        <v>1.8</v>
      </c>
      <c r="J488" s="2">
        <v>45860</v>
      </c>
      <c r="K488" s="2">
        <v>74.8</v>
      </c>
      <c r="L488" s="44">
        <v>29770</v>
      </c>
      <c r="M488" s="16">
        <f t="shared" si="7"/>
        <v>29.77</v>
      </c>
      <c r="N488" s="2">
        <v>15.73</v>
      </c>
      <c r="O488" s="2">
        <v>7.44</v>
      </c>
      <c r="P488" s="2">
        <v>5.7000000000000002E-3</v>
      </c>
      <c r="Q488" s="2">
        <v>0.43</v>
      </c>
      <c r="R488" s="2">
        <v>4.3999999999999997E-2</v>
      </c>
      <c r="S488" s="2">
        <v>0.7</v>
      </c>
      <c r="T488" s="2">
        <v>0.75</v>
      </c>
      <c r="U488" s="2">
        <v>9.0999999999999998E-2</v>
      </c>
      <c r="V488" s="2">
        <v>7.6999999999999999E-2</v>
      </c>
      <c r="W488" s="2">
        <v>3.6999999999999998E-2</v>
      </c>
      <c r="X488" s="2">
        <v>2.5</v>
      </c>
      <c r="Y488" s="2">
        <v>130</v>
      </c>
      <c r="Z488" s="2">
        <v>6</v>
      </c>
    </row>
    <row r="489" spans="1:26" ht="12" customHeight="1" thickBot="1">
      <c r="A489" s="45" t="s">
        <v>36</v>
      </c>
      <c r="B489" s="12" t="s">
        <v>82</v>
      </c>
      <c r="C489" s="12" t="s">
        <v>79</v>
      </c>
      <c r="D489" s="12" t="s">
        <v>57</v>
      </c>
      <c r="E489" s="12" t="s">
        <v>48</v>
      </c>
      <c r="F489" s="86" t="s">
        <v>114</v>
      </c>
      <c r="G489" s="14">
        <v>4.5</v>
      </c>
      <c r="H489" s="12">
        <v>5</v>
      </c>
      <c r="I489" s="2" t="s">
        <v>29</v>
      </c>
      <c r="J489" s="2">
        <v>48530</v>
      </c>
      <c r="K489" s="2">
        <v>61.9</v>
      </c>
      <c r="L489" s="45">
        <v>31710</v>
      </c>
      <c r="M489" s="16">
        <f t="shared" si="7"/>
        <v>31.71</v>
      </c>
      <c r="N489" s="2">
        <v>16.350000000000001</v>
      </c>
      <c r="O489" s="2">
        <v>7.42</v>
      </c>
      <c r="P489" s="22" t="s">
        <v>115</v>
      </c>
      <c r="Q489" s="2">
        <v>0.37</v>
      </c>
      <c r="R489" s="2">
        <v>4.3999999999999997E-2</v>
      </c>
      <c r="S489" s="2">
        <v>0.55000000000000004</v>
      </c>
      <c r="T489" s="2">
        <v>0.6</v>
      </c>
      <c r="U489" s="2">
        <v>0.1</v>
      </c>
      <c r="V489" s="2">
        <v>6.9000000000000006E-2</v>
      </c>
      <c r="W489" s="2">
        <v>4.1000000000000002E-2</v>
      </c>
      <c r="X489" s="2">
        <v>2.4</v>
      </c>
      <c r="Y489" s="22" t="s">
        <v>115</v>
      </c>
      <c r="Z489" s="22" t="s">
        <v>115</v>
      </c>
    </row>
    <row r="490" spans="1:26" ht="12" customHeight="1">
      <c r="A490" s="46" t="s">
        <v>36</v>
      </c>
      <c r="B490" s="18" t="s">
        <v>83</v>
      </c>
      <c r="C490" s="18" t="s">
        <v>84</v>
      </c>
      <c r="D490" s="18" t="s">
        <v>57</v>
      </c>
      <c r="E490" s="18" t="s">
        <v>48</v>
      </c>
      <c r="F490" s="85" t="s">
        <v>113</v>
      </c>
      <c r="G490" s="19">
        <v>0.61299999999999999</v>
      </c>
      <c r="H490" s="18" t="s">
        <v>29</v>
      </c>
      <c r="I490" s="2">
        <v>0.9</v>
      </c>
      <c r="J490" s="2">
        <v>45770</v>
      </c>
      <c r="K490" s="2">
        <v>95</v>
      </c>
      <c r="L490" s="44">
        <v>29720</v>
      </c>
      <c r="M490" s="16">
        <f t="shared" si="7"/>
        <v>29.72</v>
      </c>
      <c r="N490" s="2">
        <v>16.899999999999999</v>
      </c>
      <c r="O490" s="2">
        <v>7.66</v>
      </c>
      <c r="P490" s="2">
        <v>1.2999999999999999E-2</v>
      </c>
      <c r="Q490" s="2">
        <v>0.45</v>
      </c>
      <c r="R490" s="2">
        <v>2.1000000000000001E-2</v>
      </c>
      <c r="S490" s="2">
        <v>0.61</v>
      </c>
      <c r="T490" s="2">
        <v>0.63</v>
      </c>
      <c r="U490" s="2">
        <v>2.3E-2</v>
      </c>
      <c r="V490" s="2">
        <v>5.8000000000000003E-2</v>
      </c>
      <c r="W490" s="2">
        <v>1.4999999999999999E-2</v>
      </c>
      <c r="X490" s="2">
        <v>2.2000000000000002</v>
      </c>
      <c r="Y490" s="2">
        <v>130</v>
      </c>
      <c r="Z490" s="2">
        <v>5</v>
      </c>
    </row>
    <row r="491" spans="1:26" ht="12" customHeight="1" thickBot="1">
      <c r="A491" s="45" t="s">
        <v>36</v>
      </c>
      <c r="B491" s="12" t="s">
        <v>83</v>
      </c>
      <c r="C491" s="12" t="s">
        <v>84</v>
      </c>
      <c r="D491" s="12" t="s">
        <v>57</v>
      </c>
      <c r="E491" s="12" t="s">
        <v>48</v>
      </c>
      <c r="F491" s="86" t="s">
        <v>114</v>
      </c>
      <c r="G491" s="14">
        <v>4.3</v>
      </c>
      <c r="H491" s="12">
        <v>4.8</v>
      </c>
      <c r="I491" s="2" t="s">
        <v>29</v>
      </c>
      <c r="J491" s="2">
        <v>51190</v>
      </c>
      <c r="K491" s="2">
        <v>64.900000000000006</v>
      </c>
      <c r="L491" s="45">
        <v>33650</v>
      </c>
      <c r="M491" s="16">
        <f t="shared" si="7"/>
        <v>33.65</v>
      </c>
      <c r="N491" s="2">
        <v>15.88</v>
      </c>
      <c r="O491" s="2">
        <v>7.63</v>
      </c>
      <c r="P491" s="22" t="s">
        <v>115</v>
      </c>
      <c r="Q491" s="2">
        <v>0.32</v>
      </c>
      <c r="R491" s="2">
        <v>1.4E-2</v>
      </c>
      <c r="S491" s="2">
        <v>0.35</v>
      </c>
      <c r="T491" s="2">
        <v>0.37</v>
      </c>
      <c r="U491" s="2">
        <v>2.4E-2</v>
      </c>
      <c r="V491" s="2">
        <v>4.3999999999999997E-2</v>
      </c>
      <c r="W491" s="2">
        <v>2.1000000000000001E-2</v>
      </c>
      <c r="X491" s="2">
        <v>1.8</v>
      </c>
      <c r="Y491" s="22" t="s">
        <v>115</v>
      </c>
      <c r="Z491" s="22" t="s">
        <v>115</v>
      </c>
    </row>
    <row r="492" spans="1:26" ht="12" customHeight="1">
      <c r="A492" s="44" t="s">
        <v>36</v>
      </c>
      <c r="B492" s="2" t="s">
        <v>85</v>
      </c>
      <c r="C492" s="2" t="s">
        <v>84</v>
      </c>
      <c r="D492" s="2" t="s">
        <v>57</v>
      </c>
      <c r="E492" s="2" t="s">
        <v>48</v>
      </c>
      <c r="F492" s="85" t="s">
        <v>113</v>
      </c>
      <c r="G492" s="4">
        <v>0.51700000000000002</v>
      </c>
      <c r="H492" s="2" t="s">
        <v>29</v>
      </c>
      <c r="I492" s="2">
        <v>2.5</v>
      </c>
      <c r="J492" s="2">
        <v>46510</v>
      </c>
      <c r="K492" s="2">
        <v>77.7</v>
      </c>
      <c r="L492" s="44">
        <v>30240</v>
      </c>
      <c r="M492" s="16">
        <f t="shared" si="7"/>
        <v>30.24</v>
      </c>
      <c r="N492" s="2">
        <v>15.75</v>
      </c>
      <c r="O492" s="2">
        <v>7.61</v>
      </c>
      <c r="P492" s="2">
        <v>2.8E-3</v>
      </c>
      <c r="Q492" s="2">
        <v>0.39</v>
      </c>
      <c r="R492" s="2">
        <v>3.9E-2</v>
      </c>
      <c r="S492" s="2">
        <v>0.52</v>
      </c>
      <c r="T492" s="2">
        <v>0.56000000000000005</v>
      </c>
      <c r="U492" s="2">
        <v>0.05</v>
      </c>
      <c r="V492" s="2">
        <v>4.7E-2</v>
      </c>
      <c r="W492" s="2">
        <v>1.9E-2</v>
      </c>
      <c r="X492" s="2">
        <v>2</v>
      </c>
      <c r="Y492" s="2">
        <v>130</v>
      </c>
      <c r="Z492" s="2">
        <v>5</v>
      </c>
    </row>
    <row r="493" spans="1:26" ht="12" customHeight="1" thickBot="1">
      <c r="A493" s="45" t="s">
        <v>36</v>
      </c>
      <c r="B493" s="12" t="s">
        <v>85</v>
      </c>
      <c r="C493" s="12" t="s">
        <v>84</v>
      </c>
      <c r="D493" s="12" t="s">
        <v>57</v>
      </c>
      <c r="E493" s="12" t="s">
        <v>48</v>
      </c>
      <c r="F493" s="86" t="s">
        <v>114</v>
      </c>
      <c r="G493" s="14">
        <v>4</v>
      </c>
      <c r="H493" s="12">
        <v>4.5</v>
      </c>
      <c r="I493" s="2" t="s">
        <v>29</v>
      </c>
      <c r="J493" s="2">
        <v>48490</v>
      </c>
      <c r="K493" s="2">
        <v>46.5</v>
      </c>
      <c r="L493" s="45">
        <v>31690</v>
      </c>
      <c r="M493" s="16">
        <f t="shared" si="7"/>
        <v>31.69</v>
      </c>
      <c r="N493" s="2">
        <v>16.7</v>
      </c>
      <c r="O493" s="2">
        <v>7.45</v>
      </c>
      <c r="P493" s="22" t="s">
        <v>115</v>
      </c>
      <c r="Q493" s="2">
        <v>0.34</v>
      </c>
      <c r="R493" s="2">
        <v>4.4999999999999998E-2</v>
      </c>
      <c r="S493" s="2">
        <v>0.56000000000000005</v>
      </c>
      <c r="T493" s="2">
        <v>0.61</v>
      </c>
      <c r="U493" s="2">
        <v>0.17</v>
      </c>
      <c r="V493" s="2">
        <v>6.3E-2</v>
      </c>
      <c r="W493" s="2">
        <v>3.3000000000000002E-2</v>
      </c>
      <c r="X493" s="2">
        <v>2.1</v>
      </c>
      <c r="Y493" s="22" t="s">
        <v>115</v>
      </c>
      <c r="Z493" s="22" t="s">
        <v>115</v>
      </c>
    </row>
    <row r="494" spans="1:26" ht="12" customHeight="1">
      <c r="A494" s="44" t="s">
        <v>36</v>
      </c>
      <c r="B494" s="2" t="s">
        <v>86</v>
      </c>
      <c r="C494" s="2" t="s">
        <v>84</v>
      </c>
      <c r="D494" s="2" t="s">
        <v>57</v>
      </c>
      <c r="E494" s="2" t="s">
        <v>48</v>
      </c>
      <c r="F494" s="85" t="s">
        <v>113</v>
      </c>
      <c r="G494" s="4">
        <v>0.502</v>
      </c>
      <c r="H494" s="2" t="s">
        <v>29</v>
      </c>
      <c r="I494" s="2">
        <v>2</v>
      </c>
      <c r="J494" s="2">
        <v>40850</v>
      </c>
      <c r="K494" s="2">
        <v>67.900000000000006</v>
      </c>
      <c r="L494" s="44">
        <v>26180</v>
      </c>
      <c r="M494" s="16">
        <f t="shared" si="7"/>
        <v>26.18</v>
      </c>
      <c r="N494" s="2">
        <v>15.31</v>
      </c>
      <c r="O494" s="2">
        <v>7.54</v>
      </c>
      <c r="P494" s="2">
        <v>3.3E-3</v>
      </c>
      <c r="Q494" s="2">
        <v>0.44</v>
      </c>
      <c r="R494" s="2">
        <v>8.1000000000000003E-2</v>
      </c>
      <c r="S494" s="2">
        <v>0.73</v>
      </c>
      <c r="T494" s="2">
        <v>0.81</v>
      </c>
      <c r="U494" s="2">
        <v>0.12</v>
      </c>
      <c r="V494" s="2">
        <v>4.9000000000000002E-2</v>
      </c>
      <c r="W494" s="2">
        <v>1.7000000000000001E-2</v>
      </c>
      <c r="X494" s="2">
        <v>2.2999999999999998</v>
      </c>
      <c r="Y494" s="2">
        <v>130</v>
      </c>
      <c r="Z494" s="2">
        <v>7</v>
      </c>
    </row>
    <row r="495" spans="1:26" ht="12" customHeight="1" thickBot="1">
      <c r="A495" s="45" t="s">
        <v>36</v>
      </c>
      <c r="B495" s="12" t="s">
        <v>86</v>
      </c>
      <c r="C495" s="12" t="s">
        <v>84</v>
      </c>
      <c r="D495" s="12" t="s">
        <v>57</v>
      </c>
      <c r="E495" s="12" t="s">
        <v>48</v>
      </c>
      <c r="F495" s="86" t="s">
        <v>114</v>
      </c>
      <c r="G495" s="14">
        <v>4</v>
      </c>
      <c r="H495" s="12">
        <v>4.5</v>
      </c>
      <c r="I495" s="2" t="s">
        <v>29</v>
      </c>
      <c r="J495" s="2">
        <v>48850</v>
      </c>
      <c r="K495" s="2">
        <v>38.9</v>
      </c>
      <c r="L495" s="45">
        <v>31950</v>
      </c>
      <c r="M495" s="16">
        <f t="shared" si="7"/>
        <v>31.95</v>
      </c>
      <c r="N495" s="2">
        <v>16.46</v>
      </c>
      <c r="O495" s="2">
        <v>7.55</v>
      </c>
      <c r="P495" s="22" t="s">
        <v>115</v>
      </c>
      <c r="Q495" s="2">
        <v>0.32</v>
      </c>
      <c r="R495" s="2">
        <v>5.1999999999999998E-2</v>
      </c>
      <c r="S495" s="2">
        <v>0.6</v>
      </c>
      <c r="T495" s="2">
        <v>0.65</v>
      </c>
      <c r="U495" s="2">
        <v>0.11</v>
      </c>
      <c r="V495" s="2">
        <v>5.7000000000000002E-2</v>
      </c>
      <c r="W495" s="2">
        <v>2.8000000000000001E-2</v>
      </c>
      <c r="X495" s="2">
        <v>1.9</v>
      </c>
      <c r="Y495" s="22" t="s">
        <v>115</v>
      </c>
      <c r="Z495" s="22" t="s">
        <v>115</v>
      </c>
    </row>
    <row r="496" spans="1:26" ht="12" customHeight="1">
      <c r="A496" s="44" t="s">
        <v>36</v>
      </c>
      <c r="B496" s="2" t="s">
        <v>87</v>
      </c>
      <c r="C496" s="2" t="s">
        <v>84</v>
      </c>
      <c r="D496" s="2" t="s">
        <v>57</v>
      </c>
      <c r="E496" s="2" t="s">
        <v>48</v>
      </c>
      <c r="F496" s="85" t="s">
        <v>113</v>
      </c>
      <c r="G496" s="4">
        <v>0.501</v>
      </c>
      <c r="H496" s="2" t="s">
        <v>29</v>
      </c>
      <c r="I496" s="2">
        <v>2.2000000000000002</v>
      </c>
      <c r="J496" s="2">
        <v>40410</v>
      </c>
      <c r="K496" s="2">
        <v>72.3</v>
      </c>
      <c r="L496" s="75">
        <v>25870</v>
      </c>
      <c r="M496" s="16">
        <f t="shared" si="7"/>
        <v>25.87</v>
      </c>
      <c r="N496" s="2">
        <v>15.01</v>
      </c>
      <c r="O496" s="2">
        <v>7.38</v>
      </c>
      <c r="P496" s="2">
        <v>2.3999999999999998E-3</v>
      </c>
      <c r="Q496" s="2">
        <v>0.39</v>
      </c>
      <c r="R496" s="2">
        <v>7.2999999999999995E-2</v>
      </c>
      <c r="S496" s="2">
        <v>0.53</v>
      </c>
      <c r="T496" s="2">
        <v>0.6</v>
      </c>
      <c r="U496" s="2">
        <v>0.12</v>
      </c>
      <c r="V496" s="2">
        <v>5.0999999999999997E-2</v>
      </c>
      <c r="W496" s="2">
        <v>2.3E-2</v>
      </c>
      <c r="X496" s="2">
        <v>1.9</v>
      </c>
      <c r="Y496" s="2">
        <v>120</v>
      </c>
      <c r="Z496" s="2">
        <v>5</v>
      </c>
    </row>
    <row r="497" spans="1:26" ht="12" customHeight="1" thickBot="1">
      <c r="A497" s="45" t="s">
        <v>36</v>
      </c>
      <c r="B497" s="12" t="s">
        <v>87</v>
      </c>
      <c r="C497" s="12" t="s">
        <v>84</v>
      </c>
      <c r="D497" s="12" t="s">
        <v>57</v>
      </c>
      <c r="E497" s="12" t="s">
        <v>48</v>
      </c>
      <c r="F497" s="86" t="s">
        <v>114</v>
      </c>
      <c r="G497" s="14">
        <v>4.5</v>
      </c>
      <c r="H497" s="12">
        <v>5</v>
      </c>
      <c r="I497" s="2" t="s">
        <v>29</v>
      </c>
      <c r="J497" s="2">
        <v>44910</v>
      </c>
      <c r="K497" s="2">
        <v>63.6</v>
      </c>
      <c r="L497" s="45">
        <v>29090</v>
      </c>
      <c r="M497" s="16">
        <f t="shared" si="7"/>
        <v>29.09</v>
      </c>
      <c r="N497" s="2">
        <v>15.6</v>
      </c>
      <c r="O497" s="2">
        <v>7.41</v>
      </c>
      <c r="P497" s="22" t="s">
        <v>115</v>
      </c>
      <c r="Q497" s="2">
        <v>0.34</v>
      </c>
      <c r="R497" s="2">
        <v>5.7000000000000002E-2</v>
      </c>
      <c r="S497" s="2">
        <v>0.47</v>
      </c>
      <c r="T497" s="2">
        <v>0.53</v>
      </c>
      <c r="U497" s="2">
        <v>0.11</v>
      </c>
      <c r="V497" s="2">
        <v>5.5E-2</v>
      </c>
      <c r="W497" s="2">
        <v>2.7E-2</v>
      </c>
      <c r="X497" s="2">
        <v>0.72</v>
      </c>
      <c r="Y497" s="22" t="s">
        <v>115</v>
      </c>
      <c r="Z497" s="22" t="s">
        <v>115</v>
      </c>
    </row>
    <row r="498" spans="1:26" ht="12" customHeight="1">
      <c r="A498" s="44" t="s">
        <v>36</v>
      </c>
      <c r="B498" s="2" t="s">
        <v>88</v>
      </c>
      <c r="C498" s="2" t="s">
        <v>84</v>
      </c>
      <c r="D498" s="2" t="s">
        <v>57</v>
      </c>
      <c r="E498" s="2" t="s">
        <v>48</v>
      </c>
      <c r="F498" s="85" t="s">
        <v>113</v>
      </c>
      <c r="G498" s="4">
        <v>0.48199999999999998</v>
      </c>
      <c r="H498" s="2" t="s">
        <v>29</v>
      </c>
      <c r="I498" s="2">
        <v>1.8</v>
      </c>
      <c r="J498" s="2">
        <v>13990</v>
      </c>
      <c r="K498" s="2">
        <v>79.8</v>
      </c>
      <c r="L498" s="43">
        <v>8130</v>
      </c>
      <c r="M498" s="16">
        <f t="shared" si="7"/>
        <v>8.1300000000000008</v>
      </c>
      <c r="N498" s="2">
        <v>13.59</v>
      </c>
      <c r="O498" s="2">
        <v>7.51</v>
      </c>
      <c r="P498" s="2">
        <v>2.0999999999999999E-3</v>
      </c>
      <c r="Q498" s="2">
        <v>0.5</v>
      </c>
      <c r="R498" s="2">
        <v>0.25</v>
      </c>
      <c r="S498" s="2">
        <v>0.72</v>
      </c>
      <c r="T498" s="2">
        <v>0.97</v>
      </c>
      <c r="U498" s="2">
        <v>0.11</v>
      </c>
      <c r="V498" s="2">
        <v>3.5999999999999997E-2</v>
      </c>
      <c r="W498" s="2">
        <v>1.0999999999999999E-2</v>
      </c>
      <c r="X498" s="2">
        <v>3</v>
      </c>
      <c r="Y498" s="2">
        <v>85</v>
      </c>
      <c r="Z498" s="2">
        <v>10</v>
      </c>
    </row>
    <row r="499" spans="1:26" ht="12" customHeight="1" thickBot="1">
      <c r="A499" s="45" t="s">
        <v>36</v>
      </c>
      <c r="B499" s="12" t="s">
        <v>88</v>
      </c>
      <c r="C499" s="12" t="s">
        <v>84</v>
      </c>
      <c r="D499" s="12" t="s">
        <v>57</v>
      </c>
      <c r="E499" s="12" t="s">
        <v>48</v>
      </c>
      <c r="F499" s="86" t="s">
        <v>114</v>
      </c>
      <c r="G499" s="14">
        <v>4.5</v>
      </c>
      <c r="H499" s="12">
        <v>5</v>
      </c>
      <c r="I499" s="2" t="s">
        <v>29</v>
      </c>
      <c r="J499" s="2">
        <v>44180</v>
      </c>
      <c r="K499" s="2">
        <v>34.200000000000003</v>
      </c>
      <c r="L499" s="45">
        <v>28550</v>
      </c>
      <c r="M499" s="16">
        <f t="shared" si="7"/>
        <v>28.55</v>
      </c>
      <c r="N499" s="2">
        <v>15.1</v>
      </c>
      <c r="O499" s="2">
        <v>7.37</v>
      </c>
      <c r="P499" s="22" t="s">
        <v>115</v>
      </c>
      <c r="Q499" s="2">
        <v>0.27</v>
      </c>
      <c r="R499" s="2">
        <v>0.11</v>
      </c>
      <c r="S499" s="2">
        <v>0.55000000000000004</v>
      </c>
      <c r="T499" s="2">
        <v>0.66</v>
      </c>
      <c r="U499" s="2">
        <v>0.18</v>
      </c>
      <c r="V499" s="2">
        <v>0.06</v>
      </c>
      <c r="W499" s="2">
        <v>3.2000000000000001E-2</v>
      </c>
      <c r="X499" s="2">
        <v>1.9</v>
      </c>
      <c r="Y499" s="22" t="s">
        <v>115</v>
      </c>
      <c r="Z499" s="22" t="s">
        <v>115</v>
      </c>
    </row>
    <row r="500" spans="1:26" ht="12" customHeight="1">
      <c r="A500" s="44" t="s">
        <v>36</v>
      </c>
      <c r="B500" s="2" t="s">
        <v>89</v>
      </c>
      <c r="C500" s="2" t="s">
        <v>90</v>
      </c>
      <c r="D500" s="2" t="s">
        <v>57</v>
      </c>
      <c r="E500" s="2" t="s">
        <v>48</v>
      </c>
      <c r="F500" s="85" t="s">
        <v>113</v>
      </c>
      <c r="G500" s="4">
        <v>0.5</v>
      </c>
      <c r="H500" s="2" t="s">
        <v>29</v>
      </c>
      <c r="I500" s="2">
        <v>1.2</v>
      </c>
      <c r="J500" s="2">
        <v>17370</v>
      </c>
      <c r="K500" s="2">
        <v>80.400000000000006</v>
      </c>
      <c r="L500" s="44">
        <v>10200</v>
      </c>
      <c r="M500" s="16">
        <f t="shared" si="7"/>
        <v>10.199999999999999</v>
      </c>
      <c r="N500" s="2">
        <v>13.98</v>
      </c>
      <c r="O500" s="2">
        <v>7.64</v>
      </c>
      <c r="P500" s="2">
        <v>4.5999999999999999E-3</v>
      </c>
      <c r="Q500" s="2">
        <v>0.55000000000000004</v>
      </c>
      <c r="R500" s="2">
        <v>0.77</v>
      </c>
      <c r="S500" s="2">
        <v>0.65</v>
      </c>
      <c r="T500" s="2">
        <v>1.4</v>
      </c>
      <c r="U500" s="2">
        <v>9.0999999999999998E-2</v>
      </c>
      <c r="V500" s="2">
        <v>4.2999999999999997E-2</v>
      </c>
      <c r="W500" s="2">
        <v>1.7999999999999999E-2</v>
      </c>
      <c r="X500" s="2">
        <v>4.2</v>
      </c>
      <c r="Y500" s="2">
        <v>110</v>
      </c>
      <c r="Z500" s="2">
        <v>12</v>
      </c>
    </row>
    <row r="501" spans="1:26" ht="12" customHeight="1" thickBot="1">
      <c r="A501" s="45" t="s">
        <v>36</v>
      </c>
      <c r="B501" s="12" t="s">
        <v>89</v>
      </c>
      <c r="C501" s="12" t="s">
        <v>90</v>
      </c>
      <c r="D501" s="12" t="s">
        <v>57</v>
      </c>
      <c r="E501" s="12" t="s">
        <v>48</v>
      </c>
      <c r="F501" s="86" t="s">
        <v>114</v>
      </c>
      <c r="G501" s="14">
        <v>4.5</v>
      </c>
      <c r="H501" s="12">
        <v>4.5</v>
      </c>
      <c r="I501" s="2" t="s">
        <v>29</v>
      </c>
      <c r="J501" s="2">
        <v>41600</v>
      </c>
      <c r="K501" s="2">
        <v>55.8</v>
      </c>
      <c r="L501" s="45">
        <v>26710</v>
      </c>
      <c r="M501" s="16">
        <f t="shared" si="7"/>
        <v>26.71</v>
      </c>
      <c r="N501" s="2">
        <v>15.32</v>
      </c>
      <c r="O501" s="2">
        <v>7.62</v>
      </c>
      <c r="P501" s="22" t="s">
        <v>115</v>
      </c>
      <c r="Q501" s="2">
        <v>0.3</v>
      </c>
      <c r="R501" s="2">
        <v>0.16</v>
      </c>
      <c r="S501" s="2">
        <v>0.43</v>
      </c>
      <c r="T501" s="2">
        <v>0.59</v>
      </c>
      <c r="U501" s="2">
        <v>0.12</v>
      </c>
      <c r="V501" s="2">
        <v>4.1000000000000002E-2</v>
      </c>
      <c r="W501" s="2">
        <v>2.5000000000000001E-2</v>
      </c>
      <c r="X501" s="2">
        <v>1.9</v>
      </c>
      <c r="Y501" s="22" t="s">
        <v>115</v>
      </c>
      <c r="Z501" s="22" t="s">
        <v>115</v>
      </c>
    </row>
    <row r="502" spans="1:26" ht="12" customHeight="1">
      <c r="A502" s="44" t="s">
        <v>36</v>
      </c>
      <c r="B502" s="2" t="s">
        <v>91</v>
      </c>
      <c r="C502" s="2" t="s">
        <v>90</v>
      </c>
      <c r="D502" s="2" t="s">
        <v>57</v>
      </c>
      <c r="E502" s="2" t="s">
        <v>48</v>
      </c>
      <c r="F502" s="85" t="s">
        <v>113</v>
      </c>
      <c r="G502" s="4">
        <v>0.504</v>
      </c>
      <c r="H502" s="2" t="s">
        <v>29</v>
      </c>
      <c r="I502" s="2">
        <v>1.1000000000000001</v>
      </c>
      <c r="J502" s="2">
        <v>9415</v>
      </c>
      <c r="K502" s="2">
        <v>77.8</v>
      </c>
      <c r="L502" s="44">
        <v>5310</v>
      </c>
      <c r="M502" s="16">
        <f t="shared" si="7"/>
        <v>5.31</v>
      </c>
      <c r="N502" s="2">
        <v>12.8</v>
      </c>
      <c r="O502" s="2">
        <v>7.27</v>
      </c>
      <c r="P502" s="2">
        <v>2.8E-3</v>
      </c>
      <c r="Q502" s="2">
        <v>0.77</v>
      </c>
      <c r="R502" s="2">
        <v>0.97</v>
      </c>
      <c r="S502" s="2">
        <v>0.93</v>
      </c>
      <c r="T502" s="2">
        <v>1.9</v>
      </c>
      <c r="U502" s="2">
        <v>6.0999999999999999E-2</v>
      </c>
      <c r="V502" s="2">
        <v>4.5999999999999999E-2</v>
      </c>
      <c r="W502" s="2">
        <v>0.01</v>
      </c>
      <c r="X502" s="2">
        <v>4.3</v>
      </c>
      <c r="Y502" s="2">
        <v>74</v>
      </c>
      <c r="Z502" s="2">
        <v>13</v>
      </c>
    </row>
    <row r="503" spans="1:26" ht="12" customHeight="1" thickBot="1">
      <c r="A503" s="45" t="s">
        <v>36</v>
      </c>
      <c r="B503" s="12" t="s">
        <v>91</v>
      </c>
      <c r="C503" s="12" t="s">
        <v>90</v>
      </c>
      <c r="D503" s="12" t="s">
        <v>57</v>
      </c>
      <c r="E503" s="12" t="s">
        <v>48</v>
      </c>
      <c r="F503" s="86" t="s">
        <v>114</v>
      </c>
      <c r="G503" s="14">
        <v>4.5</v>
      </c>
      <c r="H503" s="12">
        <v>5</v>
      </c>
      <c r="I503" s="2" t="s">
        <v>29</v>
      </c>
      <c r="J503" s="2">
        <v>39280</v>
      </c>
      <c r="K503" s="2">
        <v>25.6</v>
      </c>
      <c r="L503" s="45">
        <v>25070</v>
      </c>
      <c r="M503" s="16">
        <f t="shared" si="7"/>
        <v>25.07</v>
      </c>
      <c r="N503" s="2">
        <v>15.32</v>
      </c>
      <c r="O503" s="2">
        <v>7.24</v>
      </c>
      <c r="P503" s="22" t="s">
        <v>115</v>
      </c>
      <c r="Q503" s="2">
        <v>0.4</v>
      </c>
      <c r="R503" s="2">
        <v>0.28999999999999998</v>
      </c>
      <c r="S503" s="2">
        <v>0.64</v>
      </c>
      <c r="T503" s="2">
        <v>0.94</v>
      </c>
      <c r="U503" s="2">
        <v>0.2</v>
      </c>
      <c r="V503" s="2">
        <v>6.9000000000000006E-2</v>
      </c>
      <c r="W503" s="2">
        <v>2.9000000000000001E-2</v>
      </c>
      <c r="X503" s="2">
        <v>2.5</v>
      </c>
      <c r="Y503" s="22" t="s">
        <v>115</v>
      </c>
      <c r="Z503" s="22" t="s">
        <v>115</v>
      </c>
    </row>
    <row r="504" spans="1:26" ht="12" customHeight="1">
      <c r="A504" s="44" t="s">
        <v>36</v>
      </c>
      <c r="B504" s="2" t="s">
        <v>92</v>
      </c>
      <c r="C504" s="2" t="s">
        <v>90</v>
      </c>
      <c r="D504" s="2" t="s">
        <v>57</v>
      </c>
      <c r="E504" s="2" t="s">
        <v>48</v>
      </c>
      <c r="F504" s="85" t="s">
        <v>113</v>
      </c>
      <c r="G504" s="4">
        <v>0.51</v>
      </c>
      <c r="H504" s="2" t="s">
        <v>29</v>
      </c>
      <c r="I504" s="2">
        <v>0.3</v>
      </c>
      <c r="J504" s="2">
        <v>7259</v>
      </c>
      <c r="K504" s="2">
        <v>82.7</v>
      </c>
      <c r="L504" s="44">
        <v>4040</v>
      </c>
      <c r="M504" s="16">
        <f t="shared" si="7"/>
        <v>4.04</v>
      </c>
      <c r="N504" s="2">
        <v>13.52</v>
      </c>
      <c r="O504" s="2">
        <v>7.59</v>
      </c>
      <c r="P504" s="2">
        <v>6.1000000000000004E-3</v>
      </c>
      <c r="Q504" s="2">
        <v>0.56000000000000005</v>
      </c>
      <c r="R504" s="2">
        <v>0.61</v>
      </c>
      <c r="S504" s="2">
        <v>0.69</v>
      </c>
      <c r="T504" s="2">
        <v>1.3</v>
      </c>
      <c r="U504" s="2">
        <v>6.5000000000000002E-2</v>
      </c>
      <c r="V504" s="2">
        <v>4.8000000000000001E-2</v>
      </c>
      <c r="W504" s="2">
        <v>8.9999999999999993E-3</v>
      </c>
      <c r="X504" s="2">
        <v>3.9</v>
      </c>
      <c r="Y504" s="2">
        <v>63</v>
      </c>
      <c r="Z504" s="2">
        <v>13</v>
      </c>
    </row>
    <row r="505" spans="1:26" ht="12" customHeight="1" thickBot="1">
      <c r="A505" s="45" t="s">
        <v>36</v>
      </c>
      <c r="B505" s="12" t="s">
        <v>92</v>
      </c>
      <c r="C505" s="12" t="s">
        <v>90</v>
      </c>
      <c r="D505" s="12" t="s">
        <v>57</v>
      </c>
      <c r="E505" s="12" t="s">
        <v>48</v>
      </c>
      <c r="F505" s="86" t="s">
        <v>114</v>
      </c>
      <c r="G505" s="14">
        <v>4.5</v>
      </c>
      <c r="H505" s="12">
        <v>5</v>
      </c>
      <c r="I505" s="2" t="s">
        <v>29</v>
      </c>
      <c r="J505" s="2">
        <v>36270</v>
      </c>
      <c r="K505" s="2">
        <v>9.4</v>
      </c>
      <c r="L505" s="45">
        <v>22920</v>
      </c>
      <c r="M505" s="16">
        <f t="shared" si="7"/>
        <v>22.92</v>
      </c>
      <c r="N505" s="2">
        <v>15.65</v>
      </c>
      <c r="O505" s="2">
        <v>7.27</v>
      </c>
      <c r="P505" s="22" t="s">
        <v>115</v>
      </c>
      <c r="Q505" s="2">
        <v>0.35</v>
      </c>
      <c r="R505" s="2">
        <v>0.27</v>
      </c>
      <c r="S505" s="2">
        <v>0.76</v>
      </c>
      <c r="T505" s="2">
        <v>1</v>
      </c>
      <c r="U505" s="2">
        <v>0.41</v>
      </c>
      <c r="V505" s="2">
        <v>6.5000000000000002E-2</v>
      </c>
      <c r="W505" s="2">
        <v>0.04</v>
      </c>
      <c r="X505" s="2">
        <v>2.8</v>
      </c>
      <c r="Y505" s="22" t="s">
        <v>115</v>
      </c>
      <c r="Z505" s="22" t="s">
        <v>115</v>
      </c>
    </row>
    <row r="506" spans="1:26" ht="12" customHeight="1">
      <c r="A506" s="46" t="s">
        <v>36</v>
      </c>
      <c r="B506" s="18" t="s">
        <v>93</v>
      </c>
      <c r="C506" s="18" t="s">
        <v>90</v>
      </c>
      <c r="D506" s="18" t="s">
        <v>57</v>
      </c>
      <c r="E506" s="18" t="s">
        <v>48</v>
      </c>
      <c r="F506" s="85" t="s">
        <v>113</v>
      </c>
      <c r="G506" s="19">
        <v>0.497</v>
      </c>
      <c r="H506" s="18" t="s">
        <v>29</v>
      </c>
      <c r="I506" s="2">
        <v>0.4</v>
      </c>
      <c r="J506" s="2">
        <v>6878</v>
      </c>
      <c r="K506" s="2">
        <v>88.3</v>
      </c>
      <c r="L506" s="44">
        <v>3790</v>
      </c>
      <c r="M506" s="16">
        <f t="shared" si="7"/>
        <v>3.79</v>
      </c>
      <c r="N506" s="2">
        <v>12.1</v>
      </c>
      <c r="O506" s="2">
        <v>7.39</v>
      </c>
      <c r="P506" s="2">
        <v>3.0000000000000001E-3</v>
      </c>
      <c r="Q506" s="2">
        <v>1</v>
      </c>
      <c r="R506" s="2">
        <v>2.1</v>
      </c>
      <c r="S506" s="2">
        <v>1.2</v>
      </c>
      <c r="T506" s="2">
        <v>3.4</v>
      </c>
      <c r="U506" s="2">
        <v>8.7999999999999995E-2</v>
      </c>
      <c r="V506" s="2">
        <v>7.0999999999999994E-2</v>
      </c>
      <c r="W506" s="2">
        <v>2.7E-2</v>
      </c>
      <c r="X506" s="2">
        <v>5.3</v>
      </c>
      <c r="Y506" s="2">
        <v>69</v>
      </c>
      <c r="Z506" s="2">
        <v>17</v>
      </c>
    </row>
    <row r="507" spans="1:26" ht="12" customHeight="1" thickBot="1">
      <c r="A507" s="45" t="s">
        <v>36</v>
      </c>
      <c r="B507" s="12" t="s">
        <v>93</v>
      </c>
      <c r="C507" s="12" t="s">
        <v>90</v>
      </c>
      <c r="D507" s="12" t="s">
        <v>57</v>
      </c>
      <c r="E507" s="12" t="s">
        <v>48</v>
      </c>
      <c r="F507" s="86" t="s">
        <v>114</v>
      </c>
      <c r="G507" s="14">
        <v>4</v>
      </c>
      <c r="H507" s="12">
        <v>4.4000000000000004</v>
      </c>
      <c r="I507" s="2" t="s">
        <v>29</v>
      </c>
      <c r="J507" s="2">
        <v>6950</v>
      </c>
      <c r="K507" s="2">
        <v>89.6</v>
      </c>
      <c r="L507" s="45">
        <v>3830</v>
      </c>
      <c r="M507" s="16">
        <f t="shared" si="7"/>
        <v>3.83</v>
      </c>
      <c r="N507" s="2">
        <v>12.07</v>
      </c>
      <c r="O507" s="2">
        <v>7.38</v>
      </c>
      <c r="P507" s="22" t="s">
        <v>115</v>
      </c>
      <c r="Q507" s="2">
        <v>0.83</v>
      </c>
      <c r="R507" s="2">
        <v>2.1</v>
      </c>
      <c r="S507" s="2">
        <v>0.94</v>
      </c>
      <c r="T507" s="2">
        <v>3.1</v>
      </c>
      <c r="U507" s="2">
        <v>8.6999999999999994E-2</v>
      </c>
      <c r="V507" s="2">
        <v>0.12</v>
      </c>
      <c r="W507" s="2">
        <v>2.7E-2</v>
      </c>
      <c r="X507" s="2">
        <v>5.2</v>
      </c>
      <c r="Y507" s="22" t="s">
        <v>115</v>
      </c>
      <c r="Z507" s="22" t="s">
        <v>115</v>
      </c>
    </row>
    <row r="508" spans="1:26" ht="12" customHeight="1">
      <c r="A508" s="44" t="s">
        <v>36</v>
      </c>
      <c r="B508" s="2" t="s">
        <v>94</v>
      </c>
      <c r="C508" s="2" t="s">
        <v>95</v>
      </c>
      <c r="D508" s="2" t="s">
        <v>57</v>
      </c>
      <c r="E508" s="2" t="s">
        <v>48</v>
      </c>
      <c r="F508" s="85" t="s">
        <v>113</v>
      </c>
      <c r="G508" s="4">
        <v>0.50600000000000001</v>
      </c>
      <c r="H508" s="2" t="s">
        <v>29</v>
      </c>
      <c r="I508" s="2">
        <v>0.8</v>
      </c>
      <c r="J508" s="2">
        <v>7912</v>
      </c>
      <c r="K508" s="2">
        <v>90.1</v>
      </c>
      <c r="L508" s="44">
        <v>4410</v>
      </c>
      <c r="M508" s="16">
        <f t="shared" si="7"/>
        <v>4.41</v>
      </c>
      <c r="N508" s="2">
        <v>13.97</v>
      </c>
      <c r="O508" s="2">
        <v>7.48</v>
      </c>
      <c r="P508" s="2">
        <v>5.3E-3</v>
      </c>
      <c r="Q508" s="2">
        <v>0.79</v>
      </c>
      <c r="R508" s="2">
        <v>1.5</v>
      </c>
      <c r="S508" s="2">
        <v>1.1000000000000001</v>
      </c>
      <c r="T508" s="2">
        <v>2.6</v>
      </c>
      <c r="U508" s="2">
        <v>4.2000000000000003E-2</v>
      </c>
      <c r="V508" s="2">
        <v>3.6999999999999998E-2</v>
      </c>
      <c r="W508" s="2">
        <v>1.0999999999999999E-2</v>
      </c>
      <c r="X508" s="2">
        <v>4.5999999999999996</v>
      </c>
      <c r="Y508" s="2">
        <v>80</v>
      </c>
      <c r="Z508" s="2">
        <v>15</v>
      </c>
    </row>
    <row r="509" spans="1:26" ht="12" customHeight="1" thickBot="1">
      <c r="A509" s="45" t="s">
        <v>36</v>
      </c>
      <c r="B509" s="12" t="s">
        <v>94</v>
      </c>
      <c r="C509" s="12" t="s">
        <v>95</v>
      </c>
      <c r="D509" s="12" t="s">
        <v>57</v>
      </c>
      <c r="E509" s="12" t="s">
        <v>48</v>
      </c>
      <c r="F509" s="86" t="s">
        <v>114</v>
      </c>
      <c r="G509" s="14">
        <v>4</v>
      </c>
      <c r="H509" s="12">
        <v>4.5</v>
      </c>
      <c r="I509" s="2" t="s">
        <v>29</v>
      </c>
      <c r="J509" s="2">
        <v>8051</v>
      </c>
      <c r="K509" s="2">
        <v>82.7</v>
      </c>
      <c r="L509" s="45">
        <v>4490</v>
      </c>
      <c r="M509" s="16">
        <f t="shared" si="7"/>
        <v>4.49</v>
      </c>
      <c r="N509" s="2">
        <v>12.59</v>
      </c>
      <c r="O509" s="2">
        <v>7.42</v>
      </c>
      <c r="P509" s="22" t="s">
        <v>115</v>
      </c>
      <c r="Q509" s="2">
        <v>0.75</v>
      </c>
      <c r="R509" s="2">
        <v>1.6</v>
      </c>
      <c r="S509" s="2">
        <v>0.91</v>
      </c>
      <c r="T509" s="2">
        <v>2.5</v>
      </c>
      <c r="U509" s="2">
        <v>0.06</v>
      </c>
      <c r="V509" s="2">
        <v>3.7999999999999999E-2</v>
      </c>
      <c r="W509" s="2">
        <v>1.2E-2</v>
      </c>
      <c r="X509" s="2">
        <v>4.5999999999999996</v>
      </c>
      <c r="Y509" s="22" t="s">
        <v>115</v>
      </c>
      <c r="Z509" s="22" t="s">
        <v>115</v>
      </c>
    </row>
    <row r="510" spans="1:26" ht="12" customHeight="1">
      <c r="A510" s="44" t="s">
        <v>36</v>
      </c>
      <c r="B510" s="2" t="s">
        <v>96</v>
      </c>
      <c r="C510" s="2" t="s">
        <v>95</v>
      </c>
      <c r="D510" s="2" t="s">
        <v>57</v>
      </c>
      <c r="E510" s="2" t="s">
        <v>48</v>
      </c>
      <c r="F510" s="85" t="s">
        <v>113</v>
      </c>
      <c r="G510" s="4">
        <v>0.52</v>
      </c>
      <c r="H510" s="2" t="s">
        <v>29</v>
      </c>
      <c r="I510" s="2">
        <v>1</v>
      </c>
      <c r="J510" s="2">
        <v>8048</v>
      </c>
      <c r="K510" s="2">
        <v>81.599999999999994</v>
      </c>
      <c r="L510" s="44">
        <v>4490</v>
      </c>
      <c r="M510" s="16">
        <f t="shared" si="7"/>
        <v>4.49</v>
      </c>
      <c r="N510" s="2">
        <v>15.42</v>
      </c>
      <c r="O510" s="2">
        <v>7.53</v>
      </c>
      <c r="P510" s="2">
        <v>5.7999999999999996E-3</v>
      </c>
      <c r="Q510" s="2">
        <v>0.5</v>
      </c>
      <c r="R510" s="2">
        <v>0.85</v>
      </c>
      <c r="S510" s="2">
        <v>0.82</v>
      </c>
      <c r="T510" s="2">
        <v>1.7</v>
      </c>
      <c r="U510" s="2">
        <v>5.2999999999999999E-2</v>
      </c>
      <c r="V510" s="2">
        <v>3.2000000000000001E-2</v>
      </c>
      <c r="W510" s="2">
        <v>6.0000000000000001E-3</v>
      </c>
      <c r="X510" s="2">
        <v>3.1</v>
      </c>
      <c r="Y510" s="2">
        <v>84</v>
      </c>
      <c r="Z510" s="2">
        <v>14</v>
      </c>
    </row>
    <row r="511" spans="1:26" ht="12" customHeight="1" thickBot="1">
      <c r="A511" s="45" t="s">
        <v>36</v>
      </c>
      <c r="B511" s="12" t="s">
        <v>96</v>
      </c>
      <c r="C511" s="12" t="s">
        <v>95</v>
      </c>
      <c r="D511" s="12" t="s">
        <v>57</v>
      </c>
      <c r="E511" s="12" t="s">
        <v>48</v>
      </c>
      <c r="F511" s="86" t="s">
        <v>114</v>
      </c>
      <c r="G511" s="14">
        <v>4</v>
      </c>
      <c r="H511" s="12">
        <v>4.5</v>
      </c>
      <c r="I511" s="2" t="s">
        <v>29</v>
      </c>
      <c r="J511" s="2">
        <v>17270</v>
      </c>
      <c r="K511" s="2">
        <v>47</v>
      </c>
      <c r="L511" s="76">
        <v>10210</v>
      </c>
      <c r="M511" s="16">
        <f t="shared" si="7"/>
        <v>10.210000000000001</v>
      </c>
      <c r="N511" s="2">
        <v>15.45</v>
      </c>
      <c r="O511" s="2">
        <v>7.36</v>
      </c>
      <c r="P511" s="22" t="s">
        <v>115</v>
      </c>
      <c r="Q511" s="2">
        <v>0.53</v>
      </c>
      <c r="R511" s="2">
        <v>0.93</v>
      </c>
      <c r="S511" s="2">
        <v>0.94</v>
      </c>
      <c r="T511" s="2">
        <v>1.9</v>
      </c>
      <c r="U511" s="2">
        <v>0.23</v>
      </c>
      <c r="V511" s="2">
        <v>4.1000000000000002E-2</v>
      </c>
      <c r="W511" s="2">
        <v>1.4E-2</v>
      </c>
      <c r="X511" s="2">
        <v>3.7</v>
      </c>
      <c r="Y511" s="22" t="s">
        <v>115</v>
      </c>
      <c r="Z511" s="22" t="s">
        <v>115</v>
      </c>
    </row>
    <row r="512" spans="1:26" ht="12" customHeight="1">
      <c r="A512" s="43" t="s">
        <v>36</v>
      </c>
      <c r="B512" s="11" t="s">
        <v>97</v>
      </c>
      <c r="C512" s="11" t="s">
        <v>95</v>
      </c>
      <c r="D512" s="11" t="s">
        <v>57</v>
      </c>
      <c r="E512" s="11" t="s">
        <v>48</v>
      </c>
      <c r="F512" s="85" t="s">
        <v>113</v>
      </c>
      <c r="G512" s="4">
        <v>0.501</v>
      </c>
      <c r="H512" s="2" t="s">
        <v>29</v>
      </c>
      <c r="I512" s="2">
        <v>0.5</v>
      </c>
      <c r="J512" s="2">
        <v>4881</v>
      </c>
      <c r="K512" s="2">
        <v>83.4</v>
      </c>
      <c r="L512" s="44">
        <v>2630</v>
      </c>
      <c r="M512" s="16">
        <f t="shared" si="7"/>
        <v>2.63</v>
      </c>
      <c r="N512" s="2">
        <v>14.91</v>
      </c>
      <c r="O512" s="2">
        <v>7.34</v>
      </c>
      <c r="P512" s="2">
        <v>1.1000000000000001E-3</v>
      </c>
      <c r="Q512" s="2">
        <v>0.4</v>
      </c>
      <c r="R512" s="2">
        <v>0.42</v>
      </c>
      <c r="S512" s="2">
        <v>0.48</v>
      </c>
      <c r="T512" s="2">
        <v>0.9</v>
      </c>
      <c r="U512" s="2">
        <v>6.5000000000000002E-2</v>
      </c>
      <c r="V512" s="2">
        <v>6.8000000000000005E-2</v>
      </c>
      <c r="W512" s="2">
        <v>2.9000000000000001E-2</v>
      </c>
      <c r="X512" s="2">
        <v>3.2</v>
      </c>
      <c r="Y512" s="2">
        <v>65</v>
      </c>
      <c r="Z512" s="2">
        <v>16</v>
      </c>
    </row>
    <row r="513" spans="1:26" ht="12" customHeight="1" thickBot="1">
      <c r="A513" s="45" t="s">
        <v>36</v>
      </c>
      <c r="B513" s="12" t="s">
        <v>97</v>
      </c>
      <c r="C513" s="12" t="s">
        <v>95</v>
      </c>
      <c r="D513" s="12" t="s">
        <v>57</v>
      </c>
      <c r="E513" s="12" t="s">
        <v>48</v>
      </c>
      <c r="F513" s="86" t="s">
        <v>114</v>
      </c>
      <c r="G513" s="14">
        <v>4.5</v>
      </c>
      <c r="H513" s="12">
        <v>5</v>
      </c>
      <c r="I513" s="2" t="s">
        <v>29</v>
      </c>
      <c r="J513" s="2">
        <v>4886</v>
      </c>
      <c r="K513" s="2">
        <v>82.7</v>
      </c>
      <c r="L513" s="45">
        <v>2630</v>
      </c>
      <c r="M513" s="16">
        <f t="shared" si="7"/>
        <v>2.63</v>
      </c>
      <c r="N513" s="2">
        <v>14.8</v>
      </c>
      <c r="O513" s="2">
        <v>7.31</v>
      </c>
      <c r="P513" s="22" t="s">
        <v>115</v>
      </c>
      <c r="Q513" s="2">
        <v>0.49</v>
      </c>
      <c r="R513" s="2">
        <v>0.41</v>
      </c>
      <c r="S513" s="2">
        <v>0.56999999999999995</v>
      </c>
      <c r="T513" s="2">
        <v>0.98</v>
      </c>
      <c r="U513" s="2">
        <v>6.9000000000000006E-2</v>
      </c>
      <c r="V513" s="2">
        <v>6.9000000000000006E-2</v>
      </c>
      <c r="W513" s="2">
        <v>3.1E-2</v>
      </c>
      <c r="X513" s="2">
        <v>3.2</v>
      </c>
      <c r="Y513" s="22" t="s">
        <v>115</v>
      </c>
      <c r="Z513" s="22" t="s">
        <v>115</v>
      </c>
    </row>
    <row r="514" spans="1:26" ht="12" customHeight="1">
      <c r="A514" s="46" t="s">
        <v>36</v>
      </c>
      <c r="B514" s="18" t="s">
        <v>98</v>
      </c>
      <c r="C514" s="18" t="s">
        <v>95</v>
      </c>
      <c r="D514" s="18" t="s">
        <v>57</v>
      </c>
      <c r="E514" s="18" t="s">
        <v>48</v>
      </c>
      <c r="F514" s="85" t="s">
        <v>113</v>
      </c>
      <c r="G514" s="19">
        <v>0.51300000000000001</v>
      </c>
      <c r="H514" s="18" t="s">
        <v>29</v>
      </c>
      <c r="I514" s="2">
        <v>0.5</v>
      </c>
      <c r="J514" s="2">
        <v>5122</v>
      </c>
      <c r="K514" s="2">
        <v>85.8</v>
      </c>
      <c r="L514" s="44">
        <v>2770</v>
      </c>
      <c r="M514" s="16">
        <f t="shared" si="7"/>
        <v>2.77</v>
      </c>
      <c r="N514" s="2">
        <v>15.18</v>
      </c>
      <c r="O514" s="2">
        <v>7.51</v>
      </c>
      <c r="P514" s="2">
        <v>1.9E-3</v>
      </c>
      <c r="Q514" s="2">
        <v>0.71</v>
      </c>
      <c r="R514" s="2">
        <v>0.41</v>
      </c>
      <c r="S514" s="2">
        <v>0.96</v>
      </c>
      <c r="T514" s="2">
        <v>1.4</v>
      </c>
      <c r="U514" s="2">
        <v>0.05</v>
      </c>
      <c r="V514" s="2">
        <v>9.0999999999999998E-2</v>
      </c>
      <c r="W514" s="2">
        <v>4.2000000000000003E-2</v>
      </c>
      <c r="X514" s="2">
        <v>4.3</v>
      </c>
      <c r="Y514" s="2">
        <v>71</v>
      </c>
      <c r="Z514" s="2">
        <v>17</v>
      </c>
    </row>
    <row r="515" spans="1:26" ht="12" customHeight="1" thickBot="1">
      <c r="A515" s="45" t="s">
        <v>36</v>
      </c>
      <c r="B515" s="12" t="s">
        <v>98</v>
      </c>
      <c r="C515" s="12" t="s">
        <v>95</v>
      </c>
      <c r="D515" s="12" t="s">
        <v>57</v>
      </c>
      <c r="E515" s="12" t="s">
        <v>48</v>
      </c>
      <c r="F515" s="86" t="s">
        <v>114</v>
      </c>
      <c r="G515" s="14">
        <v>5</v>
      </c>
      <c r="H515" s="12">
        <v>4.5</v>
      </c>
      <c r="I515" s="2" t="s">
        <v>29</v>
      </c>
      <c r="J515" s="2">
        <v>5129</v>
      </c>
      <c r="K515" s="2">
        <v>84.8</v>
      </c>
      <c r="L515" s="45">
        <v>2780</v>
      </c>
      <c r="M515" s="16">
        <f t="shared" ref="M515:M578" si="8">L515/1000</f>
        <v>2.78</v>
      </c>
      <c r="N515" s="2">
        <v>15.18</v>
      </c>
      <c r="O515" s="2">
        <v>7.48</v>
      </c>
      <c r="P515" s="22" t="s">
        <v>115</v>
      </c>
      <c r="Q515" s="2">
        <v>0.57999999999999996</v>
      </c>
      <c r="R515" s="2">
        <v>0.4</v>
      </c>
      <c r="S515" s="2">
        <v>0.89</v>
      </c>
      <c r="T515" s="2">
        <v>1.3</v>
      </c>
      <c r="U515" s="2">
        <v>5.3999999999999999E-2</v>
      </c>
      <c r="V515" s="2">
        <v>0.09</v>
      </c>
      <c r="W515" s="2">
        <v>4.2999999999999997E-2</v>
      </c>
      <c r="X515" s="2">
        <v>4.2</v>
      </c>
      <c r="Y515" s="22" t="s">
        <v>115</v>
      </c>
      <c r="Z515" s="22" t="s">
        <v>115</v>
      </c>
    </row>
    <row r="516" spans="1:26" ht="12" customHeight="1">
      <c r="A516" s="44" t="s">
        <v>36</v>
      </c>
      <c r="B516" s="2" t="s">
        <v>99</v>
      </c>
      <c r="C516" s="2" t="s">
        <v>95</v>
      </c>
      <c r="D516" s="2" t="s">
        <v>57</v>
      </c>
      <c r="E516" s="2" t="s">
        <v>48</v>
      </c>
      <c r="F516" s="85" t="s">
        <v>113</v>
      </c>
      <c r="G516" s="4">
        <v>0.50700000000000001</v>
      </c>
      <c r="H516" s="2" t="s">
        <v>29</v>
      </c>
      <c r="I516" s="2">
        <v>0.7</v>
      </c>
      <c r="J516" s="2">
        <v>6921</v>
      </c>
      <c r="K516" s="2">
        <v>83.4</v>
      </c>
      <c r="L516" s="44">
        <v>3820</v>
      </c>
      <c r="M516" s="16">
        <f t="shared" si="8"/>
        <v>3.82</v>
      </c>
      <c r="N516" s="2">
        <v>15.09</v>
      </c>
      <c r="O516" s="2">
        <v>7.55</v>
      </c>
      <c r="P516" s="2">
        <v>5.0000000000000001E-4</v>
      </c>
      <c r="Q516" s="2">
        <v>0.69</v>
      </c>
      <c r="R516" s="2">
        <v>0.34</v>
      </c>
      <c r="S516" s="2">
        <v>0.82</v>
      </c>
      <c r="T516" s="2">
        <v>1.2</v>
      </c>
      <c r="U516" s="2">
        <v>7.8E-2</v>
      </c>
      <c r="V516" s="2">
        <v>5.8000000000000003E-2</v>
      </c>
      <c r="W516" s="2">
        <v>2.5000000000000001E-2</v>
      </c>
      <c r="X516" s="2">
        <v>3.5</v>
      </c>
      <c r="Y516" s="2">
        <v>90</v>
      </c>
      <c r="Z516" s="2">
        <v>16</v>
      </c>
    </row>
    <row r="517" spans="1:26" ht="12" customHeight="1" thickBot="1">
      <c r="A517" s="45" t="s">
        <v>36</v>
      </c>
      <c r="B517" s="12" t="s">
        <v>99</v>
      </c>
      <c r="C517" s="12" t="s">
        <v>95</v>
      </c>
      <c r="D517" s="12" t="s">
        <v>57</v>
      </c>
      <c r="E517" s="12" t="s">
        <v>48</v>
      </c>
      <c r="F517" s="86" t="s">
        <v>114</v>
      </c>
      <c r="G517" s="14">
        <v>4.2</v>
      </c>
      <c r="H517" s="12">
        <v>4.7</v>
      </c>
      <c r="I517" s="2" t="s">
        <v>29</v>
      </c>
      <c r="J517" s="2">
        <v>6951</v>
      </c>
      <c r="K517" s="2">
        <v>82.6</v>
      </c>
      <c r="L517" s="45">
        <v>3840</v>
      </c>
      <c r="M517" s="16">
        <f t="shared" si="8"/>
        <v>3.84</v>
      </c>
      <c r="N517" s="2">
        <v>14.35</v>
      </c>
      <c r="O517" s="2">
        <v>7.56</v>
      </c>
      <c r="P517" s="22" t="s">
        <v>115</v>
      </c>
      <c r="Q517" s="2">
        <v>0.66</v>
      </c>
      <c r="R517" s="2">
        <v>0.34</v>
      </c>
      <c r="S517" s="2">
        <v>0.85</v>
      </c>
      <c r="T517" s="2">
        <v>1.2</v>
      </c>
      <c r="U517" s="2">
        <v>7.3999999999999996E-2</v>
      </c>
      <c r="V517" s="2">
        <v>5.6000000000000001E-2</v>
      </c>
      <c r="W517" s="2">
        <v>2.5000000000000001E-2</v>
      </c>
      <c r="X517" s="2">
        <v>3.4</v>
      </c>
      <c r="Y517" s="22" t="s">
        <v>115</v>
      </c>
      <c r="Z517" s="22" t="s">
        <v>115</v>
      </c>
    </row>
    <row r="518" spans="1:26" ht="12" customHeight="1">
      <c r="A518" s="44" t="s">
        <v>36</v>
      </c>
      <c r="B518" s="2" t="s">
        <v>100</v>
      </c>
      <c r="C518" s="2" t="s">
        <v>101</v>
      </c>
      <c r="D518" s="2" t="s">
        <v>57</v>
      </c>
      <c r="E518" s="2" t="s">
        <v>48</v>
      </c>
      <c r="F518" s="85" t="s">
        <v>113</v>
      </c>
      <c r="G518" s="4">
        <v>0.5</v>
      </c>
      <c r="H518" s="2" t="s">
        <v>29</v>
      </c>
      <c r="I518" s="2">
        <v>0.7</v>
      </c>
      <c r="J518" s="2">
        <v>6617</v>
      </c>
      <c r="K518" s="2">
        <v>82</v>
      </c>
      <c r="L518" s="44">
        <v>3640</v>
      </c>
      <c r="M518" s="16">
        <f t="shared" si="8"/>
        <v>3.64</v>
      </c>
      <c r="N518" s="2">
        <v>15.61</v>
      </c>
      <c r="O518" s="2">
        <v>7.68</v>
      </c>
      <c r="P518" s="2">
        <v>5.0000000000000001E-4</v>
      </c>
      <c r="Q518" s="2">
        <v>0.76</v>
      </c>
      <c r="R518" s="2">
        <v>0.31</v>
      </c>
      <c r="S518" s="2">
        <v>0.86</v>
      </c>
      <c r="T518" s="2">
        <v>1.2</v>
      </c>
      <c r="U518" s="2">
        <v>7.4999999999999997E-2</v>
      </c>
      <c r="V518" s="2">
        <v>4.5999999999999999E-2</v>
      </c>
      <c r="W518" s="2">
        <v>0.02</v>
      </c>
      <c r="X518" s="2">
        <v>2.6</v>
      </c>
      <c r="Y518" s="2">
        <v>92</v>
      </c>
      <c r="Z518" s="2">
        <v>15</v>
      </c>
    </row>
    <row r="519" spans="1:26" ht="12" customHeight="1" thickBot="1">
      <c r="A519" s="45" t="s">
        <v>36</v>
      </c>
      <c r="B519" s="12" t="s">
        <v>100</v>
      </c>
      <c r="C519" s="12" t="s">
        <v>101</v>
      </c>
      <c r="D519" s="12" t="s">
        <v>57</v>
      </c>
      <c r="E519" s="12" t="s">
        <v>48</v>
      </c>
      <c r="F519" s="86" t="s">
        <v>114</v>
      </c>
      <c r="G519" s="14">
        <v>4</v>
      </c>
      <c r="H519" s="12">
        <v>4.5</v>
      </c>
      <c r="I519" s="2" t="s">
        <v>29</v>
      </c>
      <c r="J519" s="2">
        <v>6866</v>
      </c>
      <c r="K519" s="2">
        <v>78.7</v>
      </c>
      <c r="L519" s="45">
        <v>3790</v>
      </c>
      <c r="M519" s="16">
        <f t="shared" si="8"/>
        <v>3.79</v>
      </c>
      <c r="N519" s="2">
        <v>15.02</v>
      </c>
      <c r="O519" s="2">
        <v>7.66</v>
      </c>
      <c r="P519" s="22" t="s">
        <v>115</v>
      </c>
      <c r="Q519" s="2">
        <v>0.75</v>
      </c>
      <c r="R519" s="2">
        <v>0.32</v>
      </c>
      <c r="S519" s="2">
        <v>0.86</v>
      </c>
      <c r="T519" s="2">
        <v>1.2</v>
      </c>
      <c r="U519" s="2">
        <v>7.4999999999999997E-2</v>
      </c>
      <c r="V519" s="2">
        <v>4.8000000000000001E-2</v>
      </c>
      <c r="W519" s="2">
        <v>2.1000000000000001E-2</v>
      </c>
      <c r="X519" s="2">
        <v>2.6</v>
      </c>
      <c r="Y519" s="22" t="s">
        <v>115</v>
      </c>
      <c r="Z519" s="22" t="s">
        <v>115</v>
      </c>
    </row>
    <row r="520" spans="1:26" ht="12" customHeight="1">
      <c r="A520" s="44" t="s">
        <v>36</v>
      </c>
      <c r="B520" s="2" t="s">
        <v>102</v>
      </c>
      <c r="C520" s="2" t="s">
        <v>101</v>
      </c>
      <c r="D520" s="2" t="s">
        <v>57</v>
      </c>
      <c r="E520" s="2" t="s">
        <v>48</v>
      </c>
      <c r="F520" s="85" t="s">
        <v>113</v>
      </c>
      <c r="G520" s="4">
        <v>0.52300000000000002</v>
      </c>
      <c r="H520" s="2" t="s">
        <v>29</v>
      </c>
      <c r="I520" s="2">
        <v>0.5</v>
      </c>
      <c r="J520" s="2">
        <v>3647</v>
      </c>
      <c r="K520" s="2">
        <v>83.3</v>
      </c>
      <c r="L520" s="44">
        <v>1930</v>
      </c>
      <c r="M520" s="16">
        <f t="shared" si="8"/>
        <v>1.93</v>
      </c>
      <c r="N520" s="2">
        <v>15.4</v>
      </c>
      <c r="O520" s="2">
        <v>7.46</v>
      </c>
      <c r="P520" s="2">
        <v>1.1000000000000001E-3</v>
      </c>
      <c r="Q520" s="2">
        <v>0.75</v>
      </c>
      <c r="R520" s="2">
        <v>0.26</v>
      </c>
      <c r="S520" s="2">
        <v>0.93</v>
      </c>
      <c r="T520" s="2">
        <v>1.2</v>
      </c>
      <c r="U520" s="2">
        <v>5.5E-2</v>
      </c>
      <c r="V520" s="2">
        <v>9.0999999999999998E-2</v>
      </c>
      <c r="W520" s="2">
        <v>0.03</v>
      </c>
      <c r="X520" s="2">
        <v>3.3</v>
      </c>
      <c r="Y520" s="2">
        <v>54</v>
      </c>
      <c r="Z520" s="2">
        <v>17</v>
      </c>
    </row>
    <row r="521" spans="1:26" ht="12" customHeight="1" thickBot="1">
      <c r="A521" s="45" t="s">
        <v>36</v>
      </c>
      <c r="B521" s="12" t="s">
        <v>102</v>
      </c>
      <c r="C521" s="12" t="s">
        <v>101</v>
      </c>
      <c r="D521" s="12" t="s">
        <v>57</v>
      </c>
      <c r="E521" s="12" t="s">
        <v>48</v>
      </c>
      <c r="F521" s="86" t="s">
        <v>114</v>
      </c>
      <c r="G521" s="14">
        <v>4.5</v>
      </c>
      <c r="H521" s="12">
        <v>5</v>
      </c>
      <c r="I521" s="2" t="s">
        <v>29</v>
      </c>
      <c r="J521" s="2">
        <v>3637</v>
      </c>
      <c r="K521" s="2">
        <v>82.6</v>
      </c>
      <c r="L521" s="45">
        <v>1930</v>
      </c>
      <c r="M521" s="16">
        <f t="shared" si="8"/>
        <v>1.93</v>
      </c>
      <c r="N521" s="2">
        <v>15.39</v>
      </c>
      <c r="O521" s="2">
        <v>7.37</v>
      </c>
      <c r="P521" s="22" t="s">
        <v>115</v>
      </c>
      <c r="Q521" s="2">
        <v>0.73</v>
      </c>
      <c r="R521" s="2">
        <v>0.26</v>
      </c>
      <c r="S521" s="2">
        <v>0.92</v>
      </c>
      <c r="T521" s="2">
        <v>1.2</v>
      </c>
      <c r="U521" s="2">
        <v>5.7000000000000002E-2</v>
      </c>
      <c r="V521" s="2">
        <v>9.0999999999999998E-2</v>
      </c>
      <c r="W521" s="2">
        <v>3.5000000000000003E-2</v>
      </c>
      <c r="X521" s="2">
        <v>3.3</v>
      </c>
      <c r="Y521" s="22" t="s">
        <v>115</v>
      </c>
      <c r="Z521" s="22" t="s">
        <v>115</v>
      </c>
    </row>
    <row r="522" spans="1:26" ht="12" customHeight="1">
      <c r="A522" s="44" t="s">
        <v>36</v>
      </c>
      <c r="B522" s="2" t="s">
        <v>103</v>
      </c>
      <c r="C522" s="2" t="s">
        <v>101</v>
      </c>
      <c r="D522" s="2" t="s">
        <v>57</v>
      </c>
      <c r="E522" s="2" t="s">
        <v>48</v>
      </c>
      <c r="F522" s="85" t="s">
        <v>113</v>
      </c>
      <c r="G522" s="4">
        <v>0.54400000000000004</v>
      </c>
      <c r="H522" s="2" t="s">
        <v>29</v>
      </c>
      <c r="I522" s="2">
        <v>0.5</v>
      </c>
      <c r="J522" s="2">
        <v>5916</v>
      </c>
      <c r="K522" s="2">
        <v>85.4</v>
      </c>
      <c r="L522" s="44">
        <v>3230</v>
      </c>
      <c r="M522" s="16">
        <f t="shared" si="8"/>
        <v>3.23</v>
      </c>
      <c r="N522" s="2">
        <v>15.85</v>
      </c>
      <c r="O522" s="2">
        <v>7.54</v>
      </c>
      <c r="P522" s="2">
        <v>5.0000000000000001E-4</v>
      </c>
      <c r="Q522" s="2">
        <v>0.72</v>
      </c>
      <c r="R522" s="2">
        <v>0.22</v>
      </c>
      <c r="S522" s="2">
        <v>0.87</v>
      </c>
      <c r="T522" s="2">
        <v>1.1000000000000001</v>
      </c>
      <c r="U522" s="2">
        <v>5.8000000000000003E-2</v>
      </c>
      <c r="V522" s="2">
        <v>6.2E-2</v>
      </c>
      <c r="W522" s="2">
        <v>0.03</v>
      </c>
      <c r="X522" s="2">
        <v>2.8</v>
      </c>
      <c r="Y522" s="2">
        <v>76</v>
      </c>
      <c r="Z522" s="2">
        <v>15</v>
      </c>
    </row>
    <row r="523" spans="1:26" ht="12" customHeight="1" thickBot="1">
      <c r="A523" s="45" t="s">
        <v>36</v>
      </c>
      <c r="B523" s="12" t="s">
        <v>103</v>
      </c>
      <c r="C523" s="12" t="s">
        <v>101</v>
      </c>
      <c r="D523" s="12" t="s">
        <v>57</v>
      </c>
      <c r="E523" s="12" t="s">
        <v>48</v>
      </c>
      <c r="F523" s="86" t="s">
        <v>114</v>
      </c>
      <c r="G523" s="14">
        <v>3.6</v>
      </c>
      <c r="H523" s="12">
        <v>4.0999999999999996</v>
      </c>
      <c r="I523" s="2" t="s">
        <v>29</v>
      </c>
      <c r="J523" s="2">
        <v>5916</v>
      </c>
      <c r="K523" s="2">
        <v>84.8</v>
      </c>
      <c r="L523" s="45">
        <v>3230</v>
      </c>
      <c r="M523" s="16">
        <f t="shared" si="8"/>
        <v>3.23</v>
      </c>
      <c r="N523" s="2">
        <v>15.84</v>
      </c>
      <c r="O523" s="2">
        <v>7.52</v>
      </c>
      <c r="P523" s="22" t="s">
        <v>115</v>
      </c>
      <c r="Q523" s="2">
        <v>0.73</v>
      </c>
      <c r="R523" s="2">
        <v>0.22</v>
      </c>
      <c r="S523" s="2">
        <v>0.86</v>
      </c>
      <c r="T523" s="2">
        <v>1.1000000000000001</v>
      </c>
      <c r="U523" s="2">
        <v>6.3E-2</v>
      </c>
      <c r="V523" s="2">
        <v>6.6000000000000003E-2</v>
      </c>
      <c r="W523" s="2">
        <v>2.8000000000000001E-2</v>
      </c>
      <c r="X523" s="2">
        <v>2.8</v>
      </c>
      <c r="Y523" s="22" t="s">
        <v>115</v>
      </c>
      <c r="Z523" s="22" t="s">
        <v>115</v>
      </c>
    </row>
    <row r="524" spans="1:26" ht="12" customHeight="1">
      <c r="A524" s="44" t="s">
        <v>36</v>
      </c>
      <c r="B524" s="2" t="s">
        <v>104</v>
      </c>
      <c r="C524" s="2" t="s">
        <v>101</v>
      </c>
      <c r="D524" s="2" t="s">
        <v>57</v>
      </c>
      <c r="E524" s="2" t="s">
        <v>48</v>
      </c>
      <c r="F524" s="85" t="s">
        <v>113</v>
      </c>
      <c r="G524" s="4">
        <v>0.51100000000000001</v>
      </c>
      <c r="H524" s="2" t="s">
        <v>29</v>
      </c>
      <c r="I524" s="2">
        <v>0.6</v>
      </c>
      <c r="J524" s="2">
        <v>5955</v>
      </c>
      <c r="K524" s="2">
        <v>83.4</v>
      </c>
      <c r="L524" s="43">
        <v>3250</v>
      </c>
      <c r="M524" s="16">
        <f t="shared" si="8"/>
        <v>3.25</v>
      </c>
      <c r="N524" s="2">
        <v>16.649999999999999</v>
      </c>
      <c r="O524" s="2">
        <v>7.49</v>
      </c>
      <c r="P524" s="2">
        <v>2E-3</v>
      </c>
      <c r="Q524" s="2">
        <v>0.59</v>
      </c>
      <c r="R524" s="2">
        <v>0.17</v>
      </c>
      <c r="S524" s="2">
        <v>0.72</v>
      </c>
      <c r="T524" s="2">
        <v>0.89</v>
      </c>
      <c r="U524" s="2">
        <v>8.6999999999999994E-2</v>
      </c>
      <c r="V524" s="2">
        <v>5.7000000000000002E-2</v>
      </c>
      <c r="W524" s="2">
        <v>2.1999999999999999E-2</v>
      </c>
      <c r="X524" s="2">
        <v>2.4</v>
      </c>
      <c r="Y524" s="2">
        <v>86</v>
      </c>
      <c r="Z524" s="2">
        <v>13</v>
      </c>
    </row>
    <row r="525" spans="1:26" ht="12" customHeight="1" thickBot="1">
      <c r="A525" s="45" t="s">
        <v>36</v>
      </c>
      <c r="B525" s="12" t="s">
        <v>104</v>
      </c>
      <c r="C525" s="12" t="s">
        <v>101</v>
      </c>
      <c r="D525" s="12" t="s">
        <v>57</v>
      </c>
      <c r="E525" s="12" t="s">
        <v>48</v>
      </c>
      <c r="F525" s="86" t="s">
        <v>114</v>
      </c>
      <c r="G525" s="14">
        <v>4.5</v>
      </c>
      <c r="H525" s="12">
        <v>5</v>
      </c>
      <c r="I525" s="2" t="s">
        <v>29</v>
      </c>
      <c r="J525" s="2">
        <v>6821</v>
      </c>
      <c r="K525" s="2">
        <v>80</v>
      </c>
      <c r="L525" s="45">
        <v>3760</v>
      </c>
      <c r="M525" s="16">
        <f t="shared" si="8"/>
        <v>3.76</v>
      </c>
      <c r="N525" s="2">
        <v>17.059999999999999</v>
      </c>
      <c r="O525" s="2">
        <v>7.47</v>
      </c>
      <c r="P525" s="22" t="s">
        <v>115</v>
      </c>
      <c r="Q525" s="2">
        <v>0.61</v>
      </c>
      <c r="R525" s="2">
        <v>0.15</v>
      </c>
      <c r="S525" s="2">
        <v>0.73</v>
      </c>
      <c r="T525" s="2">
        <v>0.88</v>
      </c>
      <c r="U525" s="2">
        <v>8.1000000000000003E-2</v>
      </c>
      <c r="V525" s="2">
        <v>5.5E-2</v>
      </c>
      <c r="W525" s="2">
        <v>2.4E-2</v>
      </c>
      <c r="X525" s="2">
        <v>2.2999999999999998</v>
      </c>
      <c r="Y525" s="22" t="s">
        <v>115</v>
      </c>
      <c r="Z525" s="22" t="s">
        <v>115</v>
      </c>
    </row>
    <row r="526" spans="1:26" ht="12" customHeight="1">
      <c r="A526" s="44" t="s">
        <v>36</v>
      </c>
      <c r="B526" s="2" t="s">
        <v>105</v>
      </c>
      <c r="C526" s="2" t="s">
        <v>32</v>
      </c>
      <c r="D526" s="2" t="s">
        <v>57</v>
      </c>
      <c r="E526" s="2" t="s">
        <v>48</v>
      </c>
      <c r="F526" s="85" t="s">
        <v>113</v>
      </c>
      <c r="G526" s="4">
        <v>0.50700000000000001</v>
      </c>
      <c r="H526" s="2" t="s">
        <v>29</v>
      </c>
      <c r="I526" s="2">
        <v>0.8</v>
      </c>
      <c r="J526" s="2">
        <v>6306</v>
      </c>
      <c r="K526" s="22" t="s">
        <v>115</v>
      </c>
      <c r="L526" s="44">
        <v>3450</v>
      </c>
      <c r="M526" s="16">
        <f t="shared" si="8"/>
        <v>3.45</v>
      </c>
      <c r="N526" s="2">
        <v>18.86</v>
      </c>
      <c r="O526" s="2">
        <v>7.5</v>
      </c>
      <c r="P526" s="2">
        <v>4.7999999999999996E-3</v>
      </c>
      <c r="Q526" s="2">
        <v>0.7</v>
      </c>
      <c r="R526" s="2">
        <v>0.13</v>
      </c>
      <c r="S526" s="2">
        <v>0.82</v>
      </c>
      <c r="T526" s="2">
        <v>0.96</v>
      </c>
      <c r="U526" s="2">
        <v>7.0000000000000007E-2</v>
      </c>
      <c r="V526" s="2">
        <v>5.0999999999999997E-2</v>
      </c>
      <c r="W526" s="2">
        <v>1.9E-2</v>
      </c>
      <c r="X526" s="2">
        <v>2.1</v>
      </c>
      <c r="Y526" s="2">
        <v>93</v>
      </c>
      <c r="Z526" s="2">
        <v>13</v>
      </c>
    </row>
    <row r="527" spans="1:26" ht="12" customHeight="1" thickBot="1">
      <c r="A527" s="45" t="s">
        <v>36</v>
      </c>
      <c r="B527" s="12" t="s">
        <v>105</v>
      </c>
      <c r="C527" s="12" t="s">
        <v>32</v>
      </c>
      <c r="D527" s="12" t="s">
        <v>57</v>
      </c>
      <c r="E527" s="12" t="s">
        <v>48</v>
      </c>
      <c r="F527" s="86" t="s">
        <v>114</v>
      </c>
      <c r="G527" s="14">
        <v>3.8</v>
      </c>
      <c r="H527" s="12">
        <v>4.3</v>
      </c>
      <c r="I527" s="2" t="s">
        <v>29</v>
      </c>
      <c r="J527" s="2">
        <v>6305</v>
      </c>
      <c r="K527" s="22" t="s">
        <v>115</v>
      </c>
      <c r="L527" s="45">
        <v>3460</v>
      </c>
      <c r="M527" s="16">
        <f t="shared" si="8"/>
        <v>3.46</v>
      </c>
      <c r="N527" s="2">
        <v>17.52</v>
      </c>
      <c r="O527" s="2">
        <v>7.41</v>
      </c>
      <c r="P527" s="22" t="s">
        <v>115</v>
      </c>
      <c r="Q527" s="2">
        <v>0.7</v>
      </c>
      <c r="R527" s="2">
        <v>0.14000000000000001</v>
      </c>
      <c r="S527" s="2">
        <v>0.86</v>
      </c>
      <c r="T527" s="2">
        <v>1</v>
      </c>
      <c r="U527" s="2">
        <v>7.3999999999999996E-2</v>
      </c>
      <c r="V527" s="2">
        <v>5.6000000000000001E-2</v>
      </c>
      <c r="W527" s="2">
        <v>2.1999999999999999E-2</v>
      </c>
      <c r="X527" s="2">
        <v>2.2000000000000002</v>
      </c>
      <c r="Y527" s="22" t="s">
        <v>115</v>
      </c>
      <c r="Z527" s="22" t="s">
        <v>115</v>
      </c>
    </row>
    <row r="528" spans="1:26" ht="12" customHeight="1">
      <c r="A528" s="44" t="s">
        <v>36</v>
      </c>
      <c r="B528" s="2" t="s">
        <v>106</v>
      </c>
      <c r="C528" s="2" t="s">
        <v>32</v>
      </c>
      <c r="D528" s="2" t="s">
        <v>57</v>
      </c>
      <c r="E528" s="2" t="s">
        <v>48</v>
      </c>
      <c r="F528" s="85" t="s">
        <v>113</v>
      </c>
      <c r="G528" s="4">
        <v>0.48499999999999999</v>
      </c>
      <c r="H528" s="2" t="s">
        <v>29</v>
      </c>
      <c r="I528" s="2">
        <v>1.2</v>
      </c>
      <c r="J528" s="2">
        <v>6444</v>
      </c>
      <c r="K528" s="2">
        <v>78.8</v>
      </c>
      <c r="L528" s="43">
        <v>3530</v>
      </c>
      <c r="M528" s="16">
        <f t="shared" si="8"/>
        <v>3.53</v>
      </c>
      <c r="N528" s="2">
        <v>19.27</v>
      </c>
      <c r="O528" s="22" t="s">
        <v>115</v>
      </c>
      <c r="P528" s="2">
        <v>5.7000000000000002E-3</v>
      </c>
      <c r="Q528" s="2">
        <v>0.5</v>
      </c>
      <c r="R528" s="2">
        <v>0.11</v>
      </c>
      <c r="S528" s="2">
        <v>0.67</v>
      </c>
      <c r="T528" s="2">
        <v>0.78</v>
      </c>
      <c r="U528" s="2">
        <v>8.4000000000000005E-2</v>
      </c>
      <c r="V528" s="2">
        <v>5.2999999999999999E-2</v>
      </c>
      <c r="W528" s="2">
        <v>1.7000000000000001E-2</v>
      </c>
      <c r="X528" s="2">
        <v>1.9</v>
      </c>
      <c r="Y528" s="2">
        <v>93</v>
      </c>
      <c r="Z528" s="2">
        <v>13</v>
      </c>
    </row>
    <row r="529" spans="1:26" ht="12" customHeight="1" thickBot="1">
      <c r="A529" s="45" t="s">
        <v>36</v>
      </c>
      <c r="B529" s="12" t="s">
        <v>106</v>
      </c>
      <c r="C529" s="12" t="s">
        <v>32</v>
      </c>
      <c r="D529" s="12" t="s">
        <v>57</v>
      </c>
      <c r="E529" s="12" t="s">
        <v>48</v>
      </c>
      <c r="F529" s="86" t="s">
        <v>114</v>
      </c>
      <c r="G529" s="14">
        <v>4</v>
      </c>
      <c r="H529" s="12">
        <v>4.5</v>
      </c>
      <c r="I529" s="2" t="s">
        <v>29</v>
      </c>
      <c r="J529" s="2">
        <v>6494</v>
      </c>
      <c r="K529" s="2">
        <v>76</v>
      </c>
      <c r="L529" s="45">
        <v>3560</v>
      </c>
      <c r="M529" s="16">
        <f t="shared" si="8"/>
        <v>3.56</v>
      </c>
      <c r="N529" s="2">
        <v>19.05</v>
      </c>
      <c r="O529" s="22" t="s">
        <v>115</v>
      </c>
      <c r="P529" s="22" t="s">
        <v>115</v>
      </c>
      <c r="Q529" s="2">
        <v>0.53</v>
      </c>
      <c r="R529" s="2">
        <v>0.11</v>
      </c>
      <c r="S529" s="2">
        <v>0.63</v>
      </c>
      <c r="T529" s="2">
        <v>0.74</v>
      </c>
      <c r="U529" s="2">
        <v>9.6000000000000002E-2</v>
      </c>
      <c r="V529" s="2">
        <v>5.2999999999999999E-2</v>
      </c>
      <c r="W529" s="2">
        <v>0.02</v>
      </c>
      <c r="X529" s="2">
        <v>1.9</v>
      </c>
      <c r="Y529" s="22" t="s">
        <v>115</v>
      </c>
      <c r="Z529" s="22" t="s">
        <v>115</v>
      </c>
    </row>
    <row r="530" spans="1:26" ht="12" customHeight="1">
      <c r="A530" s="44" t="s">
        <v>36</v>
      </c>
      <c r="B530" s="2" t="s">
        <v>18</v>
      </c>
      <c r="C530" s="2" t="s">
        <v>32</v>
      </c>
      <c r="D530" s="2" t="s">
        <v>57</v>
      </c>
      <c r="E530" s="2" t="s">
        <v>48</v>
      </c>
      <c r="F530" s="85" t="s">
        <v>113</v>
      </c>
      <c r="G530" s="4">
        <v>0.496</v>
      </c>
      <c r="H530" s="2" t="s">
        <v>29</v>
      </c>
      <c r="I530" s="2">
        <v>1</v>
      </c>
      <c r="J530" s="2">
        <v>8287</v>
      </c>
      <c r="K530" s="2">
        <v>74.8</v>
      </c>
      <c r="L530" s="44">
        <v>4610</v>
      </c>
      <c r="M530" s="16">
        <f t="shared" si="8"/>
        <v>4.6100000000000003</v>
      </c>
      <c r="N530" s="2">
        <v>22.1</v>
      </c>
      <c r="O530" s="2">
        <v>7.59</v>
      </c>
      <c r="P530" s="2">
        <v>4.4000000000000003E-3</v>
      </c>
      <c r="Q530" s="2">
        <v>0.51</v>
      </c>
      <c r="R530" s="2">
        <v>0.11</v>
      </c>
      <c r="S530" s="2">
        <v>0.77</v>
      </c>
      <c r="T530" s="2">
        <v>0.88</v>
      </c>
      <c r="U530" s="2">
        <v>0.11</v>
      </c>
      <c r="V530" s="2">
        <v>5.2999999999999999E-2</v>
      </c>
      <c r="W530" s="2">
        <v>1.7000000000000001E-2</v>
      </c>
      <c r="X530" s="2">
        <v>2</v>
      </c>
      <c r="Y530" s="2">
        <v>100</v>
      </c>
      <c r="Z530" s="2">
        <v>13</v>
      </c>
    </row>
    <row r="531" spans="1:26" ht="12" customHeight="1" thickBot="1">
      <c r="A531" s="45" t="s">
        <v>36</v>
      </c>
      <c r="B531" s="12" t="s">
        <v>18</v>
      </c>
      <c r="C531" s="12" t="s">
        <v>32</v>
      </c>
      <c r="D531" s="12" t="s">
        <v>57</v>
      </c>
      <c r="E531" s="12" t="s">
        <v>48</v>
      </c>
      <c r="F531" s="86" t="s">
        <v>114</v>
      </c>
      <c r="G531" s="14">
        <v>4</v>
      </c>
      <c r="H531" s="12">
        <v>4.4000000000000004</v>
      </c>
      <c r="I531" s="2" t="s">
        <v>29</v>
      </c>
      <c r="J531" s="2">
        <v>28690</v>
      </c>
      <c r="K531" s="2">
        <v>23.1</v>
      </c>
      <c r="L531" s="45">
        <v>17740</v>
      </c>
      <c r="M531" s="16">
        <f t="shared" si="8"/>
        <v>17.739999999999998</v>
      </c>
      <c r="N531" s="2">
        <v>20.73</v>
      </c>
      <c r="O531" s="2">
        <v>7.41</v>
      </c>
      <c r="P531" s="22" t="s">
        <v>115</v>
      </c>
      <c r="Q531" s="2">
        <v>0.36</v>
      </c>
      <c r="R531" s="2">
        <v>1.0999999999999999E-2</v>
      </c>
      <c r="S531" s="2">
        <v>0.55000000000000004</v>
      </c>
      <c r="T531" s="2">
        <v>0.56000000000000005</v>
      </c>
      <c r="U531" s="2">
        <v>8.5999999999999993E-2</v>
      </c>
      <c r="V531" s="2">
        <v>5.3999999999999999E-2</v>
      </c>
      <c r="W531" s="2">
        <v>2.3E-2</v>
      </c>
      <c r="X531" s="2">
        <v>2</v>
      </c>
      <c r="Y531" s="22" t="s">
        <v>115</v>
      </c>
      <c r="Z531" s="22" t="s">
        <v>115</v>
      </c>
    </row>
    <row r="532" spans="1:26" ht="12" customHeight="1">
      <c r="A532" s="44" t="s">
        <v>36</v>
      </c>
      <c r="B532" s="2" t="s">
        <v>19</v>
      </c>
      <c r="C532" s="2" t="s">
        <v>32</v>
      </c>
      <c r="D532" s="2" t="s">
        <v>57</v>
      </c>
      <c r="E532" s="2" t="s">
        <v>48</v>
      </c>
      <c r="F532" s="85" t="s">
        <v>113</v>
      </c>
      <c r="G532" s="4">
        <v>0.438</v>
      </c>
      <c r="H532" s="2" t="s">
        <v>29</v>
      </c>
      <c r="I532" s="2">
        <v>0.8</v>
      </c>
      <c r="J532" s="2">
        <v>12260</v>
      </c>
      <c r="K532" s="2">
        <v>87</v>
      </c>
      <c r="L532" s="44">
        <v>7030</v>
      </c>
      <c r="M532" s="16">
        <f t="shared" si="8"/>
        <v>7.03</v>
      </c>
      <c r="N532" s="2">
        <v>21.8</v>
      </c>
      <c r="O532" s="2">
        <v>7.74</v>
      </c>
      <c r="P532" s="2">
        <v>8.8999999999999999E-3</v>
      </c>
      <c r="Q532" s="2">
        <v>0.47</v>
      </c>
      <c r="R532" s="2">
        <v>1.4999999999999999E-2</v>
      </c>
      <c r="S532" s="2">
        <v>0.63</v>
      </c>
      <c r="T532" s="2">
        <v>0.64</v>
      </c>
      <c r="U532" s="2">
        <v>2.1000000000000001E-2</v>
      </c>
      <c r="V532" s="2">
        <v>4.3999999999999997E-2</v>
      </c>
      <c r="W532" s="2">
        <v>6.0000000000000001E-3</v>
      </c>
      <c r="X532" s="2">
        <v>1.9</v>
      </c>
      <c r="Y532" s="2">
        <v>110</v>
      </c>
      <c r="Z532" s="2">
        <v>11</v>
      </c>
    </row>
    <row r="533" spans="1:26" ht="12" customHeight="1" thickBot="1">
      <c r="A533" s="45" t="s">
        <v>36</v>
      </c>
      <c r="B533" s="12" t="s">
        <v>19</v>
      </c>
      <c r="C533" s="12" t="s">
        <v>32</v>
      </c>
      <c r="D533" s="12" t="s">
        <v>57</v>
      </c>
      <c r="E533" s="12" t="s">
        <v>48</v>
      </c>
      <c r="F533" s="86" t="s">
        <v>114</v>
      </c>
      <c r="G533" s="14">
        <v>3.8</v>
      </c>
      <c r="H533" s="12">
        <v>4.3</v>
      </c>
      <c r="I533" s="2" t="s">
        <v>29</v>
      </c>
      <c r="J533" s="2">
        <v>34230</v>
      </c>
      <c r="K533" s="2">
        <v>61.1</v>
      </c>
      <c r="L533" s="45">
        <v>21540</v>
      </c>
      <c r="M533" s="16">
        <f t="shared" si="8"/>
        <v>21.54</v>
      </c>
      <c r="N533" s="2">
        <v>20.36</v>
      </c>
      <c r="O533" s="2">
        <v>7.72</v>
      </c>
      <c r="P533" s="22" t="s">
        <v>115</v>
      </c>
      <c r="Q533" s="2">
        <v>0.28999999999999998</v>
      </c>
      <c r="R533" s="2">
        <v>0.01</v>
      </c>
      <c r="S533" s="2">
        <v>0.41</v>
      </c>
      <c r="T533" s="2">
        <v>0.41</v>
      </c>
      <c r="U533" s="2">
        <v>0.01</v>
      </c>
      <c r="V533" s="2">
        <v>4.7E-2</v>
      </c>
      <c r="W533" s="2">
        <v>0.01</v>
      </c>
      <c r="X533" s="2">
        <v>1.5</v>
      </c>
      <c r="Y533" s="22" t="s">
        <v>115</v>
      </c>
      <c r="Z533" s="22" t="s">
        <v>115</v>
      </c>
    </row>
    <row r="534" spans="1:26" ht="12" customHeight="1">
      <c r="A534" s="44" t="s">
        <v>36</v>
      </c>
      <c r="B534" s="2" t="s">
        <v>20</v>
      </c>
      <c r="C534" s="2" t="s">
        <v>30</v>
      </c>
      <c r="D534" s="2" t="s">
        <v>57</v>
      </c>
      <c r="E534" s="2" t="s">
        <v>48</v>
      </c>
      <c r="F534" s="85" t="s">
        <v>113</v>
      </c>
      <c r="G534" s="4">
        <v>0.53300000000000003</v>
      </c>
      <c r="H534" s="2" t="s">
        <v>29</v>
      </c>
      <c r="I534" s="2">
        <v>0.6</v>
      </c>
      <c r="J534" s="2">
        <v>17340</v>
      </c>
      <c r="K534" s="2">
        <v>83.9</v>
      </c>
      <c r="L534" s="43">
        <v>10240</v>
      </c>
      <c r="M534" s="16">
        <f t="shared" si="8"/>
        <v>10.24</v>
      </c>
      <c r="N534" s="2">
        <v>20.3</v>
      </c>
      <c r="O534" s="2">
        <v>7.69</v>
      </c>
      <c r="P534" s="2">
        <v>5.1999999999999998E-3</v>
      </c>
      <c r="Q534" s="2">
        <v>0.53</v>
      </c>
      <c r="R534" s="2">
        <v>1.6E-2</v>
      </c>
      <c r="S534" s="2">
        <v>0.64</v>
      </c>
      <c r="T534" s="2">
        <v>0.66</v>
      </c>
      <c r="U534" s="2">
        <v>0.05</v>
      </c>
      <c r="V534" s="2">
        <v>3.9E-2</v>
      </c>
      <c r="W534" s="2" t="s">
        <v>51</v>
      </c>
      <c r="X534" s="2">
        <v>1.9</v>
      </c>
      <c r="Y534" s="2">
        <v>110</v>
      </c>
      <c r="Z534" s="2">
        <v>10</v>
      </c>
    </row>
    <row r="535" spans="1:26" ht="12" customHeight="1" thickBot="1">
      <c r="A535" s="45" t="s">
        <v>36</v>
      </c>
      <c r="B535" s="12" t="s">
        <v>20</v>
      </c>
      <c r="C535" s="12" t="s">
        <v>30</v>
      </c>
      <c r="D535" s="12" t="s">
        <v>57</v>
      </c>
      <c r="E535" s="12" t="s">
        <v>48</v>
      </c>
      <c r="F535" s="86" t="s">
        <v>114</v>
      </c>
      <c r="G535" s="14">
        <v>3.5</v>
      </c>
      <c r="H535" s="12">
        <v>4</v>
      </c>
      <c r="I535" s="2" t="s">
        <v>29</v>
      </c>
      <c r="J535" s="2">
        <v>31100</v>
      </c>
      <c r="K535" s="2">
        <v>13.7</v>
      </c>
      <c r="L535" s="45">
        <v>19380</v>
      </c>
      <c r="M535" s="16">
        <f t="shared" si="8"/>
        <v>19.38</v>
      </c>
      <c r="N535" s="2">
        <v>20.88</v>
      </c>
      <c r="O535" s="2">
        <v>7.25</v>
      </c>
      <c r="P535" s="22" t="s">
        <v>115</v>
      </c>
      <c r="Q535" s="2">
        <v>0.4</v>
      </c>
      <c r="R535" s="2">
        <v>1.4E-2</v>
      </c>
      <c r="S535" s="2">
        <v>0.83</v>
      </c>
      <c r="T535" s="2">
        <v>0.84</v>
      </c>
      <c r="U535" s="2">
        <v>0.27</v>
      </c>
      <c r="V535" s="2">
        <v>7.6999999999999999E-2</v>
      </c>
      <c r="W535" s="2">
        <v>8.9999999999999993E-3</v>
      </c>
      <c r="X535" s="2">
        <v>1.9</v>
      </c>
      <c r="Y535" s="22" t="s">
        <v>115</v>
      </c>
      <c r="Z535" s="22" t="s">
        <v>115</v>
      </c>
    </row>
    <row r="536" spans="1:26" ht="12" customHeight="1">
      <c r="A536" s="44" t="s">
        <v>36</v>
      </c>
      <c r="B536" s="2" t="s">
        <v>21</v>
      </c>
      <c r="C536" s="2" t="s">
        <v>30</v>
      </c>
      <c r="D536" s="2" t="s">
        <v>57</v>
      </c>
      <c r="E536" s="2" t="s">
        <v>48</v>
      </c>
      <c r="F536" s="85" t="s">
        <v>113</v>
      </c>
      <c r="G536" s="4">
        <v>0.53600000000000003</v>
      </c>
      <c r="H536" s="2" t="s">
        <v>29</v>
      </c>
      <c r="I536" s="2">
        <v>1.1000000000000001</v>
      </c>
      <c r="J536" s="2">
        <v>20460</v>
      </c>
      <c r="K536" s="2">
        <v>84.2</v>
      </c>
      <c r="L536" s="43">
        <v>12230</v>
      </c>
      <c r="M536" s="16">
        <f t="shared" si="8"/>
        <v>12.23</v>
      </c>
      <c r="N536" s="2">
        <v>23.41</v>
      </c>
      <c r="O536" s="2">
        <v>7.69</v>
      </c>
      <c r="P536" s="2">
        <v>8.3000000000000001E-3</v>
      </c>
      <c r="Q536" s="2">
        <v>0.44</v>
      </c>
      <c r="R536" s="2">
        <v>0.01</v>
      </c>
      <c r="S536" s="2">
        <v>0.65</v>
      </c>
      <c r="T536" s="2">
        <v>0.66</v>
      </c>
      <c r="U536" s="2">
        <v>0.01</v>
      </c>
      <c r="V536" s="2">
        <v>3.6999999999999998E-2</v>
      </c>
      <c r="W536" s="2">
        <v>7.0000000000000001E-3</v>
      </c>
      <c r="X536" s="2">
        <v>1.6</v>
      </c>
      <c r="Y536" s="2">
        <v>110</v>
      </c>
      <c r="Z536" s="2">
        <v>10</v>
      </c>
    </row>
    <row r="537" spans="1:26" ht="12" customHeight="1" thickBot="1">
      <c r="A537" s="45" t="s">
        <v>36</v>
      </c>
      <c r="B537" s="12" t="s">
        <v>21</v>
      </c>
      <c r="C537" s="12" t="s">
        <v>30</v>
      </c>
      <c r="D537" s="12" t="s">
        <v>57</v>
      </c>
      <c r="E537" s="12" t="s">
        <v>48</v>
      </c>
      <c r="F537" s="86" t="s">
        <v>114</v>
      </c>
      <c r="G537" s="14">
        <v>4</v>
      </c>
      <c r="H537" s="12">
        <v>4.5</v>
      </c>
      <c r="I537" s="2" t="s">
        <v>29</v>
      </c>
      <c r="J537" s="2">
        <v>35870</v>
      </c>
      <c r="K537" s="2">
        <v>17</v>
      </c>
      <c r="L537" s="45">
        <v>22660</v>
      </c>
      <c r="M537" s="16">
        <f t="shared" si="8"/>
        <v>22.66</v>
      </c>
      <c r="N537" s="2">
        <v>22.73</v>
      </c>
      <c r="O537" s="2">
        <v>7.32</v>
      </c>
      <c r="P537" s="22" t="s">
        <v>115</v>
      </c>
      <c r="Q537" s="2">
        <v>0.27</v>
      </c>
      <c r="R537" s="2">
        <v>1.6E-2</v>
      </c>
      <c r="S537" s="2">
        <v>0.56999999999999995</v>
      </c>
      <c r="T537" s="2">
        <v>0.57999999999999996</v>
      </c>
      <c r="U537" s="2">
        <v>0.1</v>
      </c>
      <c r="V537" s="2">
        <v>4.2999999999999997E-2</v>
      </c>
      <c r="W537" s="2">
        <v>2.5000000000000001E-2</v>
      </c>
      <c r="X537" s="2">
        <v>1.6</v>
      </c>
      <c r="Y537" s="22" t="s">
        <v>115</v>
      </c>
      <c r="Z537" s="22" t="s">
        <v>115</v>
      </c>
    </row>
    <row r="538" spans="1:26" ht="12" customHeight="1">
      <c r="A538" s="44" t="s">
        <v>36</v>
      </c>
      <c r="B538" s="2" t="s">
        <v>22</v>
      </c>
      <c r="C538" s="2" t="s">
        <v>30</v>
      </c>
      <c r="D538" s="2" t="s">
        <v>57</v>
      </c>
      <c r="E538" s="2" t="s">
        <v>48</v>
      </c>
      <c r="F538" s="85" t="s">
        <v>113</v>
      </c>
      <c r="G538" s="4">
        <v>0.51700000000000002</v>
      </c>
      <c r="H538" s="2" t="s">
        <v>29</v>
      </c>
      <c r="I538" s="2">
        <v>1</v>
      </c>
      <c r="J538" s="2">
        <v>28550</v>
      </c>
      <c r="K538" s="2">
        <v>83.8</v>
      </c>
      <c r="L538" s="43">
        <v>17580</v>
      </c>
      <c r="M538" s="16">
        <f t="shared" si="8"/>
        <v>17.579999999999998</v>
      </c>
      <c r="N538" s="2">
        <v>25.73</v>
      </c>
      <c r="O538" s="2">
        <v>7.58</v>
      </c>
      <c r="P538" s="2">
        <v>5.7999999999999996E-3</v>
      </c>
      <c r="Q538" s="2">
        <v>0.4</v>
      </c>
      <c r="R538" s="2">
        <v>2.1999999999999999E-2</v>
      </c>
      <c r="S538" s="2">
        <v>0.72</v>
      </c>
      <c r="T538" s="2">
        <v>0.74</v>
      </c>
      <c r="U538" s="2">
        <v>6.0999999999999999E-2</v>
      </c>
      <c r="V538" s="2">
        <v>7.4999999999999997E-2</v>
      </c>
      <c r="W538" s="2">
        <v>1.9E-2</v>
      </c>
      <c r="X538" s="2">
        <v>2</v>
      </c>
      <c r="Y538" s="2">
        <v>120</v>
      </c>
      <c r="Z538" s="2">
        <v>9</v>
      </c>
    </row>
    <row r="539" spans="1:26" ht="12" customHeight="1" thickBot="1">
      <c r="A539" s="45" t="s">
        <v>36</v>
      </c>
      <c r="B539" s="12" t="s">
        <v>22</v>
      </c>
      <c r="C539" s="12" t="s">
        <v>30</v>
      </c>
      <c r="D539" s="12" t="s">
        <v>57</v>
      </c>
      <c r="E539" s="12" t="s">
        <v>48</v>
      </c>
      <c r="F539" s="86" t="s">
        <v>114</v>
      </c>
      <c r="G539" s="14">
        <v>4.5</v>
      </c>
      <c r="H539" s="12">
        <v>5</v>
      </c>
      <c r="I539" s="2" t="s">
        <v>29</v>
      </c>
      <c r="J539" s="2">
        <v>36970</v>
      </c>
      <c r="K539" s="2">
        <v>11.1</v>
      </c>
      <c r="L539" s="45">
        <v>23380</v>
      </c>
      <c r="M539" s="16">
        <f t="shared" si="8"/>
        <v>23.38</v>
      </c>
      <c r="N539" s="2">
        <v>25.23</v>
      </c>
      <c r="O539" s="2">
        <v>7.26</v>
      </c>
      <c r="P539" s="22" t="s">
        <v>115</v>
      </c>
      <c r="Q539" s="2">
        <v>0.3</v>
      </c>
      <c r="R539" s="2">
        <v>0.02</v>
      </c>
      <c r="S539" s="2">
        <v>0.71</v>
      </c>
      <c r="T539" s="2">
        <v>0.73</v>
      </c>
      <c r="U539" s="2">
        <v>0.32</v>
      </c>
      <c r="V539" s="2">
        <v>7.1999999999999995E-2</v>
      </c>
      <c r="W539" s="2">
        <v>3.5000000000000003E-2</v>
      </c>
      <c r="X539" s="2">
        <v>2</v>
      </c>
      <c r="Y539" s="22" t="s">
        <v>115</v>
      </c>
      <c r="Z539" s="22" t="s">
        <v>115</v>
      </c>
    </row>
    <row r="540" spans="1:26" ht="12" customHeight="1">
      <c r="A540" s="44" t="s">
        <v>36</v>
      </c>
      <c r="B540" s="2" t="s">
        <v>23</v>
      </c>
      <c r="C540" s="2" t="s">
        <v>30</v>
      </c>
      <c r="D540" s="2" t="s">
        <v>57</v>
      </c>
      <c r="E540" s="2" t="s">
        <v>48</v>
      </c>
      <c r="F540" s="85" t="s">
        <v>113</v>
      </c>
      <c r="G540" s="4">
        <v>0.503</v>
      </c>
      <c r="H540" s="2" t="s">
        <v>29</v>
      </c>
      <c r="I540" s="2">
        <v>1</v>
      </c>
      <c r="J540" s="2">
        <v>14150</v>
      </c>
      <c r="K540" s="2">
        <v>88.1</v>
      </c>
      <c r="L540" s="44">
        <v>8180</v>
      </c>
      <c r="M540" s="16">
        <f t="shared" si="8"/>
        <v>8.18</v>
      </c>
      <c r="N540" s="2">
        <v>25.31</v>
      </c>
      <c r="O540" s="2">
        <v>7.66</v>
      </c>
      <c r="P540" s="2">
        <v>3.3000000000000002E-2</v>
      </c>
      <c r="Q540" s="2">
        <v>0.59</v>
      </c>
      <c r="R540" s="2">
        <v>0.01</v>
      </c>
      <c r="S540" s="2">
        <v>1</v>
      </c>
      <c r="T540" s="2">
        <v>1</v>
      </c>
      <c r="U540" s="2">
        <v>1.4999999999999999E-2</v>
      </c>
      <c r="V540" s="2">
        <v>8.1000000000000003E-2</v>
      </c>
      <c r="W540" s="2">
        <v>0.01</v>
      </c>
      <c r="X540" s="2">
        <v>2.9</v>
      </c>
      <c r="Y540" s="2">
        <v>120</v>
      </c>
      <c r="Z540" s="2">
        <v>11</v>
      </c>
    </row>
    <row r="541" spans="1:26" ht="12" customHeight="1" thickBot="1">
      <c r="A541" s="45" t="s">
        <v>36</v>
      </c>
      <c r="B541" s="12" t="s">
        <v>23</v>
      </c>
      <c r="C541" s="12" t="s">
        <v>30</v>
      </c>
      <c r="D541" s="12" t="s">
        <v>57</v>
      </c>
      <c r="E541" s="12" t="s">
        <v>48</v>
      </c>
      <c r="F541" s="86" t="s">
        <v>114</v>
      </c>
      <c r="G541" s="14">
        <v>3.6</v>
      </c>
      <c r="H541" s="12">
        <v>4.0999999999999996</v>
      </c>
      <c r="I541" s="2" t="s">
        <v>29</v>
      </c>
      <c r="J541" s="2">
        <v>31890</v>
      </c>
      <c r="K541" s="2">
        <v>2.8</v>
      </c>
      <c r="L541" s="45">
        <v>19900</v>
      </c>
      <c r="M541" s="16">
        <f t="shared" si="8"/>
        <v>19.899999999999999</v>
      </c>
      <c r="N541" s="2">
        <v>22.63</v>
      </c>
      <c r="O541" s="2">
        <v>7.17</v>
      </c>
      <c r="P541" s="22" t="s">
        <v>115</v>
      </c>
      <c r="Q541" s="2">
        <v>0.46</v>
      </c>
      <c r="R541" s="2">
        <v>0.01</v>
      </c>
      <c r="S541" s="2">
        <v>0.7</v>
      </c>
      <c r="T541" s="2">
        <v>0.7</v>
      </c>
      <c r="U541" s="2">
        <v>9.7000000000000003E-2</v>
      </c>
      <c r="V541" s="2">
        <v>0.09</v>
      </c>
      <c r="W541" s="2">
        <v>0.04</v>
      </c>
      <c r="X541" s="2">
        <v>2.5</v>
      </c>
      <c r="Y541" s="22" t="s">
        <v>115</v>
      </c>
      <c r="Z541" s="22" t="s">
        <v>115</v>
      </c>
    </row>
    <row r="542" spans="1:26" ht="12" customHeight="1">
      <c r="A542" s="44" t="s">
        <v>36</v>
      </c>
      <c r="B542" s="2" t="s">
        <v>24</v>
      </c>
      <c r="C542" s="2" t="s">
        <v>30</v>
      </c>
      <c r="D542" s="2" t="s">
        <v>57</v>
      </c>
      <c r="E542" s="2" t="s">
        <v>48</v>
      </c>
      <c r="F542" s="85" t="s">
        <v>113</v>
      </c>
      <c r="G542" s="4">
        <v>0.52400000000000002</v>
      </c>
      <c r="H542" s="2" t="s">
        <v>29</v>
      </c>
      <c r="I542" s="2">
        <v>0.7</v>
      </c>
      <c r="J542" s="2">
        <v>23390</v>
      </c>
      <c r="K542" s="2">
        <v>114.1</v>
      </c>
      <c r="L542" s="44">
        <v>14130</v>
      </c>
      <c r="M542" s="16">
        <f t="shared" si="8"/>
        <v>14.13</v>
      </c>
      <c r="N542" s="2">
        <v>25.97</v>
      </c>
      <c r="O542" s="2">
        <v>7.98</v>
      </c>
      <c r="P542" s="2">
        <v>1.4999999999999999E-2</v>
      </c>
      <c r="Q542" s="2">
        <v>0.33</v>
      </c>
      <c r="R542" s="2">
        <v>0.01</v>
      </c>
      <c r="S542" s="2">
        <v>0.78</v>
      </c>
      <c r="T542" s="2">
        <v>0.79</v>
      </c>
      <c r="U542" s="2">
        <v>2.4E-2</v>
      </c>
      <c r="V542" s="2">
        <v>9.9000000000000005E-2</v>
      </c>
      <c r="W542" s="2">
        <v>1.9E-2</v>
      </c>
      <c r="X542" s="2">
        <v>2.4</v>
      </c>
      <c r="Y542" s="2">
        <v>120</v>
      </c>
      <c r="Z542" s="2">
        <v>10</v>
      </c>
    </row>
    <row r="543" spans="1:26" ht="12" customHeight="1" thickBot="1">
      <c r="A543" s="45" t="s">
        <v>36</v>
      </c>
      <c r="B543" s="12" t="s">
        <v>24</v>
      </c>
      <c r="C543" s="12" t="s">
        <v>30</v>
      </c>
      <c r="D543" s="12" t="s">
        <v>57</v>
      </c>
      <c r="E543" s="12" t="s">
        <v>48</v>
      </c>
      <c r="F543" s="86" t="s">
        <v>114</v>
      </c>
      <c r="G543" s="14">
        <v>4.3</v>
      </c>
      <c r="H543" s="12">
        <v>4.5999999999999996</v>
      </c>
      <c r="I543" s="2" t="s">
        <v>29</v>
      </c>
      <c r="J543" s="2">
        <v>35040</v>
      </c>
      <c r="K543" s="2">
        <v>13</v>
      </c>
      <c r="L543" s="45">
        <v>22060</v>
      </c>
      <c r="M543" s="16">
        <f t="shared" si="8"/>
        <v>22.06</v>
      </c>
      <c r="N543" s="2">
        <v>23.82</v>
      </c>
      <c r="O543" s="2">
        <v>7.32</v>
      </c>
      <c r="P543" s="22" t="s">
        <v>115</v>
      </c>
      <c r="Q543" s="2">
        <v>0.43</v>
      </c>
      <c r="R543" s="2">
        <v>0.01</v>
      </c>
      <c r="S543" s="2">
        <v>0.56999999999999995</v>
      </c>
      <c r="T543" s="2">
        <v>0.57999999999999996</v>
      </c>
      <c r="U543" s="2">
        <v>1.2999999999999999E-2</v>
      </c>
      <c r="V543" s="2">
        <v>0.11</v>
      </c>
      <c r="W543" s="2">
        <v>3.6999999999999998E-2</v>
      </c>
      <c r="X543" s="2">
        <v>2.4</v>
      </c>
      <c r="Y543" s="22" t="s">
        <v>115</v>
      </c>
      <c r="Z543" s="22" t="s">
        <v>115</v>
      </c>
    </row>
    <row r="544" spans="1:26" ht="12" customHeight="1">
      <c r="A544" s="44" t="s">
        <v>36</v>
      </c>
      <c r="B544" s="2" t="s">
        <v>25</v>
      </c>
      <c r="C544" s="2" t="s">
        <v>44</v>
      </c>
      <c r="D544" s="2" t="s">
        <v>57</v>
      </c>
      <c r="E544" s="2" t="s">
        <v>48</v>
      </c>
      <c r="F544" s="85" t="s">
        <v>113</v>
      </c>
      <c r="G544" s="4">
        <v>0.51100000000000001</v>
      </c>
      <c r="H544" s="2" t="s">
        <v>29</v>
      </c>
      <c r="I544" s="2">
        <v>0.9</v>
      </c>
      <c r="J544" s="2">
        <v>24000</v>
      </c>
      <c r="K544" s="2">
        <v>84.6</v>
      </c>
      <c r="L544" s="44">
        <v>14520</v>
      </c>
      <c r="M544" s="16">
        <f t="shared" si="8"/>
        <v>14.52</v>
      </c>
      <c r="N544" s="2">
        <v>26.69</v>
      </c>
      <c r="O544" s="2">
        <v>7.7</v>
      </c>
      <c r="P544" s="2">
        <v>1.7000000000000001E-2</v>
      </c>
      <c r="Q544" s="2">
        <v>0.55000000000000004</v>
      </c>
      <c r="R544" s="2">
        <v>0.01</v>
      </c>
      <c r="S544" s="2">
        <v>0.83</v>
      </c>
      <c r="T544" s="2">
        <v>0.84</v>
      </c>
      <c r="U544" s="2">
        <v>2.4E-2</v>
      </c>
      <c r="V544" s="2">
        <v>9.7000000000000003E-2</v>
      </c>
      <c r="W544" s="2">
        <v>3.1E-2</v>
      </c>
      <c r="X544" s="2">
        <v>2.8</v>
      </c>
      <c r="Y544" s="2">
        <v>120</v>
      </c>
      <c r="Z544" s="2">
        <v>10</v>
      </c>
    </row>
    <row r="545" spans="1:26" ht="12" customHeight="1" thickBot="1">
      <c r="A545" s="45" t="s">
        <v>36</v>
      </c>
      <c r="B545" s="12" t="s">
        <v>25</v>
      </c>
      <c r="C545" s="12" t="s">
        <v>44</v>
      </c>
      <c r="D545" s="12" t="s">
        <v>57</v>
      </c>
      <c r="E545" s="12" t="s">
        <v>48</v>
      </c>
      <c r="F545" s="86" t="s">
        <v>114</v>
      </c>
      <c r="G545" s="14">
        <v>3</v>
      </c>
      <c r="H545" s="12">
        <v>3.5</v>
      </c>
      <c r="I545" s="2" t="s">
        <v>29</v>
      </c>
      <c r="J545" s="2">
        <v>35550</v>
      </c>
      <c r="K545" s="2">
        <v>15.2</v>
      </c>
      <c r="L545" s="45">
        <v>22360</v>
      </c>
      <c r="M545" s="16">
        <f t="shared" si="8"/>
        <v>22.36</v>
      </c>
      <c r="N545" s="2">
        <v>26.95</v>
      </c>
      <c r="O545" s="2">
        <v>7.33</v>
      </c>
      <c r="P545" s="22" t="s">
        <v>115</v>
      </c>
      <c r="Q545" s="2">
        <v>0.42</v>
      </c>
      <c r="R545" s="2">
        <v>0.01</v>
      </c>
      <c r="S545" s="2">
        <v>0.59</v>
      </c>
      <c r="T545" s="2">
        <v>0.59</v>
      </c>
      <c r="U545" s="2">
        <v>4.5999999999999999E-2</v>
      </c>
      <c r="V545" s="2">
        <v>0.12</v>
      </c>
      <c r="W545" s="2">
        <v>5.3999999999999999E-2</v>
      </c>
      <c r="X545" s="2">
        <v>2.6</v>
      </c>
      <c r="Y545" s="22" t="s">
        <v>115</v>
      </c>
      <c r="Z545" s="22" t="s">
        <v>115</v>
      </c>
    </row>
    <row r="546" spans="1:26" ht="12" customHeight="1">
      <c r="A546" s="46" t="s">
        <v>36</v>
      </c>
      <c r="B546" s="18" t="s">
        <v>26</v>
      </c>
      <c r="C546" s="18" t="s">
        <v>44</v>
      </c>
      <c r="D546" s="18" t="s">
        <v>57</v>
      </c>
      <c r="E546" s="18" t="s">
        <v>48</v>
      </c>
      <c r="F546" s="85" t="s">
        <v>113</v>
      </c>
      <c r="G546" s="19">
        <v>0.46600000000000003</v>
      </c>
      <c r="H546" s="18" t="s">
        <v>29</v>
      </c>
      <c r="I546" s="2">
        <v>1.1000000000000001</v>
      </c>
      <c r="J546" s="2">
        <v>28960</v>
      </c>
      <c r="K546" s="2">
        <v>86.6</v>
      </c>
      <c r="L546" s="43">
        <v>17830</v>
      </c>
      <c r="M546" s="16">
        <f t="shared" si="8"/>
        <v>17.829999999999998</v>
      </c>
      <c r="N546" s="2">
        <v>27.15</v>
      </c>
      <c r="O546" s="2">
        <v>7.86</v>
      </c>
      <c r="P546" s="2">
        <v>1.0999999999999999E-2</v>
      </c>
      <c r="Q546" s="2">
        <v>0.55000000000000004</v>
      </c>
      <c r="R546" s="2">
        <v>0.01</v>
      </c>
      <c r="S546" s="2">
        <v>0.82</v>
      </c>
      <c r="T546" s="2">
        <v>0.83</v>
      </c>
      <c r="U546" s="2">
        <v>0.01</v>
      </c>
      <c r="V546" s="2">
        <v>0.1</v>
      </c>
      <c r="W546" s="2">
        <v>2.5000000000000001E-2</v>
      </c>
      <c r="X546" s="2">
        <v>2.8</v>
      </c>
      <c r="Y546" s="2">
        <v>120</v>
      </c>
      <c r="Z546" s="2">
        <v>9</v>
      </c>
    </row>
    <row r="547" spans="1:26" ht="12" customHeight="1" thickBot="1">
      <c r="A547" s="45" t="s">
        <v>36</v>
      </c>
      <c r="B547" s="12" t="s">
        <v>26</v>
      </c>
      <c r="C547" s="12" t="s">
        <v>44</v>
      </c>
      <c r="D547" s="12" t="s">
        <v>57</v>
      </c>
      <c r="E547" s="12" t="s">
        <v>48</v>
      </c>
      <c r="F547" s="86" t="s">
        <v>114</v>
      </c>
      <c r="G547" s="14">
        <v>4</v>
      </c>
      <c r="H547" s="12">
        <v>4.5</v>
      </c>
      <c r="I547" s="2" t="s">
        <v>29</v>
      </c>
      <c r="J547" s="2">
        <v>40170</v>
      </c>
      <c r="K547" s="2">
        <v>40.299999999999997</v>
      </c>
      <c r="L547" s="45">
        <v>25620</v>
      </c>
      <c r="M547" s="16">
        <f t="shared" si="8"/>
        <v>25.62</v>
      </c>
      <c r="N547" s="2">
        <v>26.23</v>
      </c>
      <c r="O547" s="2">
        <v>7.55</v>
      </c>
      <c r="P547" s="22" t="s">
        <v>115</v>
      </c>
      <c r="Q547" s="2">
        <v>0.39</v>
      </c>
      <c r="R547" s="2">
        <v>0.01</v>
      </c>
      <c r="S547" s="2">
        <v>0.66</v>
      </c>
      <c r="T547" s="2">
        <v>0.67</v>
      </c>
      <c r="U547" s="2">
        <v>0.01</v>
      </c>
      <c r="V547" s="2">
        <v>0.15</v>
      </c>
      <c r="W547" s="2">
        <v>3.4000000000000002E-2</v>
      </c>
      <c r="X547" s="2">
        <v>2.2999999999999998</v>
      </c>
      <c r="Y547" s="22" t="s">
        <v>115</v>
      </c>
      <c r="Z547" s="22" t="s">
        <v>115</v>
      </c>
    </row>
    <row r="548" spans="1:26" ht="12" customHeight="1">
      <c r="A548" s="44" t="s">
        <v>36</v>
      </c>
      <c r="B548" s="16" t="s">
        <v>27</v>
      </c>
      <c r="C548" s="16" t="s">
        <v>44</v>
      </c>
      <c r="D548" s="18" t="s">
        <v>57</v>
      </c>
      <c r="E548" s="2" t="s">
        <v>48</v>
      </c>
      <c r="F548" s="85" t="s">
        <v>113</v>
      </c>
      <c r="G548" s="19">
        <v>0.52600000000000002</v>
      </c>
      <c r="H548" s="18" t="s">
        <v>29</v>
      </c>
      <c r="I548" s="2">
        <v>1.1000000000000001</v>
      </c>
      <c r="J548" s="2">
        <v>30430</v>
      </c>
      <c r="K548" s="2">
        <v>110.2</v>
      </c>
      <c r="L548" s="44">
        <v>18790</v>
      </c>
      <c r="M548" s="16">
        <f t="shared" si="8"/>
        <v>18.79</v>
      </c>
      <c r="N548" s="2">
        <v>28.86</v>
      </c>
      <c r="O548" s="2">
        <v>7.87</v>
      </c>
      <c r="P548" s="2">
        <v>1.0999999999999999E-2</v>
      </c>
      <c r="Q548" s="2">
        <v>0.49</v>
      </c>
      <c r="R548" s="2">
        <v>0.01</v>
      </c>
      <c r="S548" s="2">
        <v>0.81</v>
      </c>
      <c r="T548" s="2">
        <v>0.82</v>
      </c>
      <c r="U548" s="2">
        <v>0.01</v>
      </c>
      <c r="V548" s="2">
        <v>0.1</v>
      </c>
      <c r="W548" s="2">
        <v>0.03</v>
      </c>
      <c r="X548" s="2">
        <v>2.6</v>
      </c>
      <c r="Y548" s="2">
        <v>120</v>
      </c>
      <c r="Z548" s="2">
        <v>10</v>
      </c>
    </row>
    <row r="549" spans="1:26" ht="12" customHeight="1" thickBot="1">
      <c r="A549" s="45" t="s">
        <v>36</v>
      </c>
      <c r="B549" s="47" t="s">
        <v>27</v>
      </c>
      <c r="C549" s="47" t="s">
        <v>44</v>
      </c>
      <c r="D549" s="12" t="s">
        <v>57</v>
      </c>
      <c r="E549" s="12" t="s">
        <v>48</v>
      </c>
      <c r="F549" s="86" t="s">
        <v>114</v>
      </c>
      <c r="G549" s="14">
        <v>4</v>
      </c>
      <c r="H549" s="12">
        <v>4.5</v>
      </c>
      <c r="I549" s="2" t="s">
        <v>29</v>
      </c>
      <c r="J549" s="2">
        <v>42220</v>
      </c>
      <c r="K549" s="2">
        <v>37</v>
      </c>
      <c r="L549" s="45">
        <v>27060</v>
      </c>
      <c r="M549" s="16">
        <f t="shared" si="8"/>
        <v>27.06</v>
      </c>
      <c r="N549" s="2">
        <v>26.8</v>
      </c>
      <c r="O549" s="2">
        <v>7.47</v>
      </c>
      <c r="P549" s="22" t="s">
        <v>115</v>
      </c>
      <c r="Q549" s="2">
        <v>0.37</v>
      </c>
      <c r="R549" s="2">
        <v>0.01</v>
      </c>
      <c r="S549" s="2">
        <v>0.6</v>
      </c>
      <c r="T549" s="2">
        <v>0.6</v>
      </c>
      <c r="U549" s="2">
        <v>0.01</v>
      </c>
      <c r="V549" s="2">
        <v>0.12</v>
      </c>
      <c r="W549" s="2">
        <v>3.9E-2</v>
      </c>
      <c r="X549" s="2">
        <v>2.2000000000000002</v>
      </c>
      <c r="Y549" s="22" t="s">
        <v>115</v>
      </c>
      <c r="Z549" s="22" t="s">
        <v>115</v>
      </c>
    </row>
    <row r="550" spans="1:26" ht="12" customHeight="1">
      <c r="A550" s="46" t="s">
        <v>36</v>
      </c>
      <c r="B550" s="48" t="s">
        <v>28</v>
      </c>
      <c r="C550" s="48" t="s">
        <v>44</v>
      </c>
      <c r="D550" s="48" t="s">
        <v>57</v>
      </c>
      <c r="E550" s="48" t="s">
        <v>48</v>
      </c>
      <c r="F550" s="85" t="s">
        <v>113</v>
      </c>
      <c r="G550" s="13">
        <v>0.51400000000000001</v>
      </c>
      <c r="H550" s="11" t="s">
        <v>29</v>
      </c>
      <c r="I550" s="2">
        <v>0.5</v>
      </c>
      <c r="J550" s="2">
        <v>35760</v>
      </c>
      <c r="K550" s="2">
        <v>96.8</v>
      </c>
      <c r="L550" s="44">
        <v>22480</v>
      </c>
      <c r="M550" s="16">
        <f t="shared" si="8"/>
        <v>22.48</v>
      </c>
      <c r="N550" s="2">
        <v>27.98</v>
      </c>
      <c r="O550" s="2">
        <v>7.74</v>
      </c>
      <c r="P550" s="2">
        <v>2.7E-2</v>
      </c>
      <c r="Q550" s="2">
        <v>0.42</v>
      </c>
      <c r="R550" s="2">
        <v>0.01</v>
      </c>
      <c r="S550" s="2">
        <v>0.86</v>
      </c>
      <c r="T550" s="2">
        <v>0.86</v>
      </c>
      <c r="U550" s="2">
        <v>0.01</v>
      </c>
      <c r="V550" s="2">
        <v>0.14000000000000001</v>
      </c>
      <c r="W550" s="2">
        <v>2.7E-2</v>
      </c>
      <c r="X550" s="2">
        <v>2</v>
      </c>
      <c r="Y550" s="2">
        <v>120</v>
      </c>
      <c r="Z550" s="2">
        <v>8</v>
      </c>
    </row>
    <row r="551" spans="1:26" ht="12" customHeight="1" thickBot="1">
      <c r="A551" s="45" t="s">
        <v>36</v>
      </c>
      <c r="B551" s="47" t="s">
        <v>28</v>
      </c>
      <c r="C551" s="47" t="s">
        <v>44</v>
      </c>
      <c r="D551" s="47" t="s">
        <v>57</v>
      </c>
      <c r="E551" s="47" t="s">
        <v>48</v>
      </c>
      <c r="F551" s="86" t="s">
        <v>114</v>
      </c>
      <c r="G551" s="14">
        <v>3.5</v>
      </c>
      <c r="H551" s="12" t="s">
        <v>29</v>
      </c>
      <c r="I551" s="2" t="s">
        <v>29</v>
      </c>
      <c r="J551" s="2">
        <v>41670</v>
      </c>
      <c r="K551" s="2">
        <v>67.8</v>
      </c>
      <c r="L551" s="45">
        <v>26640</v>
      </c>
      <c r="M551" s="16">
        <f t="shared" si="8"/>
        <v>26.64</v>
      </c>
      <c r="N551" s="2">
        <v>27.74</v>
      </c>
      <c r="O551" s="2">
        <v>7.67</v>
      </c>
      <c r="P551" s="22" t="s">
        <v>115</v>
      </c>
      <c r="Q551" s="2">
        <v>0.37</v>
      </c>
      <c r="R551" s="2">
        <v>0.01</v>
      </c>
      <c r="S551" s="2">
        <v>0.63</v>
      </c>
      <c r="T551" s="2">
        <v>0.63</v>
      </c>
      <c r="U551" s="2">
        <v>0.01</v>
      </c>
      <c r="V551" s="2">
        <v>0.12</v>
      </c>
      <c r="W551" s="2">
        <v>2.5999999999999999E-2</v>
      </c>
      <c r="X551" s="2">
        <v>1.9</v>
      </c>
      <c r="Y551" s="22" t="s">
        <v>115</v>
      </c>
      <c r="Z551" s="22" t="s">
        <v>115</v>
      </c>
    </row>
    <row r="552" spans="1:26" ht="12" customHeight="1">
      <c r="A552" s="49" t="s">
        <v>37</v>
      </c>
      <c r="B552" s="2" t="s">
        <v>52</v>
      </c>
      <c r="C552" s="2" t="s">
        <v>44</v>
      </c>
      <c r="D552" s="2" t="s">
        <v>45</v>
      </c>
      <c r="E552" s="2" t="s">
        <v>48</v>
      </c>
      <c r="F552" s="85" t="s">
        <v>113</v>
      </c>
      <c r="G552" s="4">
        <v>0.58899999999999997</v>
      </c>
      <c r="H552" s="2" t="s">
        <v>29</v>
      </c>
      <c r="I552" s="2">
        <v>1</v>
      </c>
      <c r="J552" s="2">
        <v>23640</v>
      </c>
      <c r="K552" s="2">
        <v>64.599999999999994</v>
      </c>
      <c r="L552" s="49">
        <v>14280</v>
      </c>
      <c r="M552" s="16">
        <f t="shared" si="8"/>
        <v>14.28</v>
      </c>
      <c r="N552" s="2">
        <v>26.73</v>
      </c>
      <c r="O552" s="2">
        <v>7.35</v>
      </c>
      <c r="P552" s="2">
        <v>1.6E-2</v>
      </c>
      <c r="Q552" s="2">
        <v>0.52</v>
      </c>
      <c r="R552" s="2">
        <v>0.01</v>
      </c>
      <c r="S552" s="2">
        <v>0.96</v>
      </c>
      <c r="T552" s="2">
        <v>0.96</v>
      </c>
      <c r="U552" s="2">
        <v>6.2E-2</v>
      </c>
      <c r="V552" s="2">
        <v>9.1999999999999998E-2</v>
      </c>
      <c r="W552" s="2">
        <v>1.7999999999999999E-2</v>
      </c>
      <c r="X552" s="2">
        <v>2.2999999999999998</v>
      </c>
      <c r="Y552" s="2">
        <v>110</v>
      </c>
      <c r="Z552" s="2">
        <v>18</v>
      </c>
    </row>
    <row r="553" spans="1:26" ht="12" customHeight="1" thickBot="1">
      <c r="A553" s="50" t="s">
        <v>37</v>
      </c>
      <c r="B553" s="12" t="s">
        <v>52</v>
      </c>
      <c r="C553" s="12" t="s">
        <v>44</v>
      </c>
      <c r="D553" s="12" t="s">
        <v>45</v>
      </c>
      <c r="E553" s="12" t="s">
        <v>48</v>
      </c>
      <c r="F553" s="86" t="s">
        <v>114</v>
      </c>
      <c r="G553" s="14">
        <v>2.9</v>
      </c>
      <c r="H553" s="12">
        <v>3.4</v>
      </c>
      <c r="I553" s="2" t="s">
        <v>29</v>
      </c>
      <c r="J553" s="2">
        <v>27820</v>
      </c>
      <c r="K553" s="2">
        <v>48.1</v>
      </c>
      <c r="L553" s="50">
        <v>17060</v>
      </c>
      <c r="M553" s="16">
        <f t="shared" si="8"/>
        <v>17.059999999999999</v>
      </c>
      <c r="N553" s="2">
        <v>26.61</v>
      </c>
      <c r="O553" s="2">
        <v>7.28</v>
      </c>
      <c r="P553" s="22" t="s">
        <v>115</v>
      </c>
      <c r="Q553" s="2">
        <v>0.59</v>
      </c>
      <c r="R553" s="2">
        <v>0.01</v>
      </c>
      <c r="S553" s="2">
        <v>0.72</v>
      </c>
      <c r="T553" s="2">
        <v>0.73</v>
      </c>
      <c r="U553" s="2">
        <v>1.0999999999999999E-2</v>
      </c>
      <c r="V553" s="2">
        <v>8.5000000000000006E-2</v>
      </c>
      <c r="W553" s="2">
        <v>1.2E-2</v>
      </c>
      <c r="X553" s="2">
        <v>2.4</v>
      </c>
      <c r="Y553" s="22" t="s">
        <v>115</v>
      </c>
      <c r="Z553" s="22" t="s">
        <v>115</v>
      </c>
    </row>
    <row r="554" spans="1:26" ht="12" customHeight="1">
      <c r="A554" s="51" t="s">
        <v>37</v>
      </c>
      <c r="B554" s="18" t="s">
        <v>53</v>
      </c>
      <c r="C554" s="18" t="s">
        <v>44</v>
      </c>
      <c r="D554" s="18" t="s">
        <v>45</v>
      </c>
      <c r="E554" s="18" t="s">
        <v>48</v>
      </c>
      <c r="F554" s="85" t="s">
        <v>113</v>
      </c>
      <c r="G554" s="19">
        <v>0.51500000000000001</v>
      </c>
      <c r="H554" s="18" t="s">
        <v>29</v>
      </c>
      <c r="I554" s="2">
        <v>1.1000000000000001</v>
      </c>
      <c r="J554" s="2">
        <v>21470</v>
      </c>
      <c r="K554" s="2">
        <v>81.599999999999994</v>
      </c>
      <c r="L554" s="49">
        <v>12880</v>
      </c>
      <c r="M554" s="16">
        <f t="shared" si="8"/>
        <v>12.88</v>
      </c>
      <c r="N554" s="2">
        <v>24.76</v>
      </c>
      <c r="O554" s="2">
        <v>7.7</v>
      </c>
      <c r="P554" s="2">
        <v>4.7999999999999996E-3</v>
      </c>
      <c r="Q554" s="2">
        <v>0.57999999999999996</v>
      </c>
      <c r="R554" s="2">
        <v>0.01</v>
      </c>
      <c r="S554" s="2">
        <v>0.67</v>
      </c>
      <c r="T554" s="2">
        <v>0.67</v>
      </c>
      <c r="U554" s="2">
        <v>0.01</v>
      </c>
      <c r="V554" s="2">
        <v>5.6000000000000001E-2</v>
      </c>
      <c r="W554" s="2">
        <v>7.0000000000000001E-3</v>
      </c>
      <c r="X554" s="2">
        <v>2.7</v>
      </c>
      <c r="Y554" s="2">
        <v>110</v>
      </c>
      <c r="Z554" s="2">
        <v>13</v>
      </c>
    </row>
    <row r="555" spans="1:26" ht="12" customHeight="1" thickBot="1">
      <c r="A555" s="50" t="s">
        <v>37</v>
      </c>
      <c r="B555" s="12" t="s">
        <v>53</v>
      </c>
      <c r="C555" s="12" t="s">
        <v>44</v>
      </c>
      <c r="D555" s="12" t="s">
        <v>45</v>
      </c>
      <c r="E555" s="12" t="s">
        <v>48</v>
      </c>
      <c r="F555" s="86" t="s">
        <v>114</v>
      </c>
      <c r="G555" s="14">
        <v>2.8</v>
      </c>
      <c r="H555" s="12">
        <v>3.3</v>
      </c>
      <c r="I555" s="2" t="s">
        <v>29</v>
      </c>
      <c r="J555" s="2">
        <v>31830</v>
      </c>
      <c r="K555" s="2">
        <v>36.9</v>
      </c>
      <c r="L555" s="50">
        <v>19360</v>
      </c>
      <c r="M555" s="16">
        <f t="shared" si="8"/>
        <v>19.36</v>
      </c>
      <c r="N555" s="2">
        <v>25.24</v>
      </c>
      <c r="O555" s="2">
        <v>7.42</v>
      </c>
      <c r="P555" s="22" t="s">
        <v>115</v>
      </c>
      <c r="Q555" s="2">
        <v>0.55000000000000004</v>
      </c>
      <c r="R555" s="2">
        <v>1.4999999999999999E-2</v>
      </c>
      <c r="S555" s="2">
        <v>0.67</v>
      </c>
      <c r="T555" s="2">
        <v>0.68</v>
      </c>
      <c r="U555" s="2">
        <v>4.7E-2</v>
      </c>
      <c r="V555" s="2">
        <v>0.12</v>
      </c>
      <c r="W555" s="2">
        <v>2.8000000000000001E-2</v>
      </c>
      <c r="X555" s="2">
        <v>2.6</v>
      </c>
      <c r="Y555" s="22" t="s">
        <v>115</v>
      </c>
      <c r="Z555" s="22" t="s">
        <v>115</v>
      </c>
    </row>
    <row r="556" spans="1:26" ht="12" customHeight="1">
      <c r="A556" s="49" t="s">
        <v>37</v>
      </c>
      <c r="B556" s="2" t="s">
        <v>54</v>
      </c>
      <c r="C556" s="2" t="s">
        <v>44</v>
      </c>
      <c r="D556" s="2" t="s">
        <v>45</v>
      </c>
      <c r="E556" s="2" t="s">
        <v>48</v>
      </c>
      <c r="F556" s="85" t="s">
        <v>113</v>
      </c>
      <c r="G556" s="4">
        <v>0.50600000000000001</v>
      </c>
      <c r="H556" s="2" t="s">
        <v>29</v>
      </c>
      <c r="I556" s="22" t="s">
        <v>115</v>
      </c>
      <c r="J556" s="2">
        <v>25040</v>
      </c>
      <c r="K556" s="2">
        <v>89.9</v>
      </c>
      <c r="L556" s="49">
        <v>15190</v>
      </c>
      <c r="M556" s="16">
        <f t="shared" si="8"/>
        <v>15.19</v>
      </c>
      <c r="N556" s="2">
        <v>27.71</v>
      </c>
      <c r="O556" s="2">
        <v>7.56</v>
      </c>
      <c r="P556" s="2">
        <v>1.6E-2</v>
      </c>
      <c r="Q556" s="2">
        <v>0.73</v>
      </c>
      <c r="R556" s="2">
        <v>0.01</v>
      </c>
      <c r="S556" s="2">
        <v>1</v>
      </c>
      <c r="T556" s="2">
        <v>1</v>
      </c>
      <c r="U556" s="2">
        <v>0.01</v>
      </c>
      <c r="V556" s="2">
        <v>9.1999999999999998E-2</v>
      </c>
      <c r="W556" s="2">
        <v>1.9E-2</v>
      </c>
      <c r="X556" s="2">
        <v>2.9</v>
      </c>
      <c r="Y556" s="2">
        <v>120</v>
      </c>
      <c r="Z556" s="2">
        <v>11</v>
      </c>
    </row>
    <row r="557" spans="1:26" ht="12" customHeight="1" thickBot="1">
      <c r="A557" s="50" t="s">
        <v>37</v>
      </c>
      <c r="B557" s="12" t="s">
        <v>54</v>
      </c>
      <c r="C557" s="12" t="s">
        <v>44</v>
      </c>
      <c r="D557" s="12" t="s">
        <v>45</v>
      </c>
      <c r="E557" s="12" t="s">
        <v>48</v>
      </c>
      <c r="F557" s="86" t="s">
        <v>114</v>
      </c>
      <c r="G557" s="14">
        <v>3.3</v>
      </c>
      <c r="H557" s="12">
        <v>3.8</v>
      </c>
      <c r="I557" s="2" t="s">
        <v>29</v>
      </c>
      <c r="J557" s="2">
        <v>28270</v>
      </c>
      <c r="K557" s="2">
        <v>53.1</v>
      </c>
      <c r="L557" s="50">
        <v>17380</v>
      </c>
      <c r="M557" s="16">
        <f t="shared" si="8"/>
        <v>17.38</v>
      </c>
      <c r="N557" s="2">
        <v>26.36</v>
      </c>
      <c r="O557" s="2">
        <v>7.28</v>
      </c>
      <c r="P557" s="22" t="s">
        <v>115</v>
      </c>
      <c r="Q557" s="2">
        <v>0.66</v>
      </c>
      <c r="R557" s="2">
        <v>0.01</v>
      </c>
      <c r="S557" s="2">
        <v>0.77</v>
      </c>
      <c r="T557" s="2">
        <v>0.77</v>
      </c>
      <c r="U557" s="2">
        <v>0.01</v>
      </c>
      <c r="V557" s="2">
        <v>9.5000000000000001E-2</v>
      </c>
      <c r="W557" s="2">
        <v>1.4E-2</v>
      </c>
      <c r="X557" s="2">
        <v>2.8</v>
      </c>
      <c r="Y557" s="22" t="s">
        <v>115</v>
      </c>
      <c r="Z557" s="22" t="s">
        <v>115</v>
      </c>
    </row>
    <row r="558" spans="1:26" ht="12" customHeight="1">
      <c r="A558" s="52" t="s">
        <v>37</v>
      </c>
      <c r="B558" s="11" t="s">
        <v>55</v>
      </c>
      <c r="C558" s="11" t="s">
        <v>56</v>
      </c>
      <c r="D558" s="11" t="s">
        <v>57</v>
      </c>
      <c r="E558" s="11" t="s">
        <v>48</v>
      </c>
      <c r="F558" s="85" t="s">
        <v>113</v>
      </c>
      <c r="G558" s="4">
        <v>0.52300000000000002</v>
      </c>
      <c r="H558" s="2" t="s">
        <v>29</v>
      </c>
      <c r="I558" s="16">
        <v>1.2</v>
      </c>
      <c r="J558" s="16">
        <v>29930</v>
      </c>
      <c r="K558" s="16">
        <v>91.7</v>
      </c>
      <c r="L558" s="49">
        <v>18450</v>
      </c>
      <c r="M558" s="16">
        <f t="shared" si="8"/>
        <v>18.45</v>
      </c>
      <c r="N558" s="16">
        <v>28.79</v>
      </c>
      <c r="O558" s="16">
        <v>8.19</v>
      </c>
      <c r="P558" s="16">
        <v>4.4999999999999997E-3</v>
      </c>
      <c r="Q558" s="16">
        <v>0.63</v>
      </c>
      <c r="R558" s="2">
        <v>0.01</v>
      </c>
      <c r="S558" s="16">
        <v>0.67</v>
      </c>
      <c r="T558" s="16">
        <v>0.67</v>
      </c>
      <c r="U558" s="2">
        <v>0.01</v>
      </c>
      <c r="V558" s="16">
        <v>6.6000000000000003E-2</v>
      </c>
      <c r="W558" s="16">
        <v>2.5000000000000001E-2</v>
      </c>
      <c r="X558" s="16">
        <v>3.2</v>
      </c>
      <c r="Y558" s="16">
        <v>120</v>
      </c>
      <c r="Z558" s="16">
        <v>13</v>
      </c>
    </row>
    <row r="559" spans="1:26" ht="12" customHeight="1" thickBot="1">
      <c r="A559" s="50" t="s">
        <v>37</v>
      </c>
      <c r="B559" s="12" t="s">
        <v>55</v>
      </c>
      <c r="C559" s="12" t="s">
        <v>56</v>
      </c>
      <c r="D559" s="12" t="s">
        <v>57</v>
      </c>
      <c r="E559" s="12" t="s">
        <v>48</v>
      </c>
      <c r="F559" s="86" t="s">
        <v>114</v>
      </c>
      <c r="G559" s="14">
        <v>2.9</v>
      </c>
      <c r="H559" s="67">
        <v>2.9</v>
      </c>
      <c r="I559" s="16" t="s">
        <v>29</v>
      </c>
      <c r="J559" s="16">
        <v>37680</v>
      </c>
      <c r="K559" s="16">
        <v>21.8</v>
      </c>
      <c r="L559" s="50">
        <v>23810</v>
      </c>
      <c r="M559" s="16">
        <f t="shared" si="8"/>
        <v>23.81</v>
      </c>
      <c r="N559" s="16">
        <v>28.57</v>
      </c>
      <c r="O559" s="16">
        <v>7.78</v>
      </c>
      <c r="P559" s="22" t="s">
        <v>115</v>
      </c>
      <c r="Q559" s="16">
        <v>0.5</v>
      </c>
      <c r="R559" s="2">
        <v>0.01</v>
      </c>
      <c r="S559" s="16">
        <v>0.63</v>
      </c>
      <c r="T559" s="16">
        <v>0.63</v>
      </c>
      <c r="U559" s="16">
        <v>1.2E-2</v>
      </c>
      <c r="V559" s="16">
        <v>0.11</v>
      </c>
      <c r="W559" s="16">
        <v>4.2999999999999997E-2</v>
      </c>
      <c r="X559" s="16" t="s">
        <v>29</v>
      </c>
      <c r="Y559" s="22" t="s">
        <v>115</v>
      </c>
      <c r="Z559" s="22" t="s">
        <v>115</v>
      </c>
    </row>
    <row r="560" spans="1:26" ht="12" customHeight="1">
      <c r="A560" s="49" t="s">
        <v>37</v>
      </c>
      <c r="B560" s="2" t="s">
        <v>58</v>
      </c>
      <c r="C560" s="2" t="s">
        <v>56</v>
      </c>
      <c r="D560" s="2" t="s">
        <v>57</v>
      </c>
      <c r="E560" s="11" t="s">
        <v>48</v>
      </c>
      <c r="F560" s="85" t="s">
        <v>113</v>
      </c>
      <c r="G560" s="13">
        <v>0.501</v>
      </c>
      <c r="H560" s="11" t="s">
        <v>29</v>
      </c>
      <c r="I560" s="2">
        <v>1.2</v>
      </c>
      <c r="J560" s="11">
        <v>32990</v>
      </c>
      <c r="K560" s="11">
        <v>64.400000000000006</v>
      </c>
      <c r="L560" s="49">
        <v>20530</v>
      </c>
      <c r="M560" s="16">
        <f t="shared" si="8"/>
        <v>20.53</v>
      </c>
      <c r="N560" s="11">
        <v>29.18</v>
      </c>
      <c r="O560" s="11">
        <v>7.3</v>
      </c>
      <c r="P560" s="11">
        <v>3.8E-3</v>
      </c>
      <c r="Q560" s="2">
        <v>0.71</v>
      </c>
      <c r="R560" s="2">
        <v>2.7E-2</v>
      </c>
      <c r="S560" s="2">
        <v>0.89</v>
      </c>
      <c r="T560" s="2">
        <v>0.91</v>
      </c>
      <c r="U560" s="2">
        <v>0.14000000000000001</v>
      </c>
      <c r="V560" s="2">
        <v>9.7000000000000003E-2</v>
      </c>
      <c r="W560" s="2">
        <v>4.9000000000000002E-2</v>
      </c>
      <c r="X560" s="2">
        <v>3.4</v>
      </c>
      <c r="Y560" s="2">
        <v>120</v>
      </c>
      <c r="Z560" s="2">
        <v>5</v>
      </c>
    </row>
    <row r="561" spans="1:26" ht="12" customHeight="1" thickBot="1">
      <c r="A561" s="50" t="s">
        <v>37</v>
      </c>
      <c r="B561" s="12" t="s">
        <v>58</v>
      </c>
      <c r="C561" s="12" t="s">
        <v>56</v>
      </c>
      <c r="D561" s="12" t="s">
        <v>57</v>
      </c>
      <c r="E561" s="12" t="s">
        <v>48</v>
      </c>
      <c r="F561" s="86" t="s">
        <v>114</v>
      </c>
      <c r="G561" s="14">
        <v>2.7</v>
      </c>
      <c r="H561" s="12">
        <v>3.1</v>
      </c>
      <c r="I561" s="2" t="s">
        <v>29</v>
      </c>
      <c r="J561" s="2">
        <v>35330</v>
      </c>
      <c r="K561" s="2">
        <v>50.2</v>
      </c>
      <c r="L561" s="50">
        <v>22170</v>
      </c>
      <c r="M561" s="16">
        <f t="shared" si="8"/>
        <v>22.17</v>
      </c>
      <c r="N561" s="2">
        <v>28.43</v>
      </c>
      <c r="O561" s="2">
        <v>7.21</v>
      </c>
      <c r="P561" s="22" t="s">
        <v>115</v>
      </c>
      <c r="Q561" s="2">
        <v>0.67</v>
      </c>
      <c r="R561" s="2">
        <v>1.7000000000000001E-2</v>
      </c>
      <c r="S561" s="2">
        <v>0.79</v>
      </c>
      <c r="T561" s="2">
        <v>0.81</v>
      </c>
      <c r="U561" s="2">
        <v>0.11</v>
      </c>
      <c r="V561" s="2">
        <v>9.8000000000000004E-2</v>
      </c>
      <c r="W561" s="2">
        <v>5.7000000000000002E-2</v>
      </c>
      <c r="X561" s="2">
        <v>3.3</v>
      </c>
      <c r="Y561" s="22" t="s">
        <v>115</v>
      </c>
      <c r="Z561" s="22" t="s">
        <v>115</v>
      </c>
    </row>
    <row r="562" spans="1:26" ht="12" customHeight="1">
      <c r="A562" s="49" t="s">
        <v>37</v>
      </c>
      <c r="B562" s="2" t="s">
        <v>59</v>
      </c>
      <c r="C562" s="2" t="s">
        <v>56</v>
      </c>
      <c r="D562" s="2" t="s">
        <v>57</v>
      </c>
      <c r="E562" s="2" t="s">
        <v>48</v>
      </c>
      <c r="F562" s="85" t="s">
        <v>113</v>
      </c>
      <c r="G562" s="4">
        <v>0.52300000000000002</v>
      </c>
      <c r="H562" s="2" t="s">
        <v>29</v>
      </c>
      <c r="I562" s="2">
        <v>1.2</v>
      </c>
      <c r="J562" s="2">
        <v>33520</v>
      </c>
      <c r="K562" s="2">
        <v>68.2</v>
      </c>
      <c r="L562" s="49">
        <v>20980</v>
      </c>
      <c r="M562" s="16">
        <f t="shared" si="8"/>
        <v>20.98</v>
      </c>
      <c r="N562" s="2">
        <v>25.3</v>
      </c>
      <c r="O562" s="2">
        <v>7.61</v>
      </c>
      <c r="P562" s="2">
        <v>2.5000000000000001E-3</v>
      </c>
      <c r="Q562" s="2">
        <v>0.54</v>
      </c>
      <c r="R562" s="2">
        <v>1.4E-2</v>
      </c>
      <c r="S562" s="2">
        <v>0.72</v>
      </c>
      <c r="T562" s="2">
        <v>0.74</v>
      </c>
      <c r="U562" s="2">
        <v>4.8000000000000001E-2</v>
      </c>
      <c r="V562" s="2">
        <v>7.5999999999999998E-2</v>
      </c>
      <c r="W562" s="2">
        <v>3.1E-2</v>
      </c>
      <c r="X562" s="2">
        <v>3</v>
      </c>
      <c r="Y562" s="2">
        <v>120</v>
      </c>
      <c r="Z562" s="2">
        <v>12</v>
      </c>
    </row>
    <row r="563" spans="1:26" ht="12" customHeight="1" thickBot="1">
      <c r="A563" s="50" t="s">
        <v>37</v>
      </c>
      <c r="B563" s="12" t="s">
        <v>59</v>
      </c>
      <c r="C563" s="12" t="s">
        <v>56</v>
      </c>
      <c r="D563" s="12" t="s">
        <v>57</v>
      </c>
      <c r="E563" s="12" t="s">
        <v>48</v>
      </c>
      <c r="F563" s="86" t="s">
        <v>114</v>
      </c>
      <c r="G563" s="14">
        <v>2.4</v>
      </c>
      <c r="H563" s="12">
        <v>2.8</v>
      </c>
      <c r="I563" s="2" t="s">
        <v>29</v>
      </c>
      <c r="J563" s="2">
        <v>37820</v>
      </c>
      <c r="K563" s="2">
        <v>39.5</v>
      </c>
      <c r="L563" s="50">
        <v>23970</v>
      </c>
      <c r="M563" s="16">
        <f t="shared" si="8"/>
        <v>23.97</v>
      </c>
      <c r="N563" s="2">
        <v>25.81</v>
      </c>
      <c r="O563" s="2">
        <v>7.38</v>
      </c>
      <c r="P563" s="22" t="s">
        <v>115</v>
      </c>
      <c r="Q563" s="2">
        <v>0.47</v>
      </c>
      <c r="R563" s="2">
        <v>1.4999999999999999E-2</v>
      </c>
      <c r="S563" s="2">
        <v>0.75</v>
      </c>
      <c r="T563" s="2">
        <v>0.77</v>
      </c>
      <c r="U563" s="2">
        <v>0.16</v>
      </c>
      <c r="V563" s="2">
        <v>9.6000000000000002E-2</v>
      </c>
      <c r="W563" s="2">
        <v>5.0999999999999997E-2</v>
      </c>
      <c r="X563" s="2">
        <v>2.9</v>
      </c>
      <c r="Y563" s="22" t="s">
        <v>115</v>
      </c>
      <c r="Z563" s="22" t="s">
        <v>115</v>
      </c>
    </row>
    <row r="564" spans="1:26" ht="12" customHeight="1">
      <c r="A564" s="51" t="s">
        <v>37</v>
      </c>
      <c r="B564" s="18" t="s">
        <v>60</v>
      </c>
      <c r="C564" s="18" t="s">
        <v>56</v>
      </c>
      <c r="D564" s="18" t="s">
        <v>57</v>
      </c>
      <c r="E564" s="18" t="s">
        <v>48</v>
      </c>
      <c r="F564" s="85" t="s">
        <v>113</v>
      </c>
      <c r="G564" s="19">
        <v>0.51500000000000001</v>
      </c>
      <c r="H564" s="2" t="s">
        <v>29</v>
      </c>
      <c r="I564" s="2">
        <v>1.2</v>
      </c>
      <c r="J564" s="2">
        <v>36390</v>
      </c>
      <c r="K564" s="2">
        <v>62.1</v>
      </c>
      <c r="L564" s="49">
        <v>22920</v>
      </c>
      <c r="M564" s="16">
        <f t="shared" si="8"/>
        <v>22.92</v>
      </c>
      <c r="N564" s="2">
        <v>27.91</v>
      </c>
      <c r="O564" s="2">
        <v>7.53</v>
      </c>
      <c r="P564" s="2">
        <v>8.0999999999999996E-3</v>
      </c>
      <c r="Q564" s="2">
        <v>0.47</v>
      </c>
      <c r="R564" s="2">
        <v>0.01</v>
      </c>
      <c r="S564" s="2">
        <v>0.71</v>
      </c>
      <c r="T564" s="2">
        <v>0.72</v>
      </c>
      <c r="U564" s="2">
        <v>0.01</v>
      </c>
      <c r="V564" s="2">
        <v>9.2999999999999999E-2</v>
      </c>
      <c r="W564" s="2">
        <v>3.4000000000000002E-2</v>
      </c>
      <c r="X564" s="2">
        <v>3</v>
      </c>
      <c r="Y564" s="2">
        <v>120</v>
      </c>
      <c r="Z564" s="2">
        <v>14</v>
      </c>
    </row>
    <row r="565" spans="1:26" ht="12" customHeight="1" thickBot="1">
      <c r="A565" s="50" t="s">
        <v>37</v>
      </c>
      <c r="B565" s="12" t="s">
        <v>60</v>
      </c>
      <c r="C565" s="12" t="s">
        <v>56</v>
      </c>
      <c r="D565" s="12" t="s">
        <v>57</v>
      </c>
      <c r="E565" s="12" t="s">
        <v>48</v>
      </c>
      <c r="F565" s="86" t="s">
        <v>114</v>
      </c>
      <c r="G565" s="14">
        <v>3</v>
      </c>
      <c r="H565" s="12">
        <v>3.5</v>
      </c>
      <c r="I565" s="2" t="s">
        <v>29</v>
      </c>
      <c r="J565" s="2">
        <v>38350</v>
      </c>
      <c r="K565" s="2">
        <v>40.1</v>
      </c>
      <c r="L565" s="50">
        <v>24300</v>
      </c>
      <c r="M565" s="16">
        <f t="shared" si="8"/>
        <v>24.3</v>
      </c>
      <c r="N565" s="2">
        <v>27.3</v>
      </c>
      <c r="O565" s="2">
        <v>7.37</v>
      </c>
      <c r="P565" s="22" t="s">
        <v>115</v>
      </c>
      <c r="Q565" s="2">
        <v>0.47</v>
      </c>
      <c r="R565" s="2">
        <v>1.2999999999999999E-2</v>
      </c>
      <c r="S565" s="2">
        <v>0.64</v>
      </c>
      <c r="T565" s="2">
        <v>0.65</v>
      </c>
      <c r="U565" s="2">
        <v>0.06</v>
      </c>
      <c r="V565" s="2">
        <v>0.12</v>
      </c>
      <c r="W565" s="2">
        <v>4.9000000000000002E-2</v>
      </c>
      <c r="X565" s="2">
        <v>3.1</v>
      </c>
      <c r="Y565" s="22" t="s">
        <v>115</v>
      </c>
      <c r="Z565" s="22" t="s">
        <v>115</v>
      </c>
    </row>
    <row r="566" spans="1:26" ht="12" customHeight="1">
      <c r="A566" s="49" t="s">
        <v>37</v>
      </c>
      <c r="B566" s="2" t="s">
        <v>61</v>
      </c>
      <c r="C566" s="2" t="s">
        <v>62</v>
      </c>
      <c r="D566" s="2" t="s">
        <v>57</v>
      </c>
      <c r="E566" s="2" t="s">
        <v>48</v>
      </c>
      <c r="F566" s="85" t="s">
        <v>113</v>
      </c>
      <c r="G566" s="4">
        <v>0.498</v>
      </c>
      <c r="H566" s="2" t="s">
        <v>29</v>
      </c>
      <c r="I566" s="2">
        <v>0.9</v>
      </c>
      <c r="J566" s="2">
        <v>22090</v>
      </c>
      <c r="K566" s="2">
        <v>105</v>
      </c>
      <c r="L566" s="49">
        <v>13220</v>
      </c>
      <c r="M566" s="16">
        <f t="shared" si="8"/>
        <v>13.22</v>
      </c>
      <c r="N566" s="2">
        <v>29.33</v>
      </c>
      <c r="O566" s="2">
        <v>7.73</v>
      </c>
      <c r="P566" s="2">
        <v>9.1999999999999998E-3</v>
      </c>
      <c r="Q566" s="2">
        <v>0.55000000000000004</v>
      </c>
      <c r="R566" s="2">
        <v>0.01</v>
      </c>
      <c r="S566" s="2">
        <v>0.8</v>
      </c>
      <c r="T566" s="2">
        <v>0.81</v>
      </c>
      <c r="U566" s="2">
        <v>0.01</v>
      </c>
      <c r="V566" s="2">
        <v>0.06</v>
      </c>
      <c r="W566" s="2">
        <v>7.0000000000000001E-3</v>
      </c>
      <c r="X566" s="2">
        <v>5</v>
      </c>
      <c r="Y566" s="2">
        <v>140</v>
      </c>
      <c r="Z566" s="2">
        <v>11</v>
      </c>
    </row>
    <row r="567" spans="1:26" ht="12" customHeight="1" thickBot="1">
      <c r="A567" s="50" t="s">
        <v>37</v>
      </c>
      <c r="B567" s="12" t="s">
        <v>61</v>
      </c>
      <c r="C567" s="12" t="s">
        <v>62</v>
      </c>
      <c r="D567" s="12" t="s">
        <v>57</v>
      </c>
      <c r="E567" s="12" t="s">
        <v>48</v>
      </c>
      <c r="F567" s="86" t="s">
        <v>114</v>
      </c>
      <c r="G567" s="14">
        <v>2.5</v>
      </c>
      <c r="H567" s="12">
        <v>3</v>
      </c>
      <c r="I567" s="2" t="s">
        <v>29</v>
      </c>
      <c r="J567" s="2">
        <v>44310</v>
      </c>
      <c r="K567" s="2">
        <v>21.3</v>
      </c>
      <c r="L567" s="50">
        <v>28550</v>
      </c>
      <c r="M567" s="16">
        <f t="shared" si="8"/>
        <v>28.55</v>
      </c>
      <c r="N567" s="2">
        <v>27.32</v>
      </c>
      <c r="O567" s="2">
        <v>7.2</v>
      </c>
      <c r="P567" s="22" t="s">
        <v>115</v>
      </c>
      <c r="Q567" s="2">
        <v>0.43</v>
      </c>
      <c r="R567" s="2">
        <v>0.01</v>
      </c>
      <c r="S567" s="2">
        <v>0.65</v>
      </c>
      <c r="T567" s="2">
        <v>0.65</v>
      </c>
      <c r="U567" s="2">
        <v>0.13</v>
      </c>
      <c r="V567" s="2">
        <v>0.13</v>
      </c>
      <c r="W567" s="2">
        <v>6.0999999999999999E-2</v>
      </c>
      <c r="X567" s="2">
        <v>3.3</v>
      </c>
      <c r="Y567" s="22" t="s">
        <v>115</v>
      </c>
      <c r="Z567" s="22" t="s">
        <v>115</v>
      </c>
    </row>
    <row r="568" spans="1:26" ht="12" customHeight="1">
      <c r="A568" s="51" t="s">
        <v>37</v>
      </c>
      <c r="B568" s="18" t="s">
        <v>63</v>
      </c>
      <c r="C568" s="18" t="s">
        <v>62</v>
      </c>
      <c r="D568" s="18" t="s">
        <v>57</v>
      </c>
      <c r="E568" s="18" t="s">
        <v>48</v>
      </c>
      <c r="F568" s="85" t="s">
        <v>113</v>
      </c>
      <c r="G568" s="19">
        <v>0.51</v>
      </c>
      <c r="H568" s="18" t="s">
        <v>29</v>
      </c>
      <c r="I568" s="2">
        <v>0.5</v>
      </c>
      <c r="J568" s="2">
        <v>23530</v>
      </c>
      <c r="K568" s="2">
        <v>97.4</v>
      </c>
      <c r="L568" s="49">
        <v>14230</v>
      </c>
      <c r="M568" s="16">
        <f t="shared" si="8"/>
        <v>14.23</v>
      </c>
      <c r="N568" s="2">
        <v>24.82</v>
      </c>
      <c r="O568" s="2">
        <v>7.86</v>
      </c>
      <c r="P568" s="2">
        <v>0.03</v>
      </c>
      <c r="Q568" s="2">
        <v>0.99</v>
      </c>
      <c r="R568" s="2">
        <v>1.2E-2</v>
      </c>
      <c r="S568" s="2">
        <v>1.6</v>
      </c>
      <c r="T568" s="2">
        <v>1.6</v>
      </c>
      <c r="U568" s="2">
        <v>0.01</v>
      </c>
      <c r="V568" s="2">
        <v>0.15</v>
      </c>
      <c r="W568" s="2">
        <v>8.0000000000000002E-3</v>
      </c>
      <c r="X568" s="2">
        <v>1.6</v>
      </c>
      <c r="Y568" s="2">
        <v>140</v>
      </c>
      <c r="Z568" s="2">
        <v>21</v>
      </c>
    </row>
    <row r="569" spans="1:26" ht="12" customHeight="1" thickBot="1">
      <c r="A569" s="50" t="s">
        <v>37</v>
      </c>
      <c r="B569" s="12" t="s">
        <v>63</v>
      </c>
      <c r="C569" s="12" t="s">
        <v>62</v>
      </c>
      <c r="D569" s="12" t="s">
        <v>57</v>
      </c>
      <c r="E569" s="12" t="s">
        <v>48</v>
      </c>
      <c r="F569" s="86" t="s">
        <v>114</v>
      </c>
      <c r="G569" s="14">
        <v>2.5</v>
      </c>
      <c r="H569" s="12">
        <v>3</v>
      </c>
      <c r="I569" s="2" t="s">
        <v>29</v>
      </c>
      <c r="J569" s="2">
        <v>26520</v>
      </c>
      <c r="K569" s="2">
        <v>60.5</v>
      </c>
      <c r="L569" s="50">
        <v>16230</v>
      </c>
      <c r="M569" s="16">
        <f t="shared" si="8"/>
        <v>16.23</v>
      </c>
      <c r="N569" s="2">
        <v>24.56</v>
      </c>
      <c r="O569" s="2">
        <v>7.58</v>
      </c>
      <c r="P569" s="22" t="s">
        <v>115</v>
      </c>
      <c r="Q569" s="2">
        <v>0.96</v>
      </c>
      <c r="R569" s="2">
        <v>1.7000000000000001E-2</v>
      </c>
      <c r="S569" s="2">
        <v>1.2</v>
      </c>
      <c r="T569" s="2">
        <v>1.2</v>
      </c>
      <c r="U569" s="2">
        <v>6.4000000000000001E-2</v>
      </c>
      <c r="V569" s="2">
        <v>0.11</v>
      </c>
      <c r="W569" s="2">
        <v>1.2999999999999999E-2</v>
      </c>
      <c r="X569" s="2">
        <v>1.4</v>
      </c>
      <c r="Y569" s="22" t="s">
        <v>115</v>
      </c>
      <c r="Z569" s="22" t="s">
        <v>115</v>
      </c>
    </row>
    <row r="570" spans="1:26" ht="12" customHeight="1">
      <c r="A570" s="49" t="s">
        <v>37</v>
      </c>
      <c r="B570" s="16" t="s">
        <v>64</v>
      </c>
      <c r="C570" s="2" t="s">
        <v>62</v>
      </c>
      <c r="D570" s="2" t="s">
        <v>57</v>
      </c>
      <c r="E570" s="2" t="s">
        <v>48</v>
      </c>
      <c r="F570" s="85" t="s">
        <v>113</v>
      </c>
      <c r="G570" s="4">
        <v>0.505</v>
      </c>
      <c r="H570" s="2" t="s">
        <v>29</v>
      </c>
      <c r="I570" s="2">
        <v>0.2</v>
      </c>
      <c r="J570" s="2">
        <v>34610</v>
      </c>
      <c r="K570" s="2">
        <v>53.1</v>
      </c>
      <c r="L570" s="49">
        <v>21740</v>
      </c>
      <c r="M570" s="16">
        <f t="shared" si="8"/>
        <v>21.74</v>
      </c>
      <c r="N570" s="2">
        <v>25.4</v>
      </c>
      <c r="O570" s="2">
        <v>8.01</v>
      </c>
      <c r="P570" s="2">
        <v>0.04</v>
      </c>
      <c r="Q570" s="2">
        <v>0.65</v>
      </c>
      <c r="R570" s="2">
        <v>0.01</v>
      </c>
      <c r="S570" s="2">
        <v>1.1000000000000001</v>
      </c>
      <c r="T570" s="2">
        <v>1.1000000000000001</v>
      </c>
      <c r="U570" s="2">
        <v>0.01</v>
      </c>
      <c r="V570" s="2">
        <v>0.15</v>
      </c>
      <c r="W570" s="2">
        <v>3.5999999999999997E-2</v>
      </c>
      <c r="X570" s="2">
        <v>2.5</v>
      </c>
      <c r="Y570" s="2">
        <v>130</v>
      </c>
      <c r="Z570" s="2">
        <v>14</v>
      </c>
    </row>
    <row r="571" spans="1:26" ht="12" customHeight="1" thickBot="1">
      <c r="A571" s="50" t="s">
        <v>37</v>
      </c>
      <c r="B571" s="47" t="s">
        <v>64</v>
      </c>
      <c r="C571" s="12" t="s">
        <v>62</v>
      </c>
      <c r="D571" s="12" t="s">
        <v>57</v>
      </c>
      <c r="E571" s="12" t="s">
        <v>48</v>
      </c>
      <c r="F571" s="86" t="s">
        <v>114</v>
      </c>
      <c r="G571" s="14">
        <v>3.2</v>
      </c>
      <c r="H571" s="12">
        <v>3.7</v>
      </c>
      <c r="I571" s="2" t="s">
        <v>29</v>
      </c>
      <c r="J571" s="2">
        <v>43510</v>
      </c>
      <c r="K571" s="2">
        <v>7.7</v>
      </c>
      <c r="L571" s="50">
        <v>28030</v>
      </c>
      <c r="M571" s="16">
        <f t="shared" si="8"/>
        <v>28.03</v>
      </c>
      <c r="N571" s="2">
        <v>24.98</v>
      </c>
      <c r="O571" s="2">
        <v>7.44</v>
      </c>
      <c r="P571" s="22" t="s">
        <v>115</v>
      </c>
      <c r="Q571" s="2">
        <v>0.43</v>
      </c>
      <c r="R571" s="2">
        <v>0.01</v>
      </c>
      <c r="S571" s="2">
        <v>0.57999999999999996</v>
      </c>
      <c r="T571" s="2">
        <v>0.59</v>
      </c>
      <c r="U571" s="2">
        <v>0.08</v>
      </c>
      <c r="V571" s="2">
        <v>0.13</v>
      </c>
      <c r="W571" s="2">
        <v>7.6999999999999999E-2</v>
      </c>
      <c r="X571" s="2">
        <v>2.2000000000000002</v>
      </c>
      <c r="Y571" s="22" t="s">
        <v>115</v>
      </c>
      <c r="Z571" s="22" t="s">
        <v>115</v>
      </c>
    </row>
    <row r="572" spans="1:26" ht="12" customHeight="1">
      <c r="A572" s="49" t="s">
        <v>37</v>
      </c>
      <c r="B572" s="16" t="s">
        <v>65</v>
      </c>
      <c r="C572" s="2" t="s">
        <v>62</v>
      </c>
      <c r="D572" s="2" t="s">
        <v>57</v>
      </c>
      <c r="E572" s="2" t="s">
        <v>48</v>
      </c>
      <c r="F572" s="85" t="s">
        <v>113</v>
      </c>
      <c r="G572" s="4">
        <v>0.49399999999999999</v>
      </c>
      <c r="H572" s="2" t="s">
        <v>29</v>
      </c>
      <c r="I572" s="2" t="s">
        <v>29</v>
      </c>
      <c r="J572" s="2">
        <v>36960</v>
      </c>
      <c r="K572" s="2">
        <v>69.900000000000006</v>
      </c>
      <c r="L572" s="49">
        <v>23390</v>
      </c>
      <c r="M572" s="16">
        <f t="shared" si="8"/>
        <v>23.39</v>
      </c>
      <c r="N572" s="2">
        <v>24.33</v>
      </c>
      <c r="O572" s="2">
        <v>7.57</v>
      </c>
      <c r="P572" s="2">
        <v>6.1000000000000004E-3</v>
      </c>
      <c r="Q572" s="2">
        <v>0.66</v>
      </c>
      <c r="R572" s="2">
        <v>1.0999999999999999E-2</v>
      </c>
      <c r="S572" s="2">
        <v>0.86</v>
      </c>
      <c r="T572" s="2">
        <v>0.87</v>
      </c>
      <c r="U572" s="2">
        <v>6.6000000000000003E-2</v>
      </c>
      <c r="V572" s="2">
        <v>0.12</v>
      </c>
      <c r="W572" s="2">
        <v>5.8999999999999997E-2</v>
      </c>
      <c r="X572" s="2">
        <v>3.1</v>
      </c>
      <c r="Y572" s="2">
        <v>130</v>
      </c>
      <c r="Z572" s="2">
        <v>13</v>
      </c>
    </row>
    <row r="573" spans="1:26" ht="12" customHeight="1" thickBot="1">
      <c r="A573" s="50" t="s">
        <v>37</v>
      </c>
      <c r="B573" s="47" t="s">
        <v>65</v>
      </c>
      <c r="C573" s="12" t="s">
        <v>62</v>
      </c>
      <c r="D573" s="12" t="s">
        <v>57</v>
      </c>
      <c r="E573" s="12" t="s">
        <v>46</v>
      </c>
      <c r="F573" s="86" t="s">
        <v>114</v>
      </c>
      <c r="G573" s="14">
        <v>2.5</v>
      </c>
      <c r="H573" s="12">
        <v>3.2</v>
      </c>
      <c r="I573" s="2" t="s">
        <v>29</v>
      </c>
      <c r="J573" s="2">
        <v>37250</v>
      </c>
      <c r="K573" s="2">
        <v>60.6</v>
      </c>
      <c r="L573" s="50">
        <v>23600</v>
      </c>
      <c r="M573" s="16">
        <f t="shared" si="8"/>
        <v>23.6</v>
      </c>
      <c r="N573" s="2">
        <v>24.27</v>
      </c>
      <c r="O573" s="2">
        <v>7.52</v>
      </c>
      <c r="P573" s="22" t="s">
        <v>115</v>
      </c>
      <c r="Q573" s="22" t="s">
        <v>115</v>
      </c>
      <c r="R573" s="22" t="s">
        <v>115</v>
      </c>
      <c r="S573" s="22" t="s">
        <v>115</v>
      </c>
      <c r="T573" s="22" t="s">
        <v>115</v>
      </c>
      <c r="U573" s="22" t="s">
        <v>115</v>
      </c>
      <c r="V573" s="22" t="s">
        <v>115</v>
      </c>
      <c r="W573" s="22" t="s">
        <v>115</v>
      </c>
      <c r="X573" s="22" t="s">
        <v>115</v>
      </c>
      <c r="Y573" s="22" t="s">
        <v>115</v>
      </c>
      <c r="Z573" s="22" t="s">
        <v>115</v>
      </c>
    </row>
    <row r="574" spans="1:26" ht="12" customHeight="1">
      <c r="A574" s="49" t="s">
        <v>37</v>
      </c>
      <c r="B574" s="16" t="s">
        <v>66</v>
      </c>
      <c r="C574" s="2" t="s">
        <v>67</v>
      </c>
      <c r="D574" s="2" t="s">
        <v>57</v>
      </c>
      <c r="E574" s="2" t="s">
        <v>48</v>
      </c>
      <c r="F574" s="85" t="s">
        <v>113</v>
      </c>
      <c r="G574" s="4">
        <v>0.48599999999999999</v>
      </c>
      <c r="H574" s="2" t="s">
        <v>29</v>
      </c>
      <c r="I574" s="2">
        <v>1.1000000000000001</v>
      </c>
      <c r="J574" s="2">
        <v>38690</v>
      </c>
      <c r="K574" s="2">
        <v>74.400000000000006</v>
      </c>
      <c r="L574" s="49">
        <v>24640</v>
      </c>
      <c r="M574" s="16">
        <f t="shared" si="8"/>
        <v>24.64</v>
      </c>
      <c r="N574" s="2">
        <v>22.36</v>
      </c>
      <c r="O574" s="2">
        <v>7.58</v>
      </c>
      <c r="P574" s="2">
        <v>5.0000000000000001E-3</v>
      </c>
      <c r="Q574" s="2">
        <v>0.7</v>
      </c>
      <c r="R574" s="2">
        <v>0.01</v>
      </c>
      <c r="S574" s="2">
        <v>0.74</v>
      </c>
      <c r="T574" s="2">
        <v>0.75</v>
      </c>
      <c r="U574" s="2">
        <v>2.1000000000000001E-2</v>
      </c>
      <c r="V574" s="2">
        <v>0.11</v>
      </c>
      <c r="W574" s="2">
        <v>5.0999999999999997E-2</v>
      </c>
      <c r="X574" s="2">
        <v>2.8</v>
      </c>
      <c r="Y574" s="2">
        <v>130</v>
      </c>
      <c r="Z574" s="2">
        <v>10</v>
      </c>
    </row>
    <row r="575" spans="1:26" ht="12" customHeight="1" thickBot="1">
      <c r="A575" s="50" t="s">
        <v>37</v>
      </c>
      <c r="B575" s="47" t="s">
        <v>66</v>
      </c>
      <c r="C575" s="12" t="s">
        <v>67</v>
      </c>
      <c r="D575" s="12" t="s">
        <v>57</v>
      </c>
      <c r="E575" s="12" t="s">
        <v>48</v>
      </c>
      <c r="F575" s="86" t="s">
        <v>114</v>
      </c>
      <c r="G575" s="14">
        <v>2.7</v>
      </c>
      <c r="H575" s="12">
        <v>3.2</v>
      </c>
      <c r="I575" s="2" t="s">
        <v>29</v>
      </c>
      <c r="J575" s="2">
        <v>42400</v>
      </c>
      <c r="K575" s="2">
        <v>67.900000000000006</v>
      </c>
      <c r="L575" s="50">
        <v>27260</v>
      </c>
      <c r="M575" s="16">
        <f t="shared" si="8"/>
        <v>27.26</v>
      </c>
      <c r="N575" s="2">
        <v>23.45</v>
      </c>
      <c r="O575" s="2">
        <v>7.59</v>
      </c>
      <c r="P575" s="22" t="s">
        <v>115</v>
      </c>
      <c r="Q575" s="2">
        <v>0.61</v>
      </c>
      <c r="R575" s="2">
        <v>0.01</v>
      </c>
      <c r="S575" s="2">
        <v>0.67</v>
      </c>
      <c r="T575" s="2">
        <v>0.67</v>
      </c>
      <c r="U575" s="2">
        <v>1.7000000000000001E-2</v>
      </c>
      <c r="V575" s="2">
        <v>0.11</v>
      </c>
      <c r="W575" s="2">
        <v>5.8999999999999997E-2</v>
      </c>
      <c r="X575" s="2">
        <v>2.5</v>
      </c>
      <c r="Y575" s="22" t="s">
        <v>115</v>
      </c>
      <c r="Z575" s="22" t="s">
        <v>115</v>
      </c>
    </row>
    <row r="576" spans="1:26" ht="12" customHeight="1">
      <c r="A576" s="51" t="s">
        <v>37</v>
      </c>
      <c r="B576" s="48" t="s">
        <v>68</v>
      </c>
      <c r="C576" s="18" t="s">
        <v>67</v>
      </c>
      <c r="D576" s="18" t="s">
        <v>57</v>
      </c>
      <c r="E576" s="18" t="s">
        <v>48</v>
      </c>
      <c r="F576" s="85" t="s">
        <v>113</v>
      </c>
      <c r="G576" s="19">
        <v>0.503</v>
      </c>
      <c r="H576" s="18" t="s">
        <v>29</v>
      </c>
      <c r="I576" s="2">
        <v>1.3</v>
      </c>
      <c r="J576" s="2">
        <v>37140</v>
      </c>
      <c r="K576" s="2">
        <v>78.8</v>
      </c>
      <c r="L576" s="49">
        <v>23530</v>
      </c>
      <c r="M576" s="16">
        <f t="shared" si="8"/>
        <v>23.53</v>
      </c>
      <c r="N576" s="2">
        <v>23.62</v>
      </c>
      <c r="O576" s="2">
        <v>7.56</v>
      </c>
      <c r="P576" s="2">
        <v>5.5999999999999999E-3</v>
      </c>
      <c r="Q576" s="2">
        <v>0.68</v>
      </c>
      <c r="R576" s="2">
        <v>0.01</v>
      </c>
      <c r="S576" s="2">
        <v>0.84</v>
      </c>
      <c r="T576" s="2">
        <v>0.84</v>
      </c>
      <c r="U576" s="2">
        <v>2.8000000000000001E-2</v>
      </c>
      <c r="V576" s="2">
        <v>8.6999999999999994E-2</v>
      </c>
      <c r="W576" s="2">
        <v>0.02</v>
      </c>
      <c r="X576" s="2">
        <v>3.1</v>
      </c>
      <c r="Y576" s="2">
        <v>140</v>
      </c>
      <c r="Z576" s="2">
        <v>10</v>
      </c>
    </row>
    <row r="577" spans="1:26" ht="12" customHeight="1" thickBot="1">
      <c r="A577" s="50" t="s">
        <v>37</v>
      </c>
      <c r="B577" s="47" t="s">
        <v>68</v>
      </c>
      <c r="C577" s="12" t="s">
        <v>67</v>
      </c>
      <c r="D577" s="12" t="s">
        <v>57</v>
      </c>
      <c r="E577" s="12" t="s">
        <v>48</v>
      </c>
      <c r="F577" s="86" t="s">
        <v>114</v>
      </c>
      <c r="G577" s="14">
        <v>3</v>
      </c>
      <c r="H577" s="12">
        <v>3.5</v>
      </c>
      <c r="I577" s="2" t="s">
        <v>29</v>
      </c>
      <c r="J577" s="2">
        <v>43450</v>
      </c>
      <c r="K577" s="2">
        <v>55.6</v>
      </c>
      <c r="L577" s="50">
        <v>28000</v>
      </c>
      <c r="M577" s="16">
        <f t="shared" si="8"/>
        <v>28</v>
      </c>
      <c r="N577" s="2">
        <v>23.87</v>
      </c>
      <c r="O577" s="2">
        <v>7.46</v>
      </c>
      <c r="P577" s="22" t="s">
        <v>115</v>
      </c>
      <c r="Q577" s="2">
        <v>0.52</v>
      </c>
      <c r="R577" s="2">
        <v>0.01</v>
      </c>
      <c r="S577" s="2">
        <v>0.6</v>
      </c>
      <c r="T577" s="2">
        <v>0.61</v>
      </c>
      <c r="U577" s="2">
        <v>8.6999999999999994E-2</v>
      </c>
      <c r="V577" s="2">
        <v>0.1</v>
      </c>
      <c r="W577" s="2">
        <v>4.9000000000000002E-2</v>
      </c>
      <c r="X577" s="2">
        <v>2.6</v>
      </c>
      <c r="Y577" s="22" t="s">
        <v>115</v>
      </c>
      <c r="Z577" s="22" t="s">
        <v>115</v>
      </c>
    </row>
    <row r="578" spans="1:26" ht="12" customHeight="1">
      <c r="A578" s="49" t="s">
        <v>37</v>
      </c>
      <c r="B578" s="16" t="s">
        <v>69</v>
      </c>
      <c r="C578" s="2" t="s">
        <v>67</v>
      </c>
      <c r="D578" s="2" t="s">
        <v>57</v>
      </c>
      <c r="E578" s="2" t="s">
        <v>48</v>
      </c>
      <c r="F578" s="85" t="s">
        <v>113</v>
      </c>
      <c r="G578" s="4">
        <v>0.51500000000000001</v>
      </c>
      <c r="H578" s="2" t="s">
        <v>29</v>
      </c>
      <c r="I578" s="2">
        <v>1.1000000000000001</v>
      </c>
      <c r="J578" s="2">
        <v>38190</v>
      </c>
      <c r="K578" s="2">
        <v>96.2</v>
      </c>
      <c r="L578" s="49">
        <v>24260</v>
      </c>
      <c r="M578" s="16">
        <f t="shared" si="8"/>
        <v>24.26</v>
      </c>
      <c r="N578" s="2">
        <v>23.78</v>
      </c>
      <c r="O578" s="2">
        <v>7.64</v>
      </c>
      <c r="P578" s="2">
        <v>2.3E-2</v>
      </c>
      <c r="Q578" s="2">
        <v>0.7</v>
      </c>
      <c r="R578" s="2">
        <v>0.01</v>
      </c>
      <c r="S578" s="2">
        <v>0.98</v>
      </c>
      <c r="T578" s="2">
        <v>0.99</v>
      </c>
      <c r="U578" s="2">
        <v>0.01</v>
      </c>
      <c r="V578" s="2">
        <v>0.12</v>
      </c>
      <c r="W578" s="2">
        <v>4.5999999999999999E-2</v>
      </c>
      <c r="X578" s="2">
        <v>3.5</v>
      </c>
      <c r="Y578" s="2">
        <v>140</v>
      </c>
      <c r="Z578" s="2">
        <v>9</v>
      </c>
    </row>
    <row r="579" spans="1:26" ht="12" customHeight="1" thickBot="1">
      <c r="A579" s="50" t="s">
        <v>37</v>
      </c>
      <c r="B579" s="47" t="s">
        <v>69</v>
      </c>
      <c r="C579" s="12" t="s">
        <v>67</v>
      </c>
      <c r="D579" s="12" t="s">
        <v>57</v>
      </c>
      <c r="E579" s="12" t="s">
        <v>48</v>
      </c>
      <c r="F579" s="86" t="s">
        <v>114</v>
      </c>
      <c r="G579" s="14">
        <v>3.7</v>
      </c>
      <c r="H579" s="12">
        <v>3.7</v>
      </c>
      <c r="I579" s="2" t="s">
        <v>29</v>
      </c>
      <c r="J579" s="2">
        <v>47060</v>
      </c>
      <c r="K579" s="2">
        <v>59.4</v>
      </c>
      <c r="L579" s="50">
        <v>30630</v>
      </c>
      <c r="M579" s="16">
        <f t="shared" ref="M579:M642" si="9">L579/1000</f>
        <v>30.63</v>
      </c>
      <c r="N579" s="2">
        <v>23.03</v>
      </c>
      <c r="O579" s="2">
        <v>7.52</v>
      </c>
      <c r="P579" s="22" t="s">
        <v>115</v>
      </c>
      <c r="Q579" s="2">
        <v>0.37</v>
      </c>
      <c r="R579" s="2">
        <v>0.01</v>
      </c>
      <c r="S579" s="2">
        <v>0.6</v>
      </c>
      <c r="T579" s="2">
        <v>0.61</v>
      </c>
      <c r="U579" s="2">
        <v>3.1E-2</v>
      </c>
      <c r="V579" s="2">
        <v>9.2999999999999999E-2</v>
      </c>
      <c r="W579" s="2">
        <v>5.7000000000000002E-2</v>
      </c>
      <c r="X579" s="2">
        <v>2.8</v>
      </c>
      <c r="Y579" s="22" t="s">
        <v>115</v>
      </c>
      <c r="Z579" s="22" t="s">
        <v>115</v>
      </c>
    </row>
    <row r="580" spans="1:26" ht="12" customHeight="1">
      <c r="A580" s="49" t="s">
        <v>37</v>
      </c>
      <c r="B580" s="16" t="s">
        <v>70</v>
      </c>
      <c r="C580" s="2" t="s">
        <v>67</v>
      </c>
      <c r="D580" s="2" t="s">
        <v>57</v>
      </c>
      <c r="E580" s="2" t="s">
        <v>48</v>
      </c>
      <c r="F580" s="85" t="s">
        <v>113</v>
      </c>
      <c r="G580" s="4">
        <v>0.60499999999999998</v>
      </c>
      <c r="H580" s="2" t="s">
        <v>29</v>
      </c>
      <c r="I580" s="2">
        <v>1.3</v>
      </c>
      <c r="J580" s="2">
        <v>40140</v>
      </c>
      <c r="K580" s="2">
        <v>79.3</v>
      </c>
      <c r="L580" s="49">
        <v>25670</v>
      </c>
      <c r="M580" s="16">
        <f t="shared" si="9"/>
        <v>25.67</v>
      </c>
      <c r="N580" s="2">
        <v>22.53</v>
      </c>
      <c r="O580" s="2">
        <v>7.63</v>
      </c>
      <c r="P580" s="2">
        <v>8.3999999999999995E-3</v>
      </c>
      <c r="Q580" s="2">
        <v>0.62</v>
      </c>
      <c r="R580" s="2">
        <v>0.01</v>
      </c>
      <c r="S580" s="2">
        <v>0.79</v>
      </c>
      <c r="T580" s="2">
        <v>0.79</v>
      </c>
      <c r="U580" s="2">
        <v>0.01</v>
      </c>
      <c r="V580" s="2">
        <v>9.5000000000000001E-2</v>
      </c>
      <c r="W580" s="2">
        <v>4.2999999999999997E-2</v>
      </c>
      <c r="X580" s="2">
        <v>3</v>
      </c>
      <c r="Y580" s="2">
        <v>140</v>
      </c>
      <c r="Z580" s="2">
        <v>7</v>
      </c>
    </row>
    <row r="581" spans="1:26" ht="12" customHeight="1" thickBot="1">
      <c r="A581" s="50" t="s">
        <v>37</v>
      </c>
      <c r="B581" s="47" t="s">
        <v>70</v>
      </c>
      <c r="C581" s="12" t="s">
        <v>67</v>
      </c>
      <c r="D581" s="12" t="s">
        <v>57</v>
      </c>
      <c r="E581" s="12" t="s">
        <v>48</v>
      </c>
      <c r="F581" s="86" t="s">
        <v>114</v>
      </c>
      <c r="G581" s="14">
        <v>3</v>
      </c>
      <c r="H581" s="12">
        <v>3.5</v>
      </c>
      <c r="I581" s="2" t="s">
        <v>29</v>
      </c>
      <c r="J581" s="2">
        <v>45990</v>
      </c>
      <c r="K581" s="2">
        <v>42</v>
      </c>
      <c r="L581" s="50">
        <v>29850</v>
      </c>
      <c r="M581" s="16">
        <f t="shared" si="9"/>
        <v>29.85</v>
      </c>
      <c r="N581" s="2">
        <v>23.1</v>
      </c>
      <c r="O581" s="2">
        <v>7.49</v>
      </c>
      <c r="P581" s="22" t="s">
        <v>115</v>
      </c>
      <c r="Q581" s="2">
        <v>0.5</v>
      </c>
      <c r="R581" s="2">
        <v>0.01</v>
      </c>
      <c r="S581" s="2">
        <v>0.68</v>
      </c>
      <c r="T581" s="2">
        <v>0.68</v>
      </c>
      <c r="U581" s="2">
        <v>4.1000000000000002E-2</v>
      </c>
      <c r="V581" s="2">
        <v>0.12</v>
      </c>
      <c r="W581" s="2">
        <v>7.1999999999999995E-2</v>
      </c>
      <c r="X581" s="2">
        <v>3.1</v>
      </c>
      <c r="Y581" s="22" t="s">
        <v>115</v>
      </c>
      <c r="Z581" s="22" t="s">
        <v>115</v>
      </c>
    </row>
    <row r="582" spans="1:26" ht="12" customHeight="1">
      <c r="A582" s="49" t="s">
        <v>37</v>
      </c>
      <c r="B582" s="16" t="s">
        <v>71</v>
      </c>
      <c r="C582" s="2" t="s">
        <v>67</v>
      </c>
      <c r="D582" s="2" t="s">
        <v>57</v>
      </c>
      <c r="E582" s="2" t="s">
        <v>48</v>
      </c>
      <c r="F582" s="85" t="s">
        <v>113</v>
      </c>
      <c r="G582" s="4">
        <v>0.55800000000000005</v>
      </c>
      <c r="H582" s="2" t="s">
        <v>29</v>
      </c>
      <c r="I582" s="2">
        <v>0.5</v>
      </c>
      <c r="J582" s="2">
        <v>44500</v>
      </c>
      <c r="K582" s="2">
        <v>83.7</v>
      </c>
      <c r="L582" s="49">
        <v>28770</v>
      </c>
      <c r="M582" s="16">
        <f t="shared" si="9"/>
        <v>28.77</v>
      </c>
      <c r="N582" s="2">
        <v>23.29</v>
      </c>
      <c r="O582" s="2">
        <v>7.58</v>
      </c>
      <c r="P582" s="2">
        <v>7.0000000000000001E-3</v>
      </c>
      <c r="Q582" s="2">
        <v>0.52</v>
      </c>
      <c r="R582" s="2">
        <v>1.2999999999999999E-2</v>
      </c>
      <c r="S582" s="2">
        <v>0.8</v>
      </c>
      <c r="T582" s="2">
        <v>0.81</v>
      </c>
      <c r="U582" s="2">
        <v>5.6000000000000001E-2</v>
      </c>
      <c r="V582" s="2">
        <v>0.13</v>
      </c>
      <c r="W582" s="2">
        <v>8.4000000000000005E-2</v>
      </c>
      <c r="X582" s="2">
        <v>2.8</v>
      </c>
      <c r="Y582" s="2">
        <v>140</v>
      </c>
      <c r="Z582" s="2">
        <v>6</v>
      </c>
    </row>
    <row r="583" spans="1:26" ht="12" customHeight="1" thickBot="1">
      <c r="A583" s="50" t="s">
        <v>37</v>
      </c>
      <c r="B583" s="47" t="s">
        <v>71</v>
      </c>
      <c r="C583" s="12" t="s">
        <v>67</v>
      </c>
      <c r="D583" s="12" t="s">
        <v>57</v>
      </c>
      <c r="E583" s="12" t="s">
        <v>48</v>
      </c>
      <c r="F583" s="86" t="s">
        <v>114</v>
      </c>
      <c r="G583" s="14">
        <v>3.2</v>
      </c>
      <c r="H583" s="12">
        <v>3.7</v>
      </c>
      <c r="I583" s="2" t="s">
        <v>29</v>
      </c>
      <c r="J583" s="16">
        <v>44560</v>
      </c>
      <c r="K583" s="16">
        <v>78.400000000000006</v>
      </c>
      <c r="L583" s="50">
        <v>28810</v>
      </c>
      <c r="M583" s="16">
        <f t="shared" si="9"/>
        <v>28.81</v>
      </c>
      <c r="N583" s="16">
        <v>23.19</v>
      </c>
      <c r="O583" s="16">
        <v>7.54</v>
      </c>
      <c r="P583" s="22" t="s">
        <v>115</v>
      </c>
      <c r="Q583" s="16">
        <v>0.59</v>
      </c>
      <c r="R583" s="16">
        <v>1.4E-2</v>
      </c>
      <c r="S583" s="16">
        <v>0.73</v>
      </c>
      <c r="T583" s="16">
        <v>0.74</v>
      </c>
      <c r="U583" s="16">
        <v>6.8000000000000005E-2</v>
      </c>
      <c r="V583" s="2">
        <v>0.12</v>
      </c>
      <c r="W583" s="2">
        <v>8.5000000000000006E-2</v>
      </c>
      <c r="X583" s="2">
        <v>2.8</v>
      </c>
      <c r="Y583" s="22" t="s">
        <v>115</v>
      </c>
      <c r="Z583" s="22" t="s">
        <v>115</v>
      </c>
    </row>
    <row r="584" spans="1:26" ht="12" customHeight="1">
      <c r="A584" s="49" t="s">
        <v>37</v>
      </c>
      <c r="B584" s="2" t="s">
        <v>72</v>
      </c>
      <c r="C584" s="2" t="s">
        <v>73</v>
      </c>
      <c r="D584" s="2" t="s">
        <v>57</v>
      </c>
      <c r="E584" s="2" t="s">
        <v>48</v>
      </c>
      <c r="F584" s="85" t="s">
        <v>113</v>
      </c>
      <c r="G584" s="4">
        <v>0.504</v>
      </c>
      <c r="H584" s="2" t="s">
        <v>29</v>
      </c>
      <c r="I584" s="2">
        <v>1.6</v>
      </c>
      <c r="J584" s="2">
        <v>42910</v>
      </c>
      <c r="K584" s="2">
        <v>89.6</v>
      </c>
      <c r="L584" s="52">
        <v>27660</v>
      </c>
      <c r="M584" s="16">
        <f t="shared" si="9"/>
        <v>27.66</v>
      </c>
      <c r="N584" s="2">
        <v>20.73</v>
      </c>
      <c r="O584" s="2">
        <v>7.66</v>
      </c>
      <c r="P584" s="2">
        <v>7.4999999999999997E-3</v>
      </c>
      <c r="Q584" s="11">
        <v>0.61</v>
      </c>
      <c r="R584" s="11">
        <v>3.5000000000000003E-2</v>
      </c>
      <c r="S584" s="11">
        <v>0.79</v>
      </c>
      <c r="T584" s="11">
        <v>0.82</v>
      </c>
      <c r="U584" s="11">
        <v>8.2000000000000003E-2</v>
      </c>
      <c r="V584" s="2">
        <v>9.5000000000000001E-2</v>
      </c>
      <c r="W584" s="2">
        <v>5.8999999999999997E-2</v>
      </c>
      <c r="X584" s="2">
        <v>2.8</v>
      </c>
      <c r="Y584" s="2">
        <v>140</v>
      </c>
      <c r="Z584" s="2">
        <v>8</v>
      </c>
    </row>
    <row r="585" spans="1:26" ht="12" customHeight="1" thickBot="1">
      <c r="A585" s="50" t="s">
        <v>37</v>
      </c>
      <c r="B585" s="12" t="s">
        <v>72</v>
      </c>
      <c r="C585" s="12" t="s">
        <v>73</v>
      </c>
      <c r="D585" s="12" t="s">
        <v>57</v>
      </c>
      <c r="E585" s="12" t="s">
        <v>48</v>
      </c>
      <c r="F585" s="86" t="s">
        <v>114</v>
      </c>
      <c r="G585" s="14">
        <v>3</v>
      </c>
      <c r="H585" s="12">
        <v>3.5</v>
      </c>
      <c r="I585" s="2" t="s">
        <v>29</v>
      </c>
      <c r="J585" s="2">
        <v>45210</v>
      </c>
      <c r="K585" s="2">
        <v>78.599999999999994</v>
      </c>
      <c r="L585" s="50">
        <v>29320</v>
      </c>
      <c r="M585" s="16">
        <f t="shared" si="9"/>
        <v>29.32</v>
      </c>
      <c r="N585" s="2">
        <v>20.58</v>
      </c>
      <c r="O585" s="2">
        <v>7.61</v>
      </c>
      <c r="P585" s="22" t="s">
        <v>115</v>
      </c>
      <c r="Q585" s="2">
        <v>0.51</v>
      </c>
      <c r="R585" s="2">
        <v>1.7999999999999999E-2</v>
      </c>
      <c r="S585" s="2">
        <v>0.95</v>
      </c>
      <c r="T585" s="2">
        <v>0.97</v>
      </c>
      <c r="U585" s="2">
        <v>8.6999999999999994E-2</v>
      </c>
      <c r="V585" s="2">
        <v>0.18</v>
      </c>
      <c r="W585" s="2">
        <v>6.5000000000000002E-2</v>
      </c>
      <c r="X585" s="2">
        <v>2.8</v>
      </c>
      <c r="Y585" s="22" t="s">
        <v>115</v>
      </c>
      <c r="Z585" s="22" t="s">
        <v>115</v>
      </c>
    </row>
    <row r="586" spans="1:26" ht="12" customHeight="1">
      <c r="A586" s="49" t="s">
        <v>37</v>
      </c>
      <c r="B586" s="2" t="s">
        <v>74</v>
      </c>
      <c r="C586" s="2" t="s">
        <v>73</v>
      </c>
      <c r="D586" s="2" t="s">
        <v>57</v>
      </c>
      <c r="E586" s="2" t="s">
        <v>48</v>
      </c>
      <c r="F586" s="85" t="s">
        <v>113</v>
      </c>
      <c r="G586" s="4">
        <v>0.57799999999999996</v>
      </c>
      <c r="H586" s="2" t="s">
        <v>29</v>
      </c>
      <c r="I586" s="2">
        <v>1.6</v>
      </c>
      <c r="J586" s="2">
        <v>46500</v>
      </c>
      <c r="K586" s="2">
        <v>68.3</v>
      </c>
      <c r="L586" s="49">
        <v>30240</v>
      </c>
      <c r="M586" s="16">
        <f t="shared" si="9"/>
        <v>30.24</v>
      </c>
      <c r="N586" s="2">
        <v>20.84</v>
      </c>
      <c r="O586" s="2">
        <v>7.53</v>
      </c>
      <c r="P586" s="2">
        <v>5.5999999999999999E-3</v>
      </c>
      <c r="Q586" s="2">
        <v>0.53</v>
      </c>
      <c r="R586" s="2">
        <v>1.2999999999999999E-2</v>
      </c>
      <c r="S586" s="2">
        <v>0.67</v>
      </c>
      <c r="T586" s="2">
        <v>0.68</v>
      </c>
      <c r="U586" s="2">
        <v>7.0999999999999994E-2</v>
      </c>
      <c r="V586" s="2">
        <v>8.5000000000000006E-2</v>
      </c>
      <c r="W586" s="2">
        <v>5.1999999999999998E-2</v>
      </c>
      <c r="X586" s="2">
        <v>2.5</v>
      </c>
      <c r="Y586" s="2">
        <v>130</v>
      </c>
      <c r="Z586" s="2">
        <v>7</v>
      </c>
    </row>
    <row r="587" spans="1:26" ht="12" customHeight="1" thickBot="1">
      <c r="A587" s="50" t="s">
        <v>37</v>
      </c>
      <c r="B587" s="12" t="s">
        <v>74</v>
      </c>
      <c r="C587" s="12" t="s">
        <v>73</v>
      </c>
      <c r="D587" s="12" t="s">
        <v>57</v>
      </c>
      <c r="E587" s="12" t="s">
        <v>48</v>
      </c>
      <c r="F587" s="86" t="s">
        <v>114</v>
      </c>
      <c r="G587" s="14">
        <v>3.5</v>
      </c>
      <c r="H587" s="12">
        <v>3.8</v>
      </c>
      <c r="I587" s="2" t="s">
        <v>29</v>
      </c>
      <c r="J587" s="2">
        <v>48600</v>
      </c>
      <c r="K587" s="2">
        <v>61</v>
      </c>
      <c r="L587" s="50">
        <v>31770</v>
      </c>
      <c r="M587" s="16">
        <f t="shared" si="9"/>
        <v>31.77</v>
      </c>
      <c r="N587" s="2">
        <v>21.14</v>
      </c>
      <c r="O587" s="2">
        <v>7.52</v>
      </c>
      <c r="P587" s="22" t="s">
        <v>115</v>
      </c>
      <c r="Q587" s="2">
        <v>0.45</v>
      </c>
      <c r="R587" s="2">
        <v>1.0999999999999999E-2</v>
      </c>
      <c r="S587" s="2">
        <v>0.56999999999999995</v>
      </c>
      <c r="T587" s="2">
        <v>0.57999999999999996</v>
      </c>
      <c r="U587" s="2">
        <v>0.11</v>
      </c>
      <c r="V587" s="2">
        <v>8.5999999999999993E-2</v>
      </c>
      <c r="W587" s="2">
        <v>0.05</v>
      </c>
      <c r="X587" s="2">
        <v>2.2999999999999998</v>
      </c>
      <c r="Y587" s="22" t="s">
        <v>115</v>
      </c>
      <c r="Z587" s="22" t="s">
        <v>115</v>
      </c>
    </row>
    <row r="588" spans="1:26" ht="12" customHeight="1">
      <c r="A588" s="49" t="s">
        <v>37</v>
      </c>
      <c r="B588" s="2" t="s">
        <v>75</v>
      </c>
      <c r="C588" s="2" t="s">
        <v>73</v>
      </c>
      <c r="D588" s="2" t="s">
        <v>57</v>
      </c>
      <c r="E588" s="2" t="s">
        <v>48</v>
      </c>
      <c r="F588" s="85" t="s">
        <v>113</v>
      </c>
      <c r="G588" s="4">
        <v>0.503</v>
      </c>
      <c r="H588" s="2" t="s">
        <v>29</v>
      </c>
      <c r="I588" s="2">
        <v>1.8</v>
      </c>
      <c r="J588" s="2">
        <v>46370</v>
      </c>
      <c r="K588" s="2">
        <v>96.9</v>
      </c>
      <c r="L588" s="49">
        <v>30130</v>
      </c>
      <c r="M588" s="16">
        <f t="shared" si="9"/>
        <v>30.13</v>
      </c>
      <c r="N588" s="2">
        <v>22.36</v>
      </c>
      <c r="O588" s="2">
        <v>7.62</v>
      </c>
      <c r="P588" s="2">
        <v>1.2999999999999999E-2</v>
      </c>
      <c r="Q588" s="2">
        <v>0.44</v>
      </c>
      <c r="R588" s="2">
        <v>2.7E-2</v>
      </c>
      <c r="S588" s="2">
        <v>0.61</v>
      </c>
      <c r="T588" s="2">
        <v>0.63</v>
      </c>
      <c r="U588" s="2">
        <v>1.4E-2</v>
      </c>
      <c r="V588" s="2">
        <v>8.5000000000000006E-2</v>
      </c>
      <c r="W588" s="2">
        <v>4.2999999999999997E-2</v>
      </c>
      <c r="X588" s="2">
        <v>2.2999999999999998</v>
      </c>
      <c r="Y588" s="2">
        <v>130</v>
      </c>
      <c r="Z588" s="2">
        <v>8</v>
      </c>
    </row>
    <row r="589" spans="1:26" ht="12" customHeight="1" thickBot="1">
      <c r="A589" s="50" t="s">
        <v>37</v>
      </c>
      <c r="B589" s="12" t="s">
        <v>75</v>
      </c>
      <c r="C589" s="12" t="s">
        <v>73</v>
      </c>
      <c r="D589" s="12" t="s">
        <v>57</v>
      </c>
      <c r="E589" s="12" t="s">
        <v>48</v>
      </c>
      <c r="F589" s="86" t="s">
        <v>114</v>
      </c>
      <c r="G589" s="14">
        <v>3.1</v>
      </c>
      <c r="H589" s="12">
        <v>3.6</v>
      </c>
      <c r="I589" s="2" t="s">
        <v>29</v>
      </c>
      <c r="J589" s="2">
        <v>50120</v>
      </c>
      <c r="K589" s="2">
        <v>48.5</v>
      </c>
      <c r="L589" s="50">
        <v>32880</v>
      </c>
      <c r="M589" s="16">
        <f t="shared" si="9"/>
        <v>32.880000000000003</v>
      </c>
      <c r="N589" s="2">
        <v>21.42</v>
      </c>
      <c r="O589" s="2">
        <v>7.44</v>
      </c>
      <c r="P589" s="22" t="s">
        <v>115</v>
      </c>
      <c r="Q589" s="2">
        <v>0.34</v>
      </c>
      <c r="R589" s="2">
        <v>3.5000000000000003E-2</v>
      </c>
      <c r="S589" s="2">
        <v>0.54</v>
      </c>
      <c r="T589" s="2">
        <v>0.57999999999999996</v>
      </c>
      <c r="U589" s="2">
        <v>0.13</v>
      </c>
      <c r="V589" s="2">
        <v>7.6999999999999999E-2</v>
      </c>
      <c r="W589" s="2">
        <v>0.06</v>
      </c>
      <c r="X589" s="2">
        <v>2.2999999999999998</v>
      </c>
      <c r="Y589" s="22" t="s">
        <v>115</v>
      </c>
      <c r="Z589" s="22" t="s">
        <v>115</v>
      </c>
    </row>
    <row r="590" spans="1:26" ht="12" customHeight="1">
      <c r="A590" s="52" t="s">
        <v>37</v>
      </c>
      <c r="B590" s="11" t="s">
        <v>76</v>
      </c>
      <c r="C590" s="11" t="s">
        <v>73</v>
      </c>
      <c r="D590" s="11" t="s">
        <v>57</v>
      </c>
      <c r="E590" s="11" t="s">
        <v>48</v>
      </c>
      <c r="F590" s="85" t="s">
        <v>113</v>
      </c>
      <c r="G590" s="4">
        <v>0.50700000000000001</v>
      </c>
      <c r="H590" s="2" t="s">
        <v>29</v>
      </c>
      <c r="I590" s="2">
        <v>2</v>
      </c>
      <c r="J590" s="2">
        <v>47880</v>
      </c>
      <c r="K590" s="2">
        <v>77</v>
      </c>
      <c r="L590" s="49">
        <v>31240</v>
      </c>
      <c r="M590" s="16">
        <f t="shared" si="9"/>
        <v>31.24</v>
      </c>
      <c r="N590" s="2">
        <v>21.31</v>
      </c>
      <c r="O590" s="2">
        <v>7.57</v>
      </c>
      <c r="P590" s="2">
        <v>5.1000000000000004E-3</v>
      </c>
      <c r="Q590" s="2">
        <v>0.46</v>
      </c>
      <c r="R590" s="2">
        <v>0.02</v>
      </c>
      <c r="S590" s="2">
        <v>0.54</v>
      </c>
      <c r="T590" s="2">
        <v>0.56000000000000005</v>
      </c>
      <c r="U590" s="2">
        <v>4.9000000000000002E-2</v>
      </c>
      <c r="V590" s="2">
        <v>8.2000000000000003E-2</v>
      </c>
      <c r="W590" s="2">
        <v>6.8000000000000005E-2</v>
      </c>
      <c r="X590" s="2">
        <v>2.2999999999999998</v>
      </c>
      <c r="Y590" s="2">
        <v>130</v>
      </c>
      <c r="Z590" s="2">
        <v>10</v>
      </c>
    </row>
    <row r="591" spans="1:26" ht="12" customHeight="1" thickBot="1">
      <c r="A591" s="50" t="s">
        <v>37</v>
      </c>
      <c r="B591" s="12" t="s">
        <v>76</v>
      </c>
      <c r="C591" s="12" t="s">
        <v>73</v>
      </c>
      <c r="D591" s="12" t="s">
        <v>57</v>
      </c>
      <c r="E591" s="12" t="s">
        <v>48</v>
      </c>
      <c r="F591" s="86" t="s">
        <v>114</v>
      </c>
      <c r="G591" s="14">
        <v>3.5</v>
      </c>
      <c r="H591" s="12">
        <v>4</v>
      </c>
      <c r="I591" s="2" t="s">
        <v>29</v>
      </c>
      <c r="J591" s="2">
        <v>48180</v>
      </c>
      <c r="K591" s="2">
        <v>68.599999999999994</v>
      </c>
      <c r="L591" s="50">
        <v>31470</v>
      </c>
      <c r="M591" s="16">
        <f t="shared" si="9"/>
        <v>31.47</v>
      </c>
      <c r="N591" s="2">
        <v>21.01</v>
      </c>
      <c r="O591" s="2">
        <v>7.53</v>
      </c>
      <c r="P591" s="22" t="s">
        <v>115</v>
      </c>
      <c r="Q591" s="2">
        <v>0.4</v>
      </c>
      <c r="R591" s="2">
        <v>0.02</v>
      </c>
      <c r="S591" s="2">
        <v>0.5</v>
      </c>
      <c r="T591" s="2">
        <v>0.52</v>
      </c>
      <c r="U591" s="2">
        <v>5.5E-2</v>
      </c>
      <c r="V591" s="2">
        <v>7.9000000000000001E-2</v>
      </c>
      <c r="W591" s="2">
        <v>7.0000000000000007E-2</v>
      </c>
      <c r="X591" s="2">
        <v>2.2000000000000002</v>
      </c>
      <c r="Y591" s="22" t="s">
        <v>115</v>
      </c>
      <c r="Z591" s="22" t="s">
        <v>115</v>
      </c>
    </row>
    <row r="592" spans="1:26" ht="12" customHeight="1">
      <c r="A592" s="49" t="s">
        <v>37</v>
      </c>
      <c r="B592" s="2" t="s">
        <v>78</v>
      </c>
      <c r="C592" s="2" t="s">
        <v>79</v>
      </c>
      <c r="D592" s="2" t="s">
        <v>57</v>
      </c>
      <c r="E592" s="2" t="s">
        <v>48</v>
      </c>
      <c r="F592" s="85" t="s">
        <v>113</v>
      </c>
      <c r="G592" s="4">
        <v>0.504</v>
      </c>
      <c r="H592" s="2" t="s">
        <v>29</v>
      </c>
      <c r="I592" s="2">
        <v>1.5</v>
      </c>
      <c r="J592" s="2">
        <v>46300</v>
      </c>
      <c r="K592" s="2">
        <v>87.4</v>
      </c>
      <c r="L592" s="52">
        <v>30110</v>
      </c>
      <c r="M592" s="16">
        <f t="shared" si="9"/>
        <v>30.11</v>
      </c>
      <c r="N592" s="2">
        <v>18.23</v>
      </c>
      <c r="O592" s="2">
        <v>7.49</v>
      </c>
      <c r="P592" s="2">
        <v>7.0000000000000001E-3</v>
      </c>
      <c r="Q592" s="2">
        <v>0.48</v>
      </c>
      <c r="R592" s="2">
        <v>3.5000000000000003E-2</v>
      </c>
      <c r="S592" s="2">
        <v>0.65</v>
      </c>
      <c r="T592" s="2">
        <v>0.68</v>
      </c>
      <c r="U592" s="2">
        <v>3.1E-2</v>
      </c>
      <c r="V592" s="2">
        <v>7.6999999999999999E-2</v>
      </c>
      <c r="W592" s="2">
        <v>6.3E-2</v>
      </c>
      <c r="X592" s="2">
        <v>2.2000000000000002</v>
      </c>
      <c r="Y592" s="2">
        <v>130</v>
      </c>
      <c r="Z592" s="2">
        <v>9</v>
      </c>
    </row>
    <row r="593" spans="1:26" ht="12" customHeight="1" thickBot="1">
      <c r="A593" s="50" t="s">
        <v>37</v>
      </c>
      <c r="B593" s="12" t="s">
        <v>78</v>
      </c>
      <c r="C593" s="12" t="s">
        <v>79</v>
      </c>
      <c r="D593" s="12" t="s">
        <v>57</v>
      </c>
      <c r="E593" s="12" t="s">
        <v>48</v>
      </c>
      <c r="F593" s="86" t="s">
        <v>114</v>
      </c>
      <c r="G593" s="14">
        <v>3</v>
      </c>
      <c r="H593" s="12">
        <v>3.5</v>
      </c>
      <c r="I593" s="2" t="s">
        <v>29</v>
      </c>
      <c r="J593" s="2">
        <v>50220</v>
      </c>
      <c r="K593" s="2">
        <v>59.1</v>
      </c>
      <c r="L593" s="50">
        <v>32970</v>
      </c>
      <c r="M593" s="16">
        <f t="shared" si="9"/>
        <v>32.97</v>
      </c>
      <c r="N593" s="2">
        <v>19.37</v>
      </c>
      <c r="O593" s="2">
        <v>7.42</v>
      </c>
      <c r="P593" s="22" t="s">
        <v>115</v>
      </c>
      <c r="Q593" s="2">
        <v>0.34</v>
      </c>
      <c r="R593" s="2">
        <v>1.4999999999999999E-2</v>
      </c>
      <c r="S593" s="2">
        <v>0.41</v>
      </c>
      <c r="T593" s="2">
        <v>0.42</v>
      </c>
      <c r="U593" s="2">
        <v>2.1999999999999999E-2</v>
      </c>
      <c r="V593" s="2">
        <v>6.6000000000000003E-2</v>
      </c>
      <c r="W593" s="2">
        <v>5.6000000000000001E-2</v>
      </c>
      <c r="X593" s="2">
        <v>2.4</v>
      </c>
      <c r="Y593" s="22" t="s">
        <v>115</v>
      </c>
      <c r="Z593" s="22" t="s">
        <v>115</v>
      </c>
    </row>
    <row r="594" spans="1:26" ht="12" customHeight="1">
      <c r="A594" s="49" t="s">
        <v>37</v>
      </c>
      <c r="B594" s="2" t="s">
        <v>80</v>
      </c>
      <c r="C594" s="2" t="s">
        <v>79</v>
      </c>
      <c r="D594" s="2" t="s">
        <v>57</v>
      </c>
      <c r="E594" s="2" t="s">
        <v>48</v>
      </c>
      <c r="F594" s="85" t="s">
        <v>113</v>
      </c>
      <c r="G594" s="4">
        <v>0.54</v>
      </c>
      <c r="H594" s="2" t="s">
        <v>29</v>
      </c>
      <c r="I594" s="2">
        <v>1.5</v>
      </c>
      <c r="J594" s="2">
        <v>49870</v>
      </c>
      <c r="K594" s="2">
        <v>86.8</v>
      </c>
      <c r="L594" s="49">
        <v>32710</v>
      </c>
      <c r="M594" s="16">
        <f t="shared" si="9"/>
        <v>32.71</v>
      </c>
      <c r="N594" s="2">
        <v>20.079999999999998</v>
      </c>
      <c r="O594" s="2">
        <v>7.69</v>
      </c>
      <c r="P594" s="2">
        <v>1.2999999999999999E-3</v>
      </c>
      <c r="Q594" s="2">
        <v>0.38</v>
      </c>
      <c r="R594" s="2">
        <v>1.4E-2</v>
      </c>
      <c r="S594" s="2">
        <v>0.43</v>
      </c>
      <c r="T594" s="2">
        <v>0.44</v>
      </c>
      <c r="U594" s="2">
        <v>0.01</v>
      </c>
      <c r="V594" s="2">
        <v>6.0999999999999999E-2</v>
      </c>
      <c r="W594" s="2">
        <v>3.9E-2</v>
      </c>
      <c r="X594" s="2">
        <v>2.2000000000000002</v>
      </c>
      <c r="Y594" s="2">
        <v>130</v>
      </c>
      <c r="Z594" s="2">
        <v>7</v>
      </c>
    </row>
    <row r="595" spans="1:26" ht="12" customHeight="1" thickBot="1">
      <c r="A595" s="50" t="s">
        <v>37</v>
      </c>
      <c r="B595" s="12" t="s">
        <v>80</v>
      </c>
      <c r="C595" s="12" t="s">
        <v>79</v>
      </c>
      <c r="D595" s="12" t="s">
        <v>57</v>
      </c>
      <c r="E595" s="12" t="s">
        <v>48</v>
      </c>
      <c r="F595" s="86" t="s">
        <v>114</v>
      </c>
      <c r="G595" s="14">
        <v>3.5</v>
      </c>
      <c r="H595" s="12">
        <v>4</v>
      </c>
      <c r="I595" s="2" t="s">
        <v>29</v>
      </c>
      <c r="J595" s="2">
        <v>50260</v>
      </c>
      <c r="K595" s="2">
        <v>63.7</v>
      </c>
      <c r="L595" s="50">
        <v>33000</v>
      </c>
      <c r="M595" s="16">
        <f t="shared" si="9"/>
        <v>33</v>
      </c>
      <c r="N595" s="2">
        <v>19.239999999999998</v>
      </c>
      <c r="O595" s="2">
        <v>7.57</v>
      </c>
      <c r="P595" s="22" t="s">
        <v>115</v>
      </c>
      <c r="Q595" s="2">
        <v>0.39</v>
      </c>
      <c r="R595" s="2">
        <v>1.4999999999999999E-2</v>
      </c>
      <c r="S595" s="2">
        <v>0.45</v>
      </c>
      <c r="T595" s="2">
        <v>0.46</v>
      </c>
      <c r="U595" s="2">
        <v>1.0999999999999999E-2</v>
      </c>
      <c r="V595" s="2">
        <v>7.0000000000000007E-2</v>
      </c>
      <c r="W595" s="2">
        <v>4.2999999999999997E-2</v>
      </c>
      <c r="X595" s="2">
        <v>2.2000000000000002</v>
      </c>
      <c r="Y595" s="22" t="s">
        <v>115</v>
      </c>
      <c r="Z595" s="22" t="s">
        <v>115</v>
      </c>
    </row>
    <row r="596" spans="1:26" ht="12" customHeight="1">
      <c r="A596" s="49" t="s">
        <v>37</v>
      </c>
      <c r="B596" s="2" t="s">
        <v>81</v>
      </c>
      <c r="C596" s="2" t="s">
        <v>79</v>
      </c>
      <c r="D596" s="2" t="s">
        <v>57</v>
      </c>
      <c r="E596" s="2" t="s">
        <v>48</v>
      </c>
      <c r="F596" s="85" t="s">
        <v>113</v>
      </c>
      <c r="G596" s="4">
        <v>0.5</v>
      </c>
      <c r="H596" s="2" t="s">
        <v>29</v>
      </c>
      <c r="I596" s="2">
        <v>2.5</v>
      </c>
      <c r="J596" s="2">
        <v>50770</v>
      </c>
      <c r="K596" s="2">
        <v>64.900000000000006</v>
      </c>
      <c r="L596" s="49">
        <v>33360</v>
      </c>
      <c r="M596" s="16">
        <f t="shared" si="9"/>
        <v>33.36</v>
      </c>
      <c r="N596" s="2">
        <v>17.3</v>
      </c>
      <c r="O596" s="2">
        <v>7.49</v>
      </c>
      <c r="P596" s="2">
        <v>5.4000000000000003E-3</v>
      </c>
      <c r="Q596" s="2">
        <v>0.44</v>
      </c>
      <c r="R596" s="2">
        <v>2.3E-2</v>
      </c>
      <c r="S596" s="2">
        <v>0.56000000000000005</v>
      </c>
      <c r="T596" s="2">
        <v>0.57999999999999996</v>
      </c>
      <c r="U596" s="2">
        <v>4.3999999999999997E-2</v>
      </c>
      <c r="V596" s="2">
        <v>8.1000000000000003E-2</v>
      </c>
      <c r="W596" s="2">
        <v>4.2999999999999997E-2</v>
      </c>
      <c r="X596" s="2">
        <v>2.4</v>
      </c>
      <c r="Y596" s="2">
        <v>130</v>
      </c>
      <c r="Z596" s="2">
        <v>7</v>
      </c>
    </row>
    <row r="597" spans="1:26" ht="12" customHeight="1" thickBot="1">
      <c r="A597" s="50" t="s">
        <v>37</v>
      </c>
      <c r="B597" s="12" t="s">
        <v>81</v>
      </c>
      <c r="C597" s="12" t="s">
        <v>79</v>
      </c>
      <c r="D597" s="12" t="s">
        <v>57</v>
      </c>
      <c r="E597" s="12" t="s">
        <v>48</v>
      </c>
      <c r="F597" s="86" t="s">
        <v>114</v>
      </c>
      <c r="G597" s="14">
        <v>3.5</v>
      </c>
      <c r="H597" s="12">
        <v>4</v>
      </c>
      <c r="I597" s="2" t="s">
        <v>29</v>
      </c>
      <c r="J597" s="2">
        <v>52310</v>
      </c>
      <c r="K597" s="2">
        <v>43.6</v>
      </c>
      <c r="L597" s="50">
        <v>34510</v>
      </c>
      <c r="M597" s="16">
        <f t="shared" si="9"/>
        <v>34.51</v>
      </c>
      <c r="N597" s="2">
        <v>18.260000000000002</v>
      </c>
      <c r="O597" s="2">
        <v>7.43</v>
      </c>
      <c r="P597" s="22" t="s">
        <v>115</v>
      </c>
      <c r="Q597" s="2">
        <v>0.4</v>
      </c>
      <c r="R597" s="2">
        <v>2.5000000000000001E-2</v>
      </c>
      <c r="S597" s="2">
        <v>0.56000000000000005</v>
      </c>
      <c r="T597" s="2">
        <v>0.57999999999999996</v>
      </c>
      <c r="U597" s="2">
        <v>9.1999999999999998E-2</v>
      </c>
      <c r="V597" s="2">
        <v>8.5000000000000006E-2</v>
      </c>
      <c r="W597" s="2">
        <v>4.8000000000000001E-2</v>
      </c>
      <c r="X597" s="2">
        <v>2.4</v>
      </c>
      <c r="Y597" s="22" t="s">
        <v>115</v>
      </c>
      <c r="Z597" s="22" t="s">
        <v>115</v>
      </c>
    </row>
    <row r="598" spans="1:26" ht="12" customHeight="1">
      <c r="A598" s="49" t="s">
        <v>37</v>
      </c>
      <c r="B598" s="2" t="s">
        <v>82</v>
      </c>
      <c r="C598" s="2" t="s">
        <v>79</v>
      </c>
      <c r="D598" s="2" t="s">
        <v>57</v>
      </c>
      <c r="E598" s="2" t="s">
        <v>48</v>
      </c>
      <c r="F598" s="85" t="s">
        <v>113</v>
      </c>
      <c r="G598" s="4">
        <v>0.501</v>
      </c>
      <c r="H598" s="2" t="s">
        <v>29</v>
      </c>
      <c r="I598" s="2">
        <v>1.8</v>
      </c>
      <c r="J598" s="2">
        <v>45030</v>
      </c>
      <c r="K598" s="2">
        <v>72.599999999999994</v>
      </c>
      <c r="L598" s="49">
        <v>29180</v>
      </c>
      <c r="M598" s="16">
        <f t="shared" si="9"/>
        <v>29.18</v>
      </c>
      <c r="N598" s="2">
        <v>16.260000000000002</v>
      </c>
      <c r="O598" s="2">
        <v>7.4</v>
      </c>
      <c r="P598" s="2">
        <v>5.5999999999999999E-3</v>
      </c>
      <c r="Q598" s="2">
        <v>0.48</v>
      </c>
      <c r="R598" s="2">
        <v>4.9000000000000002E-2</v>
      </c>
      <c r="S598" s="2">
        <v>0.68</v>
      </c>
      <c r="T598" s="2">
        <v>0.73</v>
      </c>
      <c r="U598" s="2">
        <v>0.1</v>
      </c>
      <c r="V598" s="2">
        <v>7.5999999999999998E-2</v>
      </c>
      <c r="W598" s="2">
        <v>0.04</v>
      </c>
      <c r="X598" s="2">
        <v>2.5</v>
      </c>
      <c r="Y598" s="2">
        <v>130</v>
      </c>
      <c r="Z598" s="2">
        <v>6</v>
      </c>
    </row>
    <row r="599" spans="1:26" ht="12" customHeight="1" thickBot="1">
      <c r="A599" s="50" t="s">
        <v>37</v>
      </c>
      <c r="B599" s="12" t="s">
        <v>82</v>
      </c>
      <c r="C599" s="12" t="s">
        <v>79</v>
      </c>
      <c r="D599" s="12" t="s">
        <v>57</v>
      </c>
      <c r="E599" s="12" t="s">
        <v>48</v>
      </c>
      <c r="F599" s="86" t="s">
        <v>114</v>
      </c>
      <c r="G599" s="14">
        <v>3.5</v>
      </c>
      <c r="H599" s="12">
        <v>4</v>
      </c>
      <c r="I599" s="2" t="s">
        <v>29</v>
      </c>
      <c r="J599" s="2">
        <v>48000</v>
      </c>
      <c r="K599" s="2">
        <v>5.4</v>
      </c>
      <c r="L599" s="50">
        <v>31330</v>
      </c>
      <c r="M599" s="16">
        <f t="shared" si="9"/>
        <v>31.33</v>
      </c>
      <c r="N599" s="2">
        <v>16.64</v>
      </c>
      <c r="O599" s="2">
        <v>7.35</v>
      </c>
      <c r="P599" s="22" t="s">
        <v>115</v>
      </c>
      <c r="Q599" s="2">
        <v>0.42</v>
      </c>
      <c r="R599" s="2">
        <v>4.2999999999999997E-2</v>
      </c>
      <c r="S599" s="2">
        <v>0.57999999999999996</v>
      </c>
      <c r="T599" s="2">
        <v>0.62</v>
      </c>
      <c r="U599" s="2">
        <v>0.12</v>
      </c>
      <c r="V599" s="2">
        <v>7.4999999999999997E-2</v>
      </c>
      <c r="W599" s="2">
        <v>4.5999999999999999E-2</v>
      </c>
      <c r="X599" s="2">
        <v>2.5</v>
      </c>
      <c r="Y599" s="22" t="s">
        <v>115</v>
      </c>
      <c r="Z599" s="22" t="s">
        <v>115</v>
      </c>
    </row>
    <row r="600" spans="1:26" ht="12" customHeight="1">
      <c r="A600" s="49" t="s">
        <v>37</v>
      </c>
      <c r="B600" s="2" t="s">
        <v>83</v>
      </c>
      <c r="C600" s="2" t="s">
        <v>84</v>
      </c>
      <c r="D600" s="2" t="s">
        <v>57</v>
      </c>
      <c r="E600" s="2" t="s">
        <v>48</v>
      </c>
      <c r="F600" s="85" t="s">
        <v>113</v>
      </c>
      <c r="G600" s="4">
        <v>0.51700000000000002</v>
      </c>
      <c r="H600" s="2" t="s">
        <v>29</v>
      </c>
      <c r="I600" s="2">
        <v>1.3</v>
      </c>
      <c r="J600" s="2">
        <v>40090</v>
      </c>
      <c r="K600" s="2">
        <v>88.6</v>
      </c>
      <c r="L600" s="49">
        <v>25650</v>
      </c>
      <c r="M600" s="16">
        <f t="shared" si="9"/>
        <v>25.65</v>
      </c>
      <c r="N600" s="2">
        <v>16.07</v>
      </c>
      <c r="O600" s="2">
        <v>7.57</v>
      </c>
      <c r="P600" s="2">
        <v>2.5000000000000001E-2</v>
      </c>
      <c r="Q600" s="2">
        <v>0.55000000000000004</v>
      </c>
      <c r="R600" s="2">
        <v>8.5999999999999993E-2</v>
      </c>
      <c r="S600" s="2">
        <v>0.73</v>
      </c>
      <c r="T600" s="2">
        <v>0.82</v>
      </c>
      <c r="U600" s="2">
        <v>7.6999999999999999E-2</v>
      </c>
      <c r="V600" s="2">
        <v>6.2E-2</v>
      </c>
      <c r="W600" s="2">
        <v>1.4E-2</v>
      </c>
      <c r="X600" s="2">
        <v>2.7</v>
      </c>
      <c r="Y600" s="2">
        <v>130</v>
      </c>
      <c r="Z600" s="2">
        <v>7</v>
      </c>
    </row>
    <row r="601" spans="1:26" ht="12" customHeight="1" thickBot="1">
      <c r="A601" s="50" t="s">
        <v>37</v>
      </c>
      <c r="B601" s="12" t="s">
        <v>83</v>
      </c>
      <c r="C601" s="12" t="s">
        <v>84</v>
      </c>
      <c r="D601" s="12" t="s">
        <v>57</v>
      </c>
      <c r="E601" s="12" t="s">
        <v>48</v>
      </c>
      <c r="F601" s="86" t="s">
        <v>114</v>
      </c>
      <c r="G601" s="14">
        <v>3.5</v>
      </c>
      <c r="H601" s="12">
        <v>4</v>
      </c>
      <c r="I601" s="2" t="s">
        <v>29</v>
      </c>
      <c r="J601" s="2">
        <v>50760</v>
      </c>
      <c r="K601" s="2">
        <v>51.8</v>
      </c>
      <c r="L601" s="50">
        <v>33340</v>
      </c>
      <c r="M601" s="16">
        <f t="shared" si="9"/>
        <v>33.340000000000003</v>
      </c>
      <c r="N601" s="2">
        <v>15.92</v>
      </c>
      <c r="O601" s="2">
        <v>7.55</v>
      </c>
      <c r="P601" s="22" t="s">
        <v>115</v>
      </c>
      <c r="Q601" s="2">
        <v>0.32</v>
      </c>
      <c r="R601" s="2">
        <v>2.3E-2</v>
      </c>
      <c r="S601" s="2">
        <v>0.38</v>
      </c>
      <c r="T601" s="2">
        <v>0.4</v>
      </c>
      <c r="U601" s="2">
        <v>0.05</v>
      </c>
      <c r="V601" s="2">
        <v>4.5999999999999999E-2</v>
      </c>
      <c r="W601" s="2">
        <v>2.3E-2</v>
      </c>
      <c r="X601" s="2">
        <v>1.9</v>
      </c>
      <c r="Y601" s="22" t="s">
        <v>115</v>
      </c>
      <c r="Z601" s="22" t="s">
        <v>115</v>
      </c>
    </row>
    <row r="602" spans="1:26" ht="12" customHeight="1">
      <c r="A602" s="49" t="s">
        <v>37</v>
      </c>
      <c r="B602" s="2" t="s">
        <v>85</v>
      </c>
      <c r="C602" s="2" t="s">
        <v>84</v>
      </c>
      <c r="D602" s="2" t="s">
        <v>57</v>
      </c>
      <c r="E602" s="2" t="s">
        <v>48</v>
      </c>
      <c r="F602" s="85" t="s">
        <v>113</v>
      </c>
      <c r="G602" s="4">
        <v>0.501</v>
      </c>
      <c r="H602" s="2" t="s">
        <v>29</v>
      </c>
      <c r="I602" s="2">
        <v>2.2999999999999998</v>
      </c>
      <c r="J602" s="2">
        <v>45810</v>
      </c>
      <c r="K602" s="2">
        <v>75.099999999999994</v>
      </c>
      <c r="L602" s="49">
        <v>29740</v>
      </c>
      <c r="M602" s="16">
        <f t="shared" si="9"/>
        <v>29.74</v>
      </c>
      <c r="N602" s="2">
        <v>16.149999999999999</v>
      </c>
      <c r="O602" s="2">
        <v>7.53</v>
      </c>
      <c r="P602" s="22" t="s">
        <v>115</v>
      </c>
      <c r="Q602" s="2">
        <v>0.4</v>
      </c>
      <c r="R602" s="2">
        <v>4.5999999999999999E-2</v>
      </c>
      <c r="S602" s="2">
        <v>0.54</v>
      </c>
      <c r="T602" s="2">
        <v>0.59</v>
      </c>
      <c r="U602" s="2">
        <v>7.0000000000000007E-2</v>
      </c>
      <c r="V602" s="2">
        <v>5.1999999999999998E-2</v>
      </c>
      <c r="W602" s="2">
        <v>2.5999999999999999E-2</v>
      </c>
      <c r="X602" s="2">
        <v>2</v>
      </c>
      <c r="Y602" s="2">
        <v>130</v>
      </c>
      <c r="Z602" s="2">
        <v>5</v>
      </c>
    </row>
    <row r="603" spans="1:26" ht="12" customHeight="1" thickBot="1">
      <c r="A603" s="50" t="s">
        <v>37</v>
      </c>
      <c r="B603" s="12" t="s">
        <v>85</v>
      </c>
      <c r="C603" s="12" t="s">
        <v>84</v>
      </c>
      <c r="D603" s="12" t="s">
        <v>57</v>
      </c>
      <c r="E603" s="12" t="s">
        <v>48</v>
      </c>
      <c r="F603" s="86" t="s">
        <v>114</v>
      </c>
      <c r="G603" s="14">
        <v>3.3</v>
      </c>
      <c r="H603" s="12">
        <v>3.8</v>
      </c>
      <c r="I603" s="2" t="s">
        <v>29</v>
      </c>
      <c r="J603" s="2">
        <v>47990</v>
      </c>
      <c r="K603" s="2">
        <v>50.9</v>
      </c>
      <c r="L603" s="50">
        <v>31320</v>
      </c>
      <c r="M603" s="16">
        <f t="shared" si="9"/>
        <v>31.32</v>
      </c>
      <c r="N603" s="2">
        <v>16.739999999999998</v>
      </c>
      <c r="O603" s="2">
        <v>7.43</v>
      </c>
      <c r="P603" s="22" t="s">
        <v>115</v>
      </c>
      <c r="Q603" s="2">
        <v>0.41</v>
      </c>
      <c r="R603" s="2">
        <v>4.1000000000000002E-2</v>
      </c>
      <c r="S603" s="2">
        <v>0.53</v>
      </c>
      <c r="T603" s="2">
        <v>0.56999999999999995</v>
      </c>
      <c r="U603" s="2">
        <v>0.11</v>
      </c>
      <c r="V603" s="2">
        <v>5.1999999999999998E-2</v>
      </c>
      <c r="W603" s="2">
        <v>2.9000000000000001E-2</v>
      </c>
      <c r="X603" s="2">
        <v>2.1</v>
      </c>
      <c r="Y603" s="22" t="s">
        <v>115</v>
      </c>
      <c r="Z603" s="22" t="s">
        <v>115</v>
      </c>
    </row>
    <row r="604" spans="1:26" ht="12" customHeight="1">
      <c r="A604" s="49" t="s">
        <v>37</v>
      </c>
      <c r="B604" s="2" t="s">
        <v>86</v>
      </c>
      <c r="C604" s="2" t="s">
        <v>84</v>
      </c>
      <c r="D604" s="2" t="s">
        <v>57</v>
      </c>
      <c r="E604" s="2" t="s">
        <v>48</v>
      </c>
      <c r="F604" s="85" t="s">
        <v>113</v>
      </c>
      <c r="G604" s="4">
        <v>0.51300000000000001</v>
      </c>
      <c r="H604" s="2" t="s">
        <v>29</v>
      </c>
      <c r="I604" s="2">
        <v>2</v>
      </c>
      <c r="J604" s="2">
        <v>36660</v>
      </c>
      <c r="K604" s="2">
        <v>58</v>
      </c>
      <c r="L604" s="49">
        <v>23220</v>
      </c>
      <c r="M604" s="16">
        <f t="shared" si="9"/>
        <v>23.22</v>
      </c>
      <c r="N604" s="2">
        <v>14.63</v>
      </c>
      <c r="O604" s="2">
        <v>7.37</v>
      </c>
      <c r="P604" s="2">
        <v>5.3E-3</v>
      </c>
      <c r="Q604" s="2">
        <v>0.57999999999999996</v>
      </c>
      <c r="R604" s="2">
        <v>8.4000000000000005E-2</v>
      </c>
      <c r="S604" s="2">
        <v>0.83</v>
      </c>
      <c r="T604" s="2">
        <v>0.91</v>
      </c>
      <c r="U604" s="2">
        <v>0.13</v>
      </c>
      <c r="V604" s="2">
        <v>0.06</v>
      </c>
      <c r="W604" s="2">
        <v>2.1999999999999999E-2</v>
      </c>
      <c r="X604" s="2">
        <v>2.5</v>
      </c>
      <c r="Y604" s="2">
        <v>130</v>
      </c>
      <c r="Z604" s="2">
        <v>6</v>
      </c>
    </row>
    <row r="605" spans="1:26" ht="12" customHeight="1" thickBot="1">
      <c r="A605" s="50" t="s">
        <v>37</v>
      </c>
      <c r="B605" s="12" t="s">
        <v>86</v>
      </c>
      <c r="C605" s="12" t="s">
        <v>84</v>
      </c>
      <c r="D605" s="12" t="s">
        <v>57</v>
      </c>
      <c r="E605" s="12" t="s">
        <v>48</v>
      </c>
      <c r="F605" s="86" t="s">
        <v>114</v>
      </c>
      <c r="G605" s="14">
        <v>3</v>
      </c>
      <c r="H605" s="12">
        <v>3.5</v>
      </c>
      <c r="I605" s="2" t="s">
        <v>29</v>
      </c>
      <c r="J605" s="2">
        <v>48540</v>
      </c>
      <c r="K605" s="2">
        <v>34</v>
      </c>
      <c r="L605" s="50">
        <v>31730</v>
      </c>
      <c r="M605" s="16">
        <f t="shared" si="9"/>
        <v>31.73</v>
      </c>
      <c r="N605" s="2">
        <v>16.61</v>
      </c>
      <c r="O605" s="2">
        <v>7.49</v>
      </c>
      <c r="P605" s="22" t="s">
        <v>115</v>
      </c>
      <c r="Q605" s="2">
        <v>0.45</v>
      </c>
      <c r="R605" s="2">
        <v>5.2999999999999999E-2</v>
      </c>
      <c r="S605" s="2">
        <v>0.59</v>
      </c>
      <c r="T605" s="2">
        <v>0.64</v>
      </c>
      <c r="U605" s="2">
        <v>0.13</v>
      </c>
      <c r="V605" s="2">
        <v>5.7000000000000002E-2</v>
      </c>
      <c r="W605" s="2">
        <v>3.2000000000000001E-2</v>
      </c>
      <c r="X605" s="2">
        <v>1.9</v>
      </c>
      <c r="Y605" s="22" t="s">
        <v>115</v>
      </c>
      <c r="Z605" s="22" t="s">
        <v>115</v>
      </c>
    </row>
    <row r="606" spans="1:26" ht="12" customHeight="1">
      <c r="A606" s="49" t="s">
        <v>37</v>
      </c>
      <c r="B606" s="2" t="s">
        <v>87</v>
      </c>
      <c r="C606" s="2" t="s">
        <v>84</v>
      </c>
      <c r="D606" s="2" t="s">
        <v>57</v>
      </c>
      <c r="E606" s="2" t="s">
        <v>48</v>
      </c>
      <c r="F606" s="85" t="s">
        <v>113</v>
      </c>
      <c r="G606" s="4">
        <v>0.50900000000000001</v>
      </c>
      <c r="H606" s="2" t="s">
        <v>29</v>
      </c>
      <c r="I606" s="2">
        <v>2</v>
      </c>
      <c r="J606" s="2">
        <v>39160</v>
      </c>
      <c r="K606" s="2">
        <v>76.900000000000006</v>
      </c>
      <c r="L606" s="49">
        <v>24980</v>
      </c>
      <c r="M606" s="16">
        <f t="shared" si="9"/>
        <v>24.98</v>
      </c>
      <c r="N606" s="2">
        <v>14.89</v>
      </c>
      <c r="O606" s="2">
        <v>7.36</v>
      </c>
      <c r="P606" s="2">
        <v>2.8E-3</v>
      </c>
      <c r="Q606" s="2">
        <v>0.39</v>
      </c>
      <c r="R606" s="2">
        <v>7.9000000000000001E-2</v>
      </c>
      <c r="S606" s="2">
        <v>0.56999999999999995</v>
      </c>
      <c r="T606" s="2">
        <v>0.65</v>
      </c>
      <c r="U606" s="2">
        <v>0.11</v>
      </c>
      <c r="V606" s="2">
        <v>5.3999999999999999E-2</v>
      </c>
      <c r="W606" s="2">
        <v>2.3E-2</v>
      </c>
      <c r="X606" s="2">
        <v>1.9</v>
      </c>
      <c r="Y606" s="2">
        <v>120</v>
      </c>
      <c r="Z606" s="2">
        <v>5</v>
      </c>
    </row>
    <row r="607" spans="1:26" ht="12" customHeight="1" thickBot="1">
      <c r="A607" s="50" t="s">
        <v>37</v>
      </c>
      <c r="B607" s="12" t="s">
        <v>87</v>
      </c>
      <c r="C607" s="12" t="s">
        <v>84</v>
      </c>
      <c r="D607" s="12" t="s">
        <v>57</v>
      </c>
      <c r="E607" s="12" t="s">
        <v>48</v>
      </c>
      <c r="F607" s="86" t="s">
        <v>114</v>
      </c>
      <c r="G607" s="14">
        <v>3.5</v>
      </c>
      <c r="H607" s="12">
        <v>4</v>
      </c>
      <c r="I607" s="2" t="s">
        <v>29</v>
      </c>
      <c r="J607" s="2">
        <v>44500</v>
      </c>
      <c r="K607" s="2">
        <v>65.7</v>
      </c>
      <c r="L607" s="50">
        <v>28790</v>
      </c>
      <c r="M607" s="16">
        <f t="shared" si="9"/>
        <v>28.79</v>
      </c>
      <c r="N607" s="2">
        <v>15.7</v>
      </c>
      <c r="O607" s="2">
        <v>7.39</v>
      </c>
      <c r="P607" s="22" t="s">
        <v>115</v>
      </c>
      <c r="Q607" s="2">
        <v>0.34</v>
      </c>
      <c r="R607" s="2">
        <v>5.8000000000000003E-2</v>
      </c>
      <c r="S607" s="2">
        <v>0.46</v>
      </c>
      <c r="T607" s="2">
        <v>0.52</v>
      </c>
      <c r="U607" s="2">
        <v>0.12</v>
      </c>
      <c r="V607" s="2">
        <v>5.2999999999999999E-2</v>
      </c>
      <c r="W607" s="2">
        <v>2.8000000000000001E-2</v>
      </c>
      <c r="X607" s="2">
        <v>1.8</v>
      </c>
      <c r="Y607" s="22" t="s">
        <v>115</v>
      </c>
      <c r="Z607" s="22" t="s">
        <v>115</v>
      </c>
    </row>
    <row r="608" spans="1:26" ht="12" customHeight="1">
      <c r="A608" s="49" t="s">
        <v>37</v>
      </c>
      <c r="B608" s="2" t="s">
        <v>88</v>
      </c>
      <c r="C608" s="2" t="s">
        <v>84</v>
      </c>
      <c r="D608" s="2" t="s">
        <v>57</v>
      </c>
      <c r="E608" s="2" t="s">
        <v>48</v>
      </c>
      <c r="F608" s="85" t="s">
        <v>113</v>
      </c>
      <c r="G608" s="4">
        <v>0.51500000000000001</v>
      </c>
      <c r="H608" s="2" t="s">
        <v>29</v>
      </c>
      <c r="I608" s="2">
        <v>1.2</v>
      </c>
      <c r="J608" s="2">
        <v>11660</v>
      </c>
      <c r="K608" s="2">
        <v>80</v>
      </c>
      <c r="L608" s="49">
        <v>6680</v>
      </c>
      <c r="M608" s="16">
        <f t="shared" si="9"/>
        <v>6.68</v>
      </c>
      <c r="N608" s="2">
        <v>13.79</v>
      </c>
      <c r="O608" s="2">
        <v>7.48</v>
      </c>
      <c r="P608" s="2">
        <v>4.4999999999999997E-3</v>
      </c>
      <c r="Q608" s="2">
        <v>0.45</v>
      </c>
      <c r="R608" s="2">
        <v>0.32</v>
      </c>
      <c r="S608" s="2">
        <v>0.65</v>
      </c>
      <c r="T608" s="2">
        <v>0.97</v>
      </c>
      <c r="U608" s="2">
        <v>8.6999999999999994E-2</v>
      </c>
      <c r="V608" s="2">
        <v>3.5999999999999997E-2</v>
      </c>
      <c r="W608" s="2">
        <v>1.0999999999999999E-2</v>
      </c>
      <c r="X608" s="2">
        <v>3.2</v>
      </c>
      <c r="Y608" s="2">
        <v>85</v>
      </c>
      <c r="Z608" s="2">
        <v>10</v>
      </c>
    </row>
    <row r="609" spans="1:26" ht="12" customHeight="1" thickBot="1">
      <c r="A609" s="50" t="s">
        <v>37</v>
      </c>
      <c r="B609" s="12" t="s">
        <v>88</v>
      </c>
      <c r="C609" s="12" t="s">
        <v>84</v>
      </c>
      <c r="D609" s="12" t="s">
        <v>57</v>
      </c>
      <c r="E609" s="12" t="s">
        <v>48</v>
      </c>
      <c r="F609" s="86" t="s">
        <v>114</v>
      </c>
      <c r="G609" s="14">
        <v>3.5</v>
      </c>
      <c r="H609" s="12">
        <v>4</v>
      </c>
      <c r="I609" s="2" t="s">
        <v>29</v>
      </c>
      <c r="J609" s="2">
        <v>39600</v>
      </c>
      <c r="K609" s="2">
        <v>51.2</v>
      </c>
      <c r="L609" s="50">
        <v>25290</v>
      </c>
      <c r="M609" s="16">
        <f t="shared" si="9"/>
        <v>25.29</v>
      </c>
      <c r="N609" s="2">
        <v>15.09</v>
      </c>
      <c r="O609" s="2">
        <v>7.44</v>
      </c>
      <c r="P609" s="22" t="s">
        <v>115</v>
      </c>
      <c r="Q609" s="2">
        <v>0.31</v>
      </c>
      <c r="R609" s="2">
        <v>0.1</v>
      </c>
      <c r="S609" s="2">
        <v>0.6</v>
      </c>
      <c r="T609" s="2">
        <v>0.71</v>
      </c>
      <c r="U609" s="2">
        <v>0.17</v>
      </c>
      <c r="V609" s="2">
        <v>6.0999999999999999E-2</v>
      </c>
      <c r="W609" s="2">
        <v>2.5999999999999999E-2</v>
      </c>
      <c r="X609" s="2">
        <v>2</v>
      </c>
      <c r="Y609" s="22" t="s">
        <v>115</v>
      </c>
      <c r="Z609" s="22" t="s">
        <v>115</v>
      </c>
    </row>
    <row r="610" spans="1:26" ht="12" customHeight="1">
      <c r="A610" s="49" t="s">
        <v>37</v>
      </c>
      <c r="B610" s="2" t="s">
        <v>89</v>
      </c>
      <c r="C610" s="2" t="s">
        <v>90</v>
      </c>
      <c r="D610" s="2" t="s">
        <v>57</v>
      </c>
      <c r="E610" s="2" t="s">
        <v>48</v>
      </c>
      <c r="F610" s="85" t="s">
        <v>113</v>
      </c>
      <c r="G610" s="4">
        <v>0.55000000000000004</v>
      </c>
      <c r="H610" s="2" t="s">
        <v>29</v>
      </c>
      <c r="I610" s="2">
        <v>1.2</v>
      </c>
      <c r="J610" s="2">
        <v>16770</v>
      </c>
      <c r="K610" s="2">
        <v>78.8</v>
      </c>
      <c r="L610" s="49">
        <v>9820</v>
      </c>
      <c r="M610" s="16">
        <f t="shared" si="9"/>
        <v>9.82</v>
      </c>
      <c r="N610" s="2">
        <v>13.83</v>
      </c>
      <c r="O610" s="2">
        <v>7.65</v>
      </c>
      <c r="P610" s="2">
        <v>2.7000000000000001E-3</v>
      </c>
      <c r="Q610" s="2">
        <v>0.46</v>
      </c>
      <c r="R610" s="2">
        <v>0.81</v>
      </c>
      <c r="S610" s="2">
        <v>0.56999999999999995</v>
      </c>
      <c r="T610" s="2">
        <v>1.4</v>
      </c>
      <c r="U610" s="2">
        <v>8.5000000000000006E-2</v>
      </c>
      <c r="V610" s="2">
        <v>0.04</v>
      </c>
      <c r="W610" s="2">
        <v>1.7000000000000001E-2</v>
      </c>
      <c r="X610" s="2">
        <v>4.2</v>
      </c>
      <c r="Y610" s="2">
        <v>110</v>
      </c>
      <c r="Z610" s="2">
        <v>13</v>
      </c>
    </row>
    <row r="611" spans="1:26" ht="12" customHeight="1" thickBot="1">
      <c r="A611" s="50" t="s">
        <v>37</v>
      </c>
      <c r="B611" s="12" t="s">
        <v>89</v>
      </c>
      <c r="C611" s="12" t="s">
        <v>90</v>
      </c>
      <c r="D611" s="12" t="s">
        <v>57</v>
      </c>
      <c r="E611" s="12" t="s">
        <v>48</v>
      </c>
      <c r="F611" s="86" t="s">
        <v>114</v>
      </c>
      <c r="G611" s="14">
        <v>4</v>
      </c>
      <c r="H611" s="12">
        <v>4</v>
      </c>
      <c r="I611" s="2" t="s">
        <v>29</v>
      </c>
      <c r="J611" s="2">
        <v>40990</v>
      </c>
      <c r="K611" s="2">
        <v>45.2</v>
      </c>
      <c r="L611" s="50">
        <v>26280</v>
      </c>
      <c r="M611" s="16">
        <f t="shared" si="9"/>
        <v>26.28</v>
      </c>
      <c r="N611" s="2">
        <v>15.33</v>
      </c>
      <c r="O611" s="2">
        <v>7.51</v>
      </c>
      <c r="P611" s="22" t="s">
        <v>115</v>
      </c>
      <c r="Q611" s="2">
        <v>0.28000000000000003</v>
      </c>
      <c r="R611" s="2">
        <v>0.15</v>
      </c>
      <c r="S611" s="2">
        <v>0.47</v>
      </c>
      <c r="T611" s="2">
        <v>0.62</v>
      </c>
      <c r="U611" s="2">
        <v>0.19</v>
      </c>
      <c r="V611" s="2">
        <v>4.8000000000000001E-2</v>
      </c>
      <c r="W611" s="2">
        <v>2.9000000000000001E-2</v>
      </c>
      <c r="X611" s="2">
        <v>2</v>
      </c>
      <c r="Y611" s="22" t="s">
        <v>115</v>
      </c>
      <c r="Z611" s="22" t="s">
        <v>115</v>
      </c>
    </row>
    <row r="612" spans="1:26" ht="12" customHeight="1">
      <c r="A612" s="49" t="s">
        <v>37</v>
      </c>
      <c r="B612" s="2" t="s">
        <v>91</v>
      </c>
      <c r="C612" s="2" t="s">
        <v>90</v>
      </c>
      <c r="D612" s="2" t="s">
        <v>57</v>
      </c>
      <c r="E612" s="2" t="s">
        <v>48</v>
      </c>
      <c r="F612" s="85" t="s">
        <v>113</v>
      </c>
      <c r="G612" s="4">
        <v>0.505</v>
      </c>
      <c r="H612" s="2" t="s">
        <v>29</v>
      </c>
      <c r="I612" s="2">
        <v>0.7</v>
      </c>
      <c r="J612" s="2">
        <v>9280</v>
      </c>
      <c r="K612" s="2">
        <v>81.2</v>
      </c>
      <c r="L612" s="49">
        <v>5230</v>
      </c>
      <c r="M612" s="16">
        <f t="shared" si="9"/>
        <v>5.23</v>
      </c>
      <c r="N612" s="2">
        <v>13.09</v>
      </c>
      <c r="O612" s="2">
        <v>7.3</v>
      </c>
      <c r="P612" s="2">
        <v>2.3999999999999998E-3</v>
      </c>
      <c r="Q612" s="2">
        <v>0.68</v>
      </c>
      <c r="R612" s="2">
        <v>1.1000000000000001</v>
      </c>
      <c r="S612" s="2">
        <v>0.83</v>
      </c>
      <c r="T612" s="2">
        <v>1.9</v>
      </c>
      <c r="U612" s="2">
        <v>4.1000000000000002E-2</v>
      </c>
      <c r="V612" s="2">
        <v>4.2999999999999997E-2</v>
      </c>
      <c r="W612" s="2">
        <v>1.2E-2</v>
      </c>
      <c r="X612" s="2">
        <v>4.7</v>
      </c>
      <c r="Y612" s="2">
        <v>72</v>
      </c>
      <c r="Z612" s="2">
        <v>13</v>
      </c>
    </row>
    <row r="613" spans="1:26" ht="12" customHeight="1" thickBot="1">
      <c r="A613" s="50" t="s">
        <v>37</v>
      </c>
      <c r="B613" s="12" t="s">
        <v>91</v>
      </c>
      <c r="C613" s="12" t="s">
        <v>90</v>
      </c>
      <c r="D613" s="12" t="s">
        <v>57</v>
      </c>
      <c r="E613" s="12" t="s">
        <v>48</v>
      </c>
      <c r="F613" s="86" t="s">
        <v>114</v>
      </c>
      <c r="G613" s="14">
        <v>3</v>
      </c>
      <c r="H613" s="12">
        <v>3.5</v>
      </c>
      <c r="I613" s="2" t="s">
        <v>29</v>
      </c>
      <c r="J613" s="2">
        <v>38190</v>
      </c>
      <c r="K613" s="2">
        <v>24.3</v>
      </c>
      <c r="L613" s="50">
        <v>24300</v>
      </c>
      <c r="M613" s="16">
        <f t="shared" si="9"/>
        <v>24.3</v>
      </c>
      <c r="N613" s="2">
        <v>15.18</v>
      </c>
      <c r="O613" s="2">
        <v>7.2</v>
      </c>
      <c r="P613" s="22" t="s">
        <v>115</v>
      </c>
      <c r="Q613" s="2">
        <v>0.39</v>
      </c>
      <c r="R613" s="2">
        <v>0.31</v>
      </c>
      <c r="S613" s="2">
        <v>0.7</v>
      </c>
      <c r="T613" s="2">
        <v>1</v>
      </c>
      <c r="U613" s="2">
        <v>0.2</v>
      </c>
      <c r="V613" s="2">
        <v>7.6999999999999999E-2</v>
      </c>
      <c r="W613" s="2">
        <v>0.03</v>
      </c>
      <c r="X613" s="2">
        <v>2.6</v>
      </c>
      <c r="Y613" s="22" t="s">
        <v>115</v>
      </c>
      <c r="Z613" s="22" t="s">
        <v>115</v>
      </c>
    </row>
    <row r="614" spans="1:26" ht="12" customHeight="1">
      <c r="A614" s="49" t="s">
        <v>37</v>
      </c>
      <c r="B614" s="2" t="s">
        <v>92</v>
      </c>
      <c r="C614" s="2" t="s">
        <v>90</v>
      </c>
      <c r="D614" s="2" t="s">
        <v>57</v>
      </c>
      <c r="E614" s="2" t="s">
        <v>48</v>
      </c>
      <c r="F614" s="85" t="s">
        <v>113</v>
      </c>
      <c r="G614" s="4">
        <v>0.5</v>
      </c>
      <c r="H614" s="2" t="s">
        <v>29</v>
      </c>
      <c r="I614" s="2">
        <v>0.3</v>
      </c>
      <c r="J614" s="2">
        <v>6411</v>
      </c>
      <c r="K614" s="2">
        <v>83.1</v>
      </c>
      <c r="L614" s="49">
        <v>3870</v>
      </c>
      <c r="M614" s="16">
        <f t="shared" si="9"/>
        <v>3.87</v>
      </c>
      <c r="N614" s="2">
        <v>13.55</v>
      </c>
      <c r="O614" s="2">
        <v>7.61</v>
      </c>
      <c r="P614" s="2">
        <v>7.7999999999999996E-3</v>
      </c>
      <c r="Q614" s="2">
        <v>0.65</v>
      </c>
      <c r="R614" s="2">
        <v>0.7</v>
      </c>
      <c r="S614" s="2">
        <v>0.77</v>
      </c>
      <c r="T614" s="2">
        <v>1.5</v>
      </c>
      <c r="U614" s="2">
        <v>4.2000000000000003E-2</v>
      </c>
      <c r="V614" s="2">
        <v>6.4000000000000001E-2</v>
      </c>
      <c r="W614" s="2">
        <v>1.6E-2</v>
      </c>
      <c r="X614" s="2">
        <v>3.8</v>
      </c>
      <c r="Y614" s="2">
        <v>58</v>
      </c>
      <c r="Z614" s="2">
        <v>13</v>
      </c>
    </row>
    <row r="615" spans="1:26" ht="12" customHeight="1" thickBot="1">
      <c r="A615" s="50" t="s">
        <v>37</v>
      </c>
      <c r="B615" s="12" t="s">
        <v>92</v>
      </c>
      <c r="C615" s="12" t="s">
        <v>90</v>
      </c>
      <c r="D615" s="12" t="s">
        <v>57</v>
      </c>
      <c r="E615" s="12" t="s">
        <v>48</v>
      </c>
      <c r="F615" s="86" t="s">
        <v>114</v>
      </c>
      <c r="G615" s="14">
        <v>3.8</v>
      </c>
      <c r="H615" s="12">
        <v>4.3</v>
      </c>
      <c r="I615" s="2" t="s">
        <v>29</v>
      </c>
      <c r="J615" s="2">
        <v>6530</v>
      </c>
      <c r="K615" s="2">
        <v>82.2</v>
      </c>
      <c r="L615" s="50">
        <v>3620</v>
      </c>
      <c r="M615" s="16">
        <f t="shared" si="9"/>
        <v>3.62</v>
      </c>
      <c r="N615" s="2">
        <v>13.58</v>
      </c>
      <c r="O615" s="2">
        <v>7.48</v>
      </c>
      <c r="P615" s="22" t="s">
        <v>115</v>
      </c>
      <c r="Q615" s="2">
        <v>0.66</v>
      </c>
      <c r="R615" s="2">
        <v>0.66</v>
      </c>
      <c r="S615" s="2">
        <v>0.79</v>
      </c>
      <c r="T615" s="2">
        <v>1.4</v>
      </c>
      <c r="U615" s="2">
        <v>5.3999999999999999E-2</v>
      </c>
      <c r="V615" s="2">
        <v>6.6000000000000003E-2</v>
      </c>
      <c r="W615" s="2">
        <v>1.4E-2</v>
      </c>
      <c r="X615" s="2">
        <v>3.9</v>
      </c>
      <c r="Y615" s="22" t="s">
        <v>115</v>
      </c>
      <c r="Z615" s="22" t="s">
        <v>115</v>
      </c>
    </row>
    <row r="616" spans="1:26" ht="12" customHeight="1">
      <c r="A616" s="49" t="s">
        <v>37</v>
      </c>
      <c r="B616" s="2" t="s">
        <v>93</v>
      </c>
      <c r="C616" s="2" t="s">
        <v>90</v>
      </c>
      <c r="D616" s="2" t="s">
        <v>57</v>
      </c>
      <c r="E616" s="2" t="s">
        <v>48</v>
      </c>
      <c r="F616" s="85" t="s">
        <v>113</v>
      </c>
      <c r="G616" s="4">
        <v>0.50800000000000001</v>
      </c>
      <c r="H616" s="2" t="s">
        <v>29</v>
      </c>
      <c r="I616" s="2">
        <v>0.4</v>
      </c>
      <c r="J616" s="2">
        <v>7014</v>
      </c>
      <c r="K616" s="2">
        <v>90.6</v>
      </c>
      <c r="L616" s="49">
        <v>3870</v>
      </c>
      <c r="M616" s="16">
        <f t="shared" si="9"/>
        <v>3.87</v>
      </c>
      <c r="N616" s="2">
        <v>12.13</v>
      </c>
      <c r="O616" s="2">
        <v>7.41</v>
      </c>
      <c r="P616" s="2">
        <v>3.3999999999999998E-3</v>
      </c>
      <c r="Q616" s="2">
        <v>0.99</v>
      </c>
      <c r="R616" s="2">
        <v>2.1</v>
      </c>
      <c r="S616" s="2">
        <v>1.1000000000000001</v>
      </c>
      <c r="T616" s="2">
        <v>3.2</v>
      </c>
      <c r="U616" s="2">
        <v>8.5000000000000006E-2</v>
      </c>
      <c r="V616" s="2">
        <v>7.5999999999999998E-2</v>
      </c>
      <c r="W616" s="2">
        <v>2.7E-2</v>
      </c>
      <c r="X616" s="2">
        <v>5.3</v>
      </c>
      <c r="Y616" s="2">
        <v>71</v>
      </c>
      <c r="Z616" s="2">
        <v>18</v>
      </c>
    </row>
    <row r="617" spans="1:26" ht="12" customHeight="1" thickBot="1">
      <c r="A617" s="50" t="s">
        <v>37</v>
      </c>
      <c r="B617" s="12" t="s">
        <v>93</v>
      </c>
      <c r="C617" s="12" t="s">
        <v>90</v>
      </c>
      <c r="D617" s="12" t="s">
        <v>57</v>
      </c>
      <c r="E617" s="12" t="s">
        <v>48</v>
      </c>
      <c r="F617" s="86" t="s">
        <v>114</v>
      </c>
      <c r="G617" s="14">
        <v>3</v>
      </c>
      <c r="H617" s="12">
        <v>3.5</v>
      </c>
      <c r="I617" s="2" t="s">
        <v>29</v>
      </c>
      <c r="J617" s="2">
        <v>7011</v>
      </c>
      <c r="K617" s="2">
        <v>90</v>
      </c>
      <c r="L617" s="50">
        <v>3870</v>
      </c>
      <c r="M617" s="16">
        <f t="shared" si="9"/>
        <v>3.87</v>
      </c>
      <c r="N617" s="2">
        <v>12.12</v>
      </c>
      <c r="O617" s="2">
        <v>7.38</v>
      </c>
      <c r="P617" s="22" t="s">
        <v>115</v>
      </c>
      <c r="Q617" s="2">
        <v>0.92</v>
      </c>
      <c r="R617" s="2">
        <v>2.2000000000000002</v>
      </c>
      <c r="S617" s="2">
        <v>1.1000000000000001</v>
      </c>
      <c r="T617" s="2">
        <v>3.3</v>
      </c>
      <c r="U617" s="2">
        <v>8.5999999999999993E-2</v>
      </c>
      <c r="V617" s="2">
        <v>7.0999999999999994E-2</v>
      </c>
      <c r="W617" s="2">
        <v>2.5999999999999999E-2</v>
      </c>
      <c r="X617" s="2">
        <v>5.2</v>
      </c>
      <c r="Y617" s="22" t="s">
        <v>115</v>
      </c>
      <c r="Z617" s="22" t="s">
        <v>115</v>
      </c>
    </row>
    <row r="618" spans="1:26" ht="12" customHeight="1">
      <c r="A618" s="49" t="s">
        <v>37</v>
      </c>
      <c r="B618" s="2" t="s">
        <v>94</v>
      </c>
      <c r="C618" s="2" t="s">
        <v>95</v>
      </c>
      <c r="D618" s="2" t="s">
        <v>57</v>
      </c>
      <c r="E618" s="2" t="s">
        <v>48</v>
      </c>
      <c r="F618" s="85" t="s">
        <v>113</v>
      </c>
      <c r="G618" s="4">
        <v>0.499</v>
      </c>
      <c r="H618" s="2" t="s">
        <v>29</v>
      </c>
      <c r="I618" s="2">
        <v>0.8</v>
      </c>
      <c r="J618" s="2">
        <v>7912</v>
      </c>
      <c r="K618" s="2">
        <v>87.5</v>
      </c>
      <c r="L618" s="49">
        <v>4340</v>
      </c>
      <c r="M618" s="16">
        <f t="shared" si="9"/>
        <v>4.34</v>
      </c>
      <c r="N618" s="2">
        <v>13.33</v>
      </c>
      <c r="O618" s="2">
        <v>7.47</v>
      </c>
      <c r="P618" s="2">
        <v>7.1000000000000004E-3</v>
      </c>
      <c r="Q618" s="2">
        <v>0.95</v>
      </c>
      <c r="R618" s="2">
        <v>1.5</v>
      </c>
      <c r="S618" s="2">
        <v>1.1000000000000001</v>
      </c>
      <c r="T618" s="2">
        <v>2.6</v>
      </c>
      <c r="U618" s="2">
        <v>5.8000000000000003E-2</v>
      </c>
      <c r="V618" s="2">
        <v>3.4000000000000002E-2</v>
      </c>
      <c r="W618" s="2">
        <v>1.0999999999999999E-2</v>
      </c>
      <c r="X618" s="2">
        <v>4.7</v>
      </c>
      <c r="Y618" s="2">
        <v>80</v>
      </c>
      <c r="Z618" s="2">
        <v>15</v>
      </c>
    </row>
    <row r="619" spans="1:26" ht="12" customHeight="1" thickBot="1">
      <c r="A619" s="50" t="s">
        <v>37</v>
      </c>
      <c r="B619" s="12" t="s">
        <v>94</v>
      </c>
      <c r="C619" s="12" t="s">
        <v>95</v>
      </c>
      <c r="D619" s="12" t="s">
        <v>57</v>
      </c>
      <c r="E619" s="12" t="s">
        <v>48</v>
      </c>
      <c r="F619" s="86" t="s">
        <v>114</v>
      </c>
      <c r="G619" s="14">
        <v>3</v>
      </c>
      <c r="H619" s="12">
        <v>3.5</v>
      </c>
      <c r="I619" s="2" t="s">
        <v>29</v>
      </c>
      <c r="J619" s="2">
        <v>8122</v>
      </c>
      <c r="K619" s="2">
        <v>82.3</v>
      </c>
      <c r="L619" s="50">
        <v>4530</v>
      </c>
      <c r="M619" s="16">
        <f t="shared" si="9"/>
        <v>4.53</v>
      </c>
      <c r="N619" s="2">
        <v>12.52</v>
      </c>
      <c r="O619" s="2">
        <v>7.44</v>
      </c>
      <c r="P619" s="22" t="s">
        <v>115</v>
      </c>
      <c r="Q619" s="2">
        <v>0.75</v>
      </c>
      <c r="R619" s="2">
        <v>1.5</v>
      </c>
      <c r="S619" s="2">
        <v>0.84</v>
      </c>
      <c r="T619" s="2">
        <v>2.4</v>
      </c>
      <c r="U619" s="2">
        <v>5.1999999999999998E-2</v>
      </c>
      <c r="V619" s="2">
        <v>3.4000000000000002E-2</v>
      </c>
      <c r="W619" s="2">
        <v>0.01</v>
      </c>
      <c r="X619" s="2">
        <v>4.5</v>
      </c>
      <c r="Y619" s="22" t="s">
        <v>115</v>
      </c>
      <c r="Z619" s="22" t="s">
        <v>115</v>
      </c>
    </row>
    <row r="620" spans="1:26" ht="12" customHeight="1">
      <c r="A620" s="49" t="s">
        <v>37</v>
      </c>
      <c r="B620" s="2" t="s">
        <v>96</v>
      </c>
      <c r="C620" s="2" t="s">
        <v>95</v>
      </c>
      <c r="D620" s="2" t="s">
        <v>57</v>
      </c>
      <c r="E620" s="2" t="s">
        <v>48</v>
      </c>
      <c r="F620" s="85" t="s">
        <v>113</v>
      </c>
      <c r="G620" s="4">
        <v>0.504</v>
      </c>
      <c r="H620" s="2" t="s">
        <v>29</v>
      </c>
      <c r="I620" s="2">
        <v>1</v>
      </c>
      <c r="J620" s="2">
        <v>7794</v>
      </c>
      <c r="K620" s="2">
        <v>84.2</v>
      </c>
      <c r="L620" s="52">
        <v>2970</v>
      </c>
      <c r="M620" s="16">
        <f t="shared" si="9"/>
        <v>2.97</v>
      </c>
      <c r="N620" s="2">
        <v>15.36</v>
      </c>
      <c r="O620" s="2">
        <v>7.52</v>
      </c>
      <c r="P620" s="2">
        <v>5.0000000000000001E-3</v>
      </c>
      <c r="Q620" s="2">
        <v>0.67</v>
      </c>
      <c r="R620" s="2">
        <v>0.84</v>
      </c>
      <c r="S620" s="2">
        <v>0.75</v>
      </c>
      <c r="T620" s="2">
        <v>1.6</v>
      </c>
      <c r="U620" s="2">
        <v>6.2E-2</v>
      </c>
      <c r="V620" s="2">
        <v>2.7E-2</v>
      </c>
      <c r="W620" s="2">
        <v>7.0000000000000001E-3</v>
      </c>
      <c r="X620" s="2">
        <v>3</v>
      </c>
      <c r="Y620" s="2">
        <v>81</v>
      </c>
      <c r="Z620" s="2">
        <v>14</v>
      </c>
    </row>
    <row r="621" spans="1:26" ht="12" customHeight="1" thickBot="1">
      <c r="A621" s="50" t="s">
        <v>37</v>
      </c>
      <c r="B621" s="12" t="s">
        <v>96</v>
      </c>
      <c r="C621" s="12" t="s">
        <v>95</v>
      </c>
      <c r="D621" s="12" t="s">
        <v>57</v>
      </c>
      <c r="E621" s="12" t="s">
        <v>48</v>
      </c>
      <c r="F621" s="86" t="s">
        <v>114</v>
      </c>
      <c r="G621" s="14">
        <v>3.5</v>
      </c>
      <c r="H621" s="12">
        <v>4</v>
      </c>
      <c r="I621" s="2" t="s">
        <v>29</v>
      </c>
      <c r="J621" s="2">
        <v>15760</v>
      </c>
      <c r="K621" s="2">
        <v>43.3</v>
      </c>
      <c r="L621" s="50">
        <v>2970</v>
      </c>
      <c r="M621" s="16">
        <f t="shared" si="9"/>
        <v>2.97</v>
      </c>
      <c r="N621" s="2">
        <v>15.21</v>
      </c>
      <c r="O621" s="2">
        <v>7.3</v>
      </c>
      <c r="P621" s="22" t="s">
        <v>115</v>
      </c>
      <c r="Q621" s="2">
        <v>0.6</v>
      </c>
      <c r="R621" s="2">
        <v>0.98</v>
      </c>
      <c r="S621" s="2">
        <v>0.94</v>
      </c>
      <c r="T621" s="2">
        <v>1.9</v>
      </c>
      <c r="U621" s="2">
        <v>0.26</v>
      </c>
      <c r="V621" s="2">
        <v>3.9E-2</v>
      </c>
      <c r="W621" s="2">
        <v>1.4E-2</v>
      </c>
      <c r="X621" s="2">
        <v>3.9</v>
      </c>
      <c r="Y621" s="22" t="s">
        <v>115</v>
      </c>
      <c r="Z621" s="22" t="s">
        <v>115</v>
      </c>
    </row>
    <row r="622" spans="1:26" ht="12" customHeight="1">
      <c r="A622" s="52" t="s">
        <v>37</v>
      </c>
      <c r="B622" s="11" t="s">
        <v>97</v>
      </c>
      <c r="C622" s="11" t="s">
        <v>95</v>
      </c>
      <c r="D622" s="11" t="s">
        <v>57</v>
      </c>
      <c r="E622" s="11" t="s">
        <v>48</v>
      </c>
      <c r="F622" s="85" t="s">
        <v>113</v>
      </c>
      <c r="G622" s="4">
        <v>0.49199999999999999</v>
      </c>
      <c r="H622" s="2" t="s">
        <v>29</v>
      </c>
      <c r="I622" s="2">
        <v>0.5</v>
      </c>
      <c r="J622" s="2">
        <v>5460</v>
      </c>
      <c r="K622" s="2">
        <v>84.6</v>
      </c>
      <c r="L622" s="52">
        <v>2730</v>
      </c>
      <c r="M622" s="16">
        <f t="shared" si="9"/>
        <v>2.73</v>
      </c>
      <c r="N622" s="2">
        <v>15.07</v>
      </c>
      <c r="O622" s="2">
        <v>7.35</v>
      </c>
      <c r="P622" s="2">
        <v>1E-3</v>
      </c>
      <c r="Q622" s="2">
        <v>0.41</v>
      </c>
      <c r="R622" s="2">
        <v>0.39</v>
      </c>
      <c r="S622" s="2">
        <v>0.55000000000000004</v>
      </c>
      <c r="T622" s="2">
        <v>0.94</v>
      </c>
      <c r="U622" s="2">
        <v>6.0999999999999999E-2</v>
      </c>
      <c r="V622" s="2">
        <v>6.2E-2</v>
      </c>
      <c r="W622" s="2">
        <v>2.9000000000000001E-2</v>
      </c>
      <c r="X622" s="2">
        <v>3.2</v>
      </c>
      <c r="Y622" s="2">
        <v>67</v>
      </c>
      <c r="Z622" s="2">
        <v>16</v>
      </c>
    </row>
    <row r="623" spans="1:26" ht="12" customHeight="1" thickBot="1">
      <c r="A623" s="50" t="s">
        <v>37</v>
      </c>
      <c r="B623" s="12" t="s">
        <v>97</v>
      </c>
      <c r="C623" s="12" t="s">
        <v>95</v>
      </c>
      <c r="D623" s="12" t="s">
        <v>57</v>
      </c>
      <c r="E623" s="12" t="s">
        <v>48</v>
      </c>
      <c r="F623" s="86" t="s">
        <v>114</v>
      </c>
      <c r="G623" s="14">
        <v>3.8</v>
      </c>
      <c r="H623" s="12">
        <v>4.2</v>
      </c>
      <c r="I623" s="2" t="s">
        <v>29</v>
      </c>
      <c r="J623" s="2">
        <v>5473</v>
      </c>
      <c r="K623" s="2">
        <v>83</v>
      </c>
      <c r="L623" s="49">
        <v>2970</v>
      </c>
      <c r="M623" s="16">
        <f t="shared" si="9"/>
        <v>2.97</v>
      </c>
      <c r="N623" s="2">
        <v>14.66</v>
      </c>
      <c r="O623" s="2">
        <v>7.34</v>
      </c>
      <c r="P623" s="22" t="s">
        <v>115</v>
      </c>
      <c r="Q623" s="2">
        <v>0.49</v>
      </c>
      <c r="R623" s="2">
        <v>0.39</v>
      </c>
      <c r="S623" s="2">
        <v>0.57999999999999996</v>
      </c>
      <c r="T623" s="2">
        <v>0.97</v>
      </c>
      <c r="U623" s="2">
        <v>0.06</v>
      </c>
      <c r="V623" s="2">
        <v>6.4000000000000001E-2</v>
      </c>
      <c r="W623" s="2">
        <v>2.9000000000000001E-2</v>
      </c>
      <c r="X623" s="2">
        <v>3.2</v>
      </c>
      <c r="Y623" s="22" t="s">
        <v>115</v>
      </c>
      <c r="Z623" s="22" t="s">
        <v>115</v>
      </c>
    </row>
    <row r="624" spans="1:26" ht="12" customHeight="1">
      <c r="A624" s="49" t="s">
        <v>37</v>
      </c>
      <c r="B624" s="2" t="s">
        <v>98</v>
      </c>
      <c r="C624" s="2" t="s">
        <v>95</v>
      </c>
      <c r="D624" s="2" t="s">
        <v>57</v>
      </c>
      <c r="E624" s="2" t="s">
        <v>48</v>
      </c>
      <c r="F624" s="85" t="s">
        <v>113</v>
      </c>
      <c r="G624" s="4">
        <v>0.51200000000000001</v>
      </c>
      <c r="H624" s="2" t="s">
        <v>29</v>
      </c>
      <c r="I624" s="2">
        <v>0.5</v>
      </c>
      <c r="J624" s="2">
        <v>5041</v>
      </c>
      <c r="K624" s="2">
        <v>86.4</v>
      </c>
      <c r="L624" s="77">
        <v>2730</v>
      </c>
      <c r="M624" s="16">
        <f t="shared" si="9"/>
        <v>2.73</v>
      </c>
      <c r="N624" s="2">
        <v>15.27</v>
      </c>
      <c r="O624" s="2">
        <v>7.51</v>
      </c>
      <c r="P624" s="2">
        <v>2.0999999999999999E-3</v>
      </c>
      <c r="Q624" s="2">
        <v>0.66</v>
      </c>
      <c r="R624" s="2">
        <v>0.39</v>
      </c>
      <c r="S624" s="2">
        <v>0.85</v>
      </c>
      <c r="T624" s="2">
        <v>1.2</v>
      </c>
      <c r="U624" s="2">
        <v>5.0999999999999997E-2</v>
      </c>
      <c r="V624" s="2">
        <v>9.1999999999999998E-2</v>
      </c>
      <c r="W624" s="2">
        <v>4.3999999999999997E-2</v>
      </c>
      <c r="X624" s="2">
        <v>4.2</v>
      </c>
      <c r="Y624" s="2">
        <v>70</v>
      </c>
      <c r="Z624" s="2">
        <v>18</v>
      </c>
    </row>
    <row r="625" spans="1:26" ht="12" customHeight="1" thickBot="1">
      <c r="A625" s="50" t="s">
        <v>37</v>
      </c>
      <c r="B625" s="12" t="s">
        <v>98</v>
      </c>
      <c r="C625" s="12" t="s">
        <v>95</v>
      </c>
      <c r="D625" s="12" t="s">
        <v>57</v>
      </c>
      <c r="E625" s="12" t="s">
        <v>48</v>
      </c>
      <c r="F625" s="86" t="s">
        <v>114</v>
      </c>
      <c r="G625" s="14">
        <v>3.5</v>
      </c>
      <c r="H625" s="12">
        <v>4</v>
      </c>
      <c r="I625" s="2" t="s">
        <v>29</v>
      </c>
      <c r="J625" s="2">
        <v>5048</v>
      </c>
      <c r="K625" s="2">
        <v>85.9</v>
      </c>
      <c r="L625" s="50">
        <v>3830</v>
      </c>
      <c r="M625" s="16">
        <f t="shared" si="9"/>
        <v>3.83</v>
      </c>
      <c r="N625" s="2">
        <v>15.25</v>
      </c>
      <c r="O625" s="2">
        <v>7.47</v>
      </c>
      <c r="P625" s="22" t="s">
        <v>115</v>
      </c>
      <c r="Q625" s="2">
        <v>0.67</v>
      </c>
      <c r="R625" s="2">
        <v>0.39</v>
      </c>
      <c r="S625" s="2">
        <v>0.96</v>
      </c>
      <c r="T625" s="2">
        <v>1.3</v>
      </c>
      <c r="U625" s="2">
        <v>5.5E-2</v>
      </c>
      <c r="V625" s="2">
        <v>9.8000000000000004E-2</v>
      </c>
      <c r="W625" s="2">
        <v>4.5999999999999999E-2</v>
      </c>
      <c r="X625" s="2">
        <v>4.3</v>
      </c>
      <c r="Y625" s="22" t="s">
        <v>115</v>
      </c>
      <c r="Z625" s="22" t="s">
        <v>115</v>
      </c>
    </row>
    <row r="626" spans="1:26" ht="12" customHeight="1">
      <c r="A626" s="49" t="s">
        <v>37</v>
      </c>
      <c r="B626" s="2" t="s">
        <v>99</v>
      </c>
      <c r="C626" s="2" t="s">
        <v>95</v>
      </c>
      <c r="D626" s="2" t="s">
        <v>57</v>
      </c>
      <c r="E626" s="2" t="s">
        <v>48</v>
      </c>
      <c r="F626" s="85" t="s">
        <v>113</v>
      </c>
      <c r="G626" s="4">
        <v>0.496</v>
      </c>
      <c r="H626" s="2" t="s">
        <v>29</v>
      </c>
      <c r="I626" s="2">
        <v>0.7</v>
      </c>
      <c r="J626" s="2">
        <v>6932</v>
      </c>
      <c r="K626" s="2">
        <v>86.9</v>
      </c>
      <c r="L626" s="52">
        <v>3850</v>
      </c>
      <c r="M626" s="16">
        <f t="shared" si="9"/>
        <v>3.85</v>
      </c>
      <c r="N626" s="2">
        <v>14.92</v>
      </c>
      <c r="O626" s="2">
        <v>7.57</v>
      </c>
      <c r="P626" s="2">
        <v>5.0000000000000001E-4</v>
      </c>
      <c r="Q626" s="2">
        <v>0.6</v>
      </c>
      <c r="R626" s="2">
        <v>0.33</v>
      </c>
      <c r="S626" s="2">
        <v>0.84</v>
      </c>
      <c r="T626" s="2">
        <v>1.2</v>
      </c>
      <c r="U626" s="2">
        <v>7.4999999999999997E-2</v>
      </c>
      <c r="V626" s="2">
        <v>0.05</v>
      </c>
      <c r="W626" s="2">
        <v>1.7000000000000001E-2</v>
      </c>
      <c r="X626" s="2">
        <v>3.4</v>
      </c>
      <c r="Y626" s="2">
        <v>88</v>
      </c>
      <c r="Z626" s="2">
        <v>16</v>
      </c>
    </row>
    <row r="627" spans="1:26" ht="12" customHeight="1" thickBot="1">
      <c r="A627" s="50" t="s">
        <v>37</v>
      </c>
      <c r="B627" s="12" t="s">
        <v>99</v>
      </c>
      <c r="C627" s="12" t="s">
        <v>95</v>
      </c>
      <c r="D627" s="12" t="s">
        <v>57</v>
      </c>
      <c r="E627" s="12" t="s">
        <v>48</v>
      </c>
      <c r="F627" s="86" t="s">
        <v>114</v>
      </c>
      <c r="G627" s="14">
        <v>3.2</v>
      </c>
      <c r="H627" s="12">
        <v>3.7</v>
      </c>
      <c r="I627" s="2" t="s">
        <v>29</v>
      </c>
      <c r="J627" s="2">
        <v>6965</v>
      </c>
      <c r="K627" s="2">
        <v>85.5</v>
      </c>
      <c r="L627" s="50">
        <v>3750</v>
      </c>
      <c r="M627" s="16">
        <f t="shared" si="9"/>
        <v>3.75</v>
      </c>
      <c r="N627" s="2">
        <v>14.4</v>
      </c>
      <c r="O627" s="2">
        <v>7.57</v>
      </c>
      <c r="P627" s="22" t="s">
        <v>115</v>
      </c>
      <c r="Q627" s="2">
        <v>0.67</v>
      </c>
      <c r="R627" s="2">
        <v>0.34</v>
      </c>
      <c r="S627" s="2">
        <v>0.86</v>
      </c>
      <c r="T627" s="2">
        <v>1.2</v>
      </c>
      <c r="U627" s="2">
        <v>7.2999999999999995E-2</v>
      </c>
      <c r="V627" s="2">
        <v>5.1999999999999998E-2</v>
      </c>
      <c r="W627" s="2">
        <v>2.1000000000000001E-2</v>
      </c>
      <c r="X627" s="2">
        <v>3.4</v>
      </c>
      <c r="Y627" s="22" t="s">
        <v>115</v>
      </c>
      <c r="Z627" s="22" t="s">
        <v>115</v>
      </c>
    </row>
    <row r="628" spans="1:26" ht="12" customHeight="1">
      <c r="A628" s="49" t="s">
        <v>37</v>
      </c>
      <c r="B628" s="2" t="s">
        <v>100</v>
      </c>
      <c r="C628" s="2" t="s">
        <v>101</v>
      </c>
      <c r="D628" s="2" t="s">
        <v>57</v>
      </c>
      <c r="E628" s="2" t="s">
        <v>48</v>
      </c>
      <c r="F628" s="85" t="s">
        <v>113</v>
      </c>
      <c r="G628" s="4">
        <v>0.50600000000000001</v>
      </c>
      <c r="H628" s="2" t="s">
        <v>29</v>
      </c>
      <c r="I628" s="2">
        <v>0.6</v>
      </c>
      <c r="J628" s="2">
        <v>6804</v>
      </c>
      <c r="K628" s="2">
        <v>83</v>
      </c>
      <c r="L628" s="77">
        <v>3780</v>
      </c>
      <c r="M628" s="16">
        <f t="shared" si="9"/>
        <v>3.78</v>
      </c>
      <c r="N628" s="2">
        <v>15.16</v>
      </c>
      <c r="O628" s="2">
        <v>7.69</v>
      </c>
      <c r="P628" s="2">
        <v>5.0000000000000001E-4</v>
      </c>
      <c r="Q628" s="2">
        <v>0.74</v>
      </c>
      <c r="R628" s="2">
        <v>0.3</v>
      </c>
      <c r="S628" s="2">
        <v>0.82</v>
      </c>
      <c r="T628" s="2">
        <v>1.1000000000000001</v>
      </c>
      <c r="U628" s="2">
        <v>6.6000000000000003E-2</v>
      </c>
      <c r="V628" s="2">
        <v>0.04</v>
      </c>
      <c r="W628" s="2">
        <v>1.9E-2</v>
      </c>
      <c r="X628" s="2">
        <v>2.6</v>
      </c>
      <c r="Y628" s="2">
        <v>89</v>
      </c>
      <c r="Z628" s="2">
        <v>14</v>
      </c>
    </row>
    <row r="629" spans="1:26" ht="12" customHeight="1" thickBot="1">
      <c r="A629" s="50" t="s">
        <v>37</v>
      </c>
      <c r="B629" s="12" t="s">
        <v>100</v>
      </c>
      <c r="C629" s="12" t="s">
        <v>101</v>
      </c>
      <c r="D629" s="12" t="s">
        <v>57</v>
      </c>
      <c r="E629" s="12" t="s">
        <v>48</v>
      </c>
      <c r="F629" s="86" t="s">
        <v>114</v>
      </c>
      <c r="G629" s="14">
        <v>3</v>
      </c>
      <c r="H629" s="12">
        <v>3.5</v>
      </c>
      <c r="I629" s="2" t="s">
        <v>29</v>
      </c>
      <c r="J629" s="2">
        <v>6847</v>
      </c>
      <c r="K629" s="2">
        <v>81.5</v>
      </c>
      <c r="L629" s="50">
        <v>1890</v>
      </c>
      <c r="M629" s="16">
        <f t="shared" si="9"/>
        <v>1.89</v>
      </c>
      <c r="N629" s="2">
        <v>15.01</v>
      </c>
      <c r="O629" s="2">
        <v>7.67</v>
      </c>
      <c r="P629" s="22" t="s">
        <v>115</v>
      </c>
      <c r="Q629" s="2">
        <v>0.78</v>
      </c>
      <c r="R629" s="2">
        <v>0.31</v>
      </c>
      <c r="S629" s="2">
        <v>0.88</v>
      </c>
      <c r="T629" s="2">
        <v>1.2</v>
      </c>
      <c r="U629" s="2">
        <v>7.0000000000000007E-2</v>
      </c>
      <c r="V629" s="2">
        <v>4.2000000000000003E-2</v>
      </c>
      <c r="W629" s="2">
        <v>0.02</v>
      </c>
      <c r="X629" s="2">
        <v>2.5</v>
      </c>
      <c r="Y629" s="22" t="s">
        <v>115</v>
      </c>
      <c r="Z629" s="22" t="s">
        <v>115</v>
      </c>
    </row>
    <row r="630" spans="1:26" ht="12" customHeight="1">
      <c r="A630" s="49" t="s">
        <v>37</v>
      </c>
      <c r="B630" s="2" t="s">
        <v>102</v>
      </c>
      <c r="C630" s="2" t="s">
        <v>101</v>
      </c>
      <c r="D630" s="2" t="s">
        <v>57</v>
      </c>
      <c r="E630" s="2" t="s">
        <v>48</v>
      </c>
      <c r="F630" s="85" t="s">
        <v>113</v>
      </c>
      <c r="G630" s="4">
        <v>0.50900000000000001</v>
      </c>
      <c r="H630" s="2" t="s">
        <v>29</v>
      </c>
      <c r="I630" s="2">
        <v>0.4</v>
      </c>
      <c r="J630" s="2">
        <v>3573</v>
      </c>
      <c r="K630" s="2">
        <v>84.2</v>
      </c>
      <c r="L630" s="52">
        <v>1890</v>
      </c>
      <c r="M630" s="16">
        <f t="shared" si="9"/>
        <v>1.89</v>
      </c>
      <c r="N630" s="2">
        <v>15.29</v>
      </c>
      <c r="O630" s="2">
        <v>7.38</v>
      </c>
      <c r="P630" s="2">
        <v>1.1000000000000001E-3</v>
      </c>
      <c r="Q630" s="2">
        <v>0.81</v>
      </c>
      <c r="R630" s="2">
        <v>0.25</v>
      </c>
      <c r="S630" s="2">
        <v>0.95</v>
      </c>
      <c r="T630" s="2">
        <v>1.2</v>
      </c>
      <c r="U630" s="2">
        <v>4.7E-2</v>
      </c>
      <c r="V630" s="2">
        <v>9.7000000000000003E-2</v>
      </c>
      <c r="W630" s="2">
        <v>3.9E-2</v>
      </c>
      <c r="X630" s="2">
        <v>3.4</v>
      </c>
      <c r="Y630" s="2">
        <v>52</v>
      </c>
      <c r="Z630" s="2">
        <v>18</v>
      </c>
    </row>
    <row r="631" spans="1:26" ht="12" customHeight="1" thickBot="1">
      <c r="A631" s="50" t="s">
        <v>37</v>
      </c>
      <c r="B631" s="12" t="s">
        <v>102</v>
      </c>
      <c r="C631" s="12" t="s">
        <v>101</v>
      </c>
      <c r="D631" s="12" t="s">
        <v>57</v>
      </c>
      <c r="E631" s="12" t="s">
        <v>48</v>
      </c>
      <c r="F631" s="86" t="s">
        <v>114</v>
      </c>
      <c r="G631" s="14">
        <v>3.5</v>
      </c>
      <c r="H631" s="12">
        <v>4</v>
      </c>
      <c r="I631" s="2" t="s">
        <v>29</v>
      </c>
      <c r="J631" s="2">
        <v>3576</v>
      </c>
      <c r="K631" s="2">
        <v>83.5</v>
      </c>
      <c r="L631" s="78">
        <v>3160</v>
      </c>
      <c r="M631" s="16">
        <f t="shared" si="9"/>
        <v>3.16</v>
      </c>
      <c r="N631" s="2">
        <v>15.27</v>
      </c>
      <c r="O631" s="2">
        <v>7.35</v>
      </c>
      <c r="P631" s="22" t="s">
        <v>115</v>
      </c>
      <c r="Q631" s="2">
        <v>0.79</v>
      </c>
      <c r="R631" s="2">
        <v>0.25</v>
      </c>
      <c r="S631" s="2">
        <v>0.95</v>
      </c>
      <c r="T631" s="2">
        <v>1.2</v>
      </c>
      <c r="U631" s="2">
        <v>4.4999999999999998E-2</v>
      </c>
      <c r="V631" s="2">
        <v>9.8000000000000004E-2</v>
      </c>
      <c r="W631" s="2">
        <v>4.1000000000000002E-2</v>
      </c>
      <c r="X631" s="22" t="s">
        <v>115</v>
      </c>
      <c r="Y631" s="22" t="s">
        <v>115</v>
      </c>
      <c r="Z631" s="22" t="s">
        <v>115</v>
      </c>
    </row>
    <row r="632" spans="1:26" ht="12" customHeight="1">
      <c r="A632" s="49" t="s">
        <v>37</v>
      </c>
      <c r="B632" s="2" t="s">
        <v>103</v>
      </c>
      <c r="C632" s="2" t="s">
        <v>101</v>
      </c>
      <c r="D632" s="2" t="s">
        <v>57</v>
      </c>
      <c r="E632" s="2" t="s">
        <v>48</v>
      </c>
      <c r="F632" s="85" t="s">
        <v>113</v>
      </c>
      <c r="G632" s="4">
        <v>0.499</v>
      </c>
      <c r="H632" s="2" t="s">
        <v>29</v>
      </c>
      <c r="I632" s="2">
        <v>0.5</v>
      </c>
      <c r="J632" s="2">
        <v>5788</v>
      </c>
      <c r="K632" s="2">
        <v>86.6</v>
      </c>
      <c r="L632" s="49">
        <v>3160</v>
      </c>
      <c r="M632" s="16">
        <f t="shared" si="9"/>
        <v>3.16</v>
      </c>
      <c r="N632" s="2">
        <v>16.02</v>
      </c>
      <c r="O632" s="2">
        <v>7.53</v>
      </c>
      <c r="P632" s="2">
        <v>5.0000000000000001E-4</v>
      </c>
      <c r="Q632" s="2">
        <v>0.74</v>
      </c>
      <c r="R632" s="2">
        <v>0.21</v>
      </c>
      <c r="S632" s="2">
        <v>0.86</v>
      </c>
      <c r="T632" s="2">
        <v>1.1000000000000001</v>
      </c>
      <c r="U632" s="2">
        <v>5.3999999999999999E-2</v>
      </c>
      <c r="V632" s="2">
        <v>6.2E-2</v>
      </c>
      <c r="W632" s="2">
        <v>2.8000000000000001E-2</v>
      </c>
      <c r="X632" s="2">
        <v>2.7</v>
      </c>
      <c r="Y632" s="2">
        <v>75</v>
      </c>
      <c r="Z632" s="2">
        <v>15</v>
      </c>
    </row>
    <row r="633" spans="1:26" ht="12" customHeight="1" thickBot="1">
      <c r="A633" s="50" t="s">
        <v>37</v>
      </c>
      <c r="B633" s="12" t="s">
        <v>103</v>
      </c>
      <c r="C633" s="12" t="s">
        <v>101</v>
      </c>
      <c r="D633" s="12" t="s">
        <v>57</v>
      </c>
      <c r="E633" s="12" t="s">
        <v>48</v>
      </c>
      <c r="F633" s="86" t="s">
        <v>114</v>
      </c>
      <c r="G633" s="14">
        <v>3.2</v>
      </c>
      <c r="H633" s="12">
        <v>3.7</v>
      </c>
      <c r="I633" s="2" t="s">
        <v>29</v>
      </c>
      <c r="J633" s="2">
        <v>5812</v>
      </c>
      <c r="K633" s="2">
        <v>85.9</v>
      </c>
      <c r="L633" s="50">
        <v>3170</v>
      </c>
      <c r="M633" s="16">
        <f t="shared" si="9"/>
        <v>3.17</v>
      </c>
      <c r="N633" s="2">
        <v>15.75</v>
      </c>
      <c r="O633" s="2">
        <v>7.52</v>
      </c>
      <c r="P633" s="22" t="s">
        <v>115</v>
      </c>
      <c r="Q633" s="2">
        <v>0.73</v>
      </c>
      <c r="R633" s="2">
        <v>0.21</v>
      </c>
      <c r="S633" s="2">
        <v>0.86</v>
      </c>
      <c r="T633" s="2">
        <v>1.1000000000000001</v>
      </c>
      <c r="U633" s="2">
        <v>5.6000000000000001E-2</v>
      </c>
      <c r="V633" s="2">
        <v>6.4000000000000001E-2</v>
      </c>
      <c r="W633" s="2">
        <v>2.8000000000000001E-2</v>
      </c>
      <c r="X633" s="2">
        <v>2.7</v>
      </c>
      <c r="Y633" s="22" t="s">
        <v>115</v>
      </c>
      <c r="Z633" s="22" t="s">
        <v>115</v>
      </c>
    </row>
    <row r="634" spans="1:26" ht="12" customHeight="1">
      <c r="A634" s="49" t="s">
        <v>37</v>
      </c>
      <c r="B634" s="2" t="s">
        <v>104</v>
      </c>
      <c r="C634" s="2" t="s">
        <v>101</v>
      </c>
      <c r="D634" s="2" t="s">
        <v>57</v>
      </c>
      <c r="E634" s="2" t="s">
        <v>48</v>
      </c>
      <c r="F634" s="85" t="s">
        <v>113</v>
      </c>
      <c r="G634" s="4">
        <v>0.503</v>
      </c>
      <c r="H634" s="2" t="s">
        <v>29</v>
      </c>
      <c r="I634" s="2">
        <v>0.6</v>
      </c>
      <c r="J634" s="2">
        <v>7041</v>
      </c>
      <c r="K634" s="2">
        <v>81.3</v>
      </c>
      <c r="L634" s="49">
        <v>3380</v>
      </c>
      <c r="M634" s="16">
        <f t="shared" si="9"/>
        <v>3.38</v>
      </c>
      <c r="N634" s="2">
        <v>16.39</v>
      </c>
      <c r="O634" s="2">
        <v>7.53</v>
      </c>
      <c r="P634" s="2">
        <v>5.0000000000000001E-4</v>
      </c>
      <c r="Q634" s="2">
        <v>0.61</v>
      </c>
      <c r="R634" s="2">
        <v>0.13</v>
      </c>
      <c r="S634" s="2">
        <v>0.75</v>
      </c>
      <c r="T634" s="2">
        <v>0.88</v>
      </c>
      <c r="U634" s="2">
        <v>8.5999999999999993E-2</v>
      </c>
      <c r="V634" s="2">
        <v>0.05</v>
      </c>
      <c r="W634" s="2">
        <v>2.4E-2</v>
      </c>
      <c r="X634" s="2">
        <v>2.1</v>
      </c>
      <c r="Y634" s="2">
        <v>90</v>
      </c>
      <c r="Z634" s="2">
        <v>13</v>
      </c>
    </row>
    <row r="635" spans="1:26" ht="12" customHeight="1" thickBot="1">
      <c r="A635" s="50" t="s">
        <v>37</v>
      </c>
      <c r="B635" s="12" t="s">
        <v>104</v>
      </c>
      <c r="C635" s="12" t="s">
        <v>101</v>
      </c>
      <c r="D635" s="12" t="s">
        <v>57</v>
      </c>
      <c r="E635" s="12" t="s">
        <v>48</v>
      </c>
      <c r="F635" s="86" t="s">
        <v>114</v>
      </c>
      <c r="G635" s="14">
        <v>3.5</v>
      </c>
      <c r="H635" s="12">
        <v>4</v>
      </c>
      <c r="I635" s="2" t="s">
        <v>29</v>
      </c>
      <c r="J635" s="2">
        <v>7092</v>
      </c>
      <c r="K635" s="2">
        <v>80.3</v>
      </c>
      <c r="L635" s="49">
        <v>3920</v>
      </c>
      <c r="M635" s="16">
        <f t="shared" si="9"/>
        <v>3.92</v>
      </c>
      <c r="N635" s="2">
        <v>16.39</v>
      </c>
      <c r="O635" s="2">
        <v>7.52</v>
      </c>
      <c r="P635" s="22" t="s">
        <v>115</v>
      </c>
      <c r="Q635" s="2">
        <v>0.63</v>
      </c>
      <c r="R635" s="2">
        <v>0.13</v>
      </c>
      <c r="S635" s="2">
        <v>0.76</v>
      </c>
      <c r="T635" s="2">
        <v>0.89</v>
      </c>
      <c r="U635" s="2">
        <v>7.8E-2</v>
      </c>
      <c r="V635" s="2">
        <v>5.1999999999999998E-2</v>
      </c>
      <c r="W635" s="2">
        <v>2.4E-2</v>
      </c>
      <c r="X635" s="2">
        <v>2.1</v>
      </c>
      <c r="Y635" s="22" t="s">
        <v>115</v>
      </c>
      <c r="Z635" s="22" t="s">
        <v>115</v>
      </c>
    </row>
    <row r="636" spans="1:26" ht="12" customHeight="1">
      <c r="A636" s="51" t="s">
        <v>37</v>
      </c>
      <c r="B636" s="18" t="s">
        <v>105</v>
      </c>
      <c r="C636" s="18" t="s">
        <v>32</v>
      </c>
      <c r="D636" s="18" t="s">
        <v>57</v>
      </c>
      <c r="E636" s="18" t="s">
        <v>48</v>
      </c>
      <c r="F636" s="85" t="s">
        <v>113</v>
      </c>
      <c r="G636" s="19">
        <v>0.52</v>
      </c>
      <c r="H636" s="18" t="s">
        <v>29</v>
      </c>
      <c r="I636" s="2">
        <v>0.9</v>
      </c>
      <c r="J636" s="2">
        <v>6191</v>
      </c>
      <c r="K636" s="22" t="s">
        <v>115</v>
      </c>
      <c r="L636" s="49">
        <v>3390</v>
      </c>
      <c r="M636" s="16">
        <f t="shared" si="9"/>
        <v>3.39</v>
      </c>
      <c r="N636" s="2">
        <v>19.350000000000001</v>
      </c>
      <c r="O636" s="2">
        <v>7.46</v>
      </c>
      <c r="P636" s="2">
        <v>1.4E-3</v>
      </c>
      <c r="Q636" s="2">
        <v>0.7</v>
      </c>
      <c r="R636" s="2">
        <v>0.13</v>
      </c>
      <c r="S636" s="2">
        <v>0.83</v>
      </c>
      <c r="T636" s="2">
        <v>0.97</v>
      </c>
      <c r="U636" s="2">
        <v>6.7000000000000004E-2</v>
      </c>
      <c r="V636" s="2">
        <v>4.9000000000000002E-2</v>
      </c>
      <c r="W636" s="2">
        <v>0.02</v>
      </c>
      <c r="X636" s="2">
        <v>2.2000000000000002</v>
      </c>
      <c r="Y636" s="2">
        <v>88</v>
      </c>
      <c r="Z636" s="2">
        <v>13</v>
      </c>
    </row>
    <row r="637" spans="1:26" ht="12" customHeight="1" thickBot="1">
      <c r="A637" s="50" t="s">
        <v>37</v>
      </c>
      <c r="B637" s="12" t="s">
        <v>105</v>
      </c>
      <c r="C637" s="12" t="s">
        <v>32</v>
      </c>
      <c r="D637" s="12" t="s">
        <v>57</v>
      </c>
      <c r="E637" s="12" t="s">
        <v>48</v>
      </c>
      <c r="F637" s="86" t="s">
        <v>114</v>
      </c>
      <c r="G637" s="14">
        <v>3</v>
      </c>
      <c r="H637" s="12">
        <v>3.5</v>
      </c>
      <c r="I637" s="2" t="s">
        <v>29</v>
      </c>
      <c r="J637" s="2">
        <v>6254</v>
      </c>
      <c r="K637" s="22" t="s">
        <v>115</v>
      </c>
      <c r="L637" s="50">
        <v>3430</v>
      </c>
      <c r="M637" s="16">
        <f t="shared" si="9"/>
        <v>3.43</v>
      </c>
      <c r="N637" s="2">
        <v>17.13</v>
      </c>
      <c r="O637" s="2">
        <v>7.39</v>
      </c>
      <c r="P637" s="22" t="s">
        <v>115</v>
      </c>
      <c r="Q637" s="2">
        <v>0.69</v>
      </c>
      <c r="R637" s="2">
        <v>0.12</v>
      </c>
      <c r="S637" s="2">
        <v>0.82</v>
      </c>
      <c r="T637" s="2">
        <v>0.94</v>
      </c>
      <c r="U637" s="2">
        <v>6.6000000000000003E-2</v>
      </c>
      <c r="V637" s="2">
        <v>4.9000000000000002E-2</v>
      </c>
      <c r="W637" s="2">
        <v>2.1000000000000001E-2</v>
      </c>
      <c r="X637" s="2">
        <v>2.1</v>
      </c>
      <c r="Y637" s="22" t="s">
        <v>115</v>
      </c>
      <c r="Z637" s="22" t="s">
        <v>115</v>
      </c>
    </row>
    <row r="638" spans="1:26" ht="12" customHeight="1">
      <c r="A638" s="49" t="s">
        <v>37</v>
      </c>
      <c r="B638" s="2" t="s">
        <v>106</v>
      </c>
      <c r="C638" s="2" t="s">
        <v>32</v>
      </c>
      <c r="D638" s="2" t="s">
        <v>57</v>
      </c>
      <c r="E638" s="2" t="s">
        <v>48</v>
      </c>
      <c r="F638" s="85" t="s">
        <v>113</v>
      </c>
      <c r="G638" s="4">
        <v>0.502</v>
      </c>
      <c r="H638" s="2" t="s">
        <v>29</v>
      </c>
      <c r="I638" s="2">
        <v>1</v>
      </c>
      <c r="J638" s="2">
        <v>6574</v>
      </c>
      <c r="K638" s="2">
        <v>79.7</v>
      </c>
      <c r="L638" s="49">
        <v>3610</v>
      </c>
      <c r="M638" s="16">
        <f t="shared" si="9"/>
        <v>3.61</v>
      </c>
      <c r="N638" s="2">
        <v>19.079999999999998</v>
      </c>
      <c r="O638" s="22" t="s">
        <v>115</v>
      </c>
      <c r="P638" s="2">
        <v>1.8E-3</v>
      </c>
      <c r="Q638" s="2">
        <v>0.5</v>
      </c>
      <c r="R638" s="2">
        <v>0.1</v>
      </c>
      <c r="S638" s="2">
        <v>0.68</v>
      </c>
      <c r="T638" s="2">
        <v>0.78</v>
      </c>
      <c r="U638" s="2">
        <v>9.0999999999999998E-2</v>
      </c>
      <c r="V638" s="2">
        <v>4.9000000000000002E-2</v>
      </c>
      <c r="W638" s="2">
        <v>1.9E-2</v>
      </c>
      <c r="X638" s="2">
        <v>1.8</v>
      </c>
      <c r="Y638" s="2">
        <v>93</v>
      </c>
      <c r="Z638" s="2">
        <v>13</v>
      </c>
    </row>
    <row r="639" spans="1:26" ht="12" customHeight="1" thickBot="1">
      <c r="A639" s="50" t="s">
        <v>37</v>
      </c>
      <c r="B639" s="12" t="s">
        <v>106</v>
      </c>
      <c r="C639" s="12" t="s">
        <v>32</v>
      </c>
      <c r="D639" s="12" t="s">
        <v>57</v>
      </c>
      <c r="E639" s="12" t="s">
        <v>48</v>
      </c>
      <c r="F639" s="86" t="s">
        <v>114</v>
      </c>
      <c r="G639" s="14">
        <v>3</v>
      </c>
      <c r="H639" s="12">
        <v>3.5</v>
      </c>
      <c r="I639" s="2" t="s">
        <v>29</v>
      </c>
      <c r="J639" s="2">
        <v>6593</v>
      </c>
      <c r="K639" s="2">
        <v>78.8</v>
      </c>
      <c r="L639" s="50">
        <v>3620</v>
      </c>
      <c r="M639" s="16">
        <f t="shared" si="9"/>
        <v>3.62</v>
      </c>
      <c r="N639" s="2">
        <v>18.97</v>
      </c>
      <c r="O639" s="22" t="s">
        <v>115</v>
      </c>
      <c r="P639" s="22" t="s">
        <v>115</v>
      </c>
      <c r="Q639" s="2">
        <v>0.5</v>
      </c>
      <c r="R639" s="2">
        <v>0.1</v>
      </c>
      <c r="S639" s="2">
        <v>0.69</v>
      </c>
      <c r="T639" s="2">
        <v>0.79</v>
      </c>
      <c r="U639" s="2">
        <v>9.5000000000000001E-2</v>
      </c>
      <c r="V639" s="2">
        <v>4.9000000000000002E-2</v>
      </c>
      <c r="W639" s="2">
        <v>1.9E-2</v>
      </c>
      <c r="X639" s="2">
        <v>1.8</v>
      </c>
      <c r="Y639" s="22" t="s">
        <v>115</v>
      </c>
      <c r="Z639" s="22" t="s">
        <v>115</v>
      </c>
    </row>
    <row r="640" spans="1:26" ht="12" customHeight="1">
      <c r="A640" s="51" t="s">
        <v>37</v>
      </c>
      <c r="B640" s="18" t="s">
        <v>18</v>
      </c>
      <c r="C640" s="18" t="s">
        <v>32</v>
      </c>
      <c r="D640" s="18" t="s">
        <v>57</v>
      </c>
      <c r="E640" s="18" t="s">
        <v>48</v>
      </c>
      <c r="F640" s="85" t="s">
        <v>113</v>
      </c>
      <c r="G640" s="19">
        <v>0.5</v>
      </c>
      <c r="H640" s="18" t="s">
        <v>29</v>
      </c>
      <c r="I640" s="2">
        <v>1</v>
      </c>
      <c r="J640" s="2">
        <v>7067</v>
      </c>
      <c r="K640" s="2">
        <v>78.5</v>
      </c>
      <c r="L640" s="49">
        <v>3890</v>
      </c>
      <c r="M640" s="16">
        <f t="shared" si="9"/>
        <v>3.89</v>
      </c>
      <c r="N640" s="2">
        <v>22.06</v>
      </c>
      <c r="O640" s="2">
        <v>7.59</v>
      </c>
      <c r="P640" s="2">
        <v>4.4999999999999997E-3</v>
      </c>
      <c r="Q640" s="2">
        <v>0.54</v>
      </c>
      <c r="R640" s="2">
        <v>0.11</v>
      </c>
      <c r="S640" s="2">
        <v>0.71</v>
      </c>
      <c r="T640" s="2">
        <v>0.82</v>
      </c>
      <c r="U640" s="2">
        <v>8.6999999999999994E-2</v>
      </c>
      <c r="V640" s="2">
        <v>4.8000000000000001E-2</v>
      </c>
      <c r="W640" s="2">
        <v>1.7000000000000001E-2</v>
      </c>
      <c r="X640" s="2">
        <v>2</v>
      </c>
      <c r="Y640" s="2">
        <v>100</v>
      </c>
      <c r="Z640" s="2">
        <v>13</v>
      </c>
    </row>
    <row r="641" spans="1:26" ht="12" customHeight="1" thickBot="1">
      <c r="A641" s="50" t="s">
        <v>37</v>
      </c>
      <c r="B641" s="12" t="s">
        <v>18</v>
      </c>
      <c r="C641" s="12" t="s">
        <v>32</v>
      </c>
      <c r="D641" s="12" t="s">
        <v>57</v>
      </c>
      <c r="E641" s="12" t="s">
        <v>48</v>
      </c>
      <c r="F641" s="86" t="s">
        <v>114</v>
      </c>
      <c r="G641" s="14">
        <v>3</v>
      </c>
      <c r="H641" s="12">
        <v>3.4</v>
      </c>
      <c r="I641" s="2" t="s">
        <v>29</v>
      </c>
      <c r="J641" s="2">
        <v>25070</v>
      </c>
      <c r="K641" s="2">
        <v>20</v>
      </c>
      <c r="L641" s="50">
        <v>15300</v>
      </c>
      <c r="M641" s="16">
        <f t="shared" si="9"/>
        <v>15.3</v>
      </c>
      <c r="N641" s="2">
        <v>20.74</v>
      </c>
      <c r="O641" s="2">
        <v>7.34</v>
      </c>
      <c r="P641" s="22" t="s">
        <v>115</v>
      </c>
      <c r="Q641" s="2">
        <v>0.41</v>
      </c>
      <c r="R641" s="2">
        <v>1.4E-2</v>
      </c>
      <c r="S641" s="2">
        <v>0.69</v>
      </c>
      <c r="T641" s="2">
        <v>0.7</v>
      </c>
      <c r="U641" s="2">
        <v>8.7999999999999995E-2</v>
      </c>
      <c r="V641" s="2">
        <v>6.4000000000000001E-2</v>
      </c>
      <c r="W641" s="2">
        <v>2.5999999999999999E-2</v>
      </c>
      <c r="X641" s="2">
        <v>2.1</v>
      </c>
      <c r="Y641" s="22" t="s">
        <v>115</v>
      </c>
      <c r="Z641" s="22" t="s">
        <v>115</v>
      </c>
    </row>
    <row r="642" spans="1:26" ht="12" customHeight="1">
      <c r="A642" s="49" t="s">
        <v>37</v>
      </c>
      <c r="B642" s="2" t="s">
        <v>19</v>
      </c>
      <c r="C642" s="2" t="s">
        <v>32</v>
      </c>
      <c r="D642" s="2" t="s">
        <v>57</v>
      </c>
      <c r="E642" s="2" t="s">
        <v>48</v>
      </c>
      <c r="F642" s="85" t="s">
        <v>113</v>
      </c>
      <c r="G642" s="4">
        <v>0.46800000000000003</v>
      </c>
      <c r="H642" s="2" t="s">
        <v>29</v>
      </c>
      <c r="I642" s="2">
        <v>0.8</v>
      </c>
      <c r="J642" s="2">
        <v>10600</v>
      </c>
      <c r="K642" s="2">
        <v>97.8</v>
      </c>
      <c r="L642" s="49">
        <v>6010</v>
      </c>
      <c r="M642" s="16">
        <f t="shared" si="9"/>
        <v>6.01</v>
      </c>
      <c r="N642" s="2">
        <v>21.89</v>
      </c>
      <c r="O642" s="2">
        <v>7.85</v>
      </c>
      <c r="P642" s="2">
        <v>4.3999999999999997E-2</v>
      </c>
      <c r="Q642" s="2">
        <v>0.49</v>
      </c>
      <c r="R642" s="2" t="s">
        <v>50</v>
      </c>
      <c r="S642" s="2">
        <v>0.79</v>
      </c>
      <c r="T642" s="2">
        <v>0.8</v>
      </c>
      <c r="U642" s="2">
        <v>0.01</v>
      </c>
      <c r="V642" s="2">
        <v>7.3999999999999996E-2</v>
      </c>
      <c r="W642" s="2">
        <v>5.0000000000000001E-3</v>
      </c>
      <c r="X642" s="2">
        <v>2</v>
      </c>
      <c r="Y642" s="2">
        <v>110</v>
      </c>
      <c r="Z642" s="2">
        <v>11</v>
      </c>
    </row>
    <row r="643" spans="1:26" ht="12" customHeight="1" thickBot="1">
      <c r="A643" s="50" t="s">
        <v>37</v>
      </c>
      <c r="B643" s="12" t="s">
        <v>19</v>
      </c>
      <c r="C643" s="12" t="s">
        <v>32</v>
      </c>
      <c r="D643" s="12" t="s">
        <v>57</v>
      </c>
      <c r="E643" s="12" t="s">
        <v>48</v>
      </c>
      <c r="F643" s="86" t="s">
        <v>114</v>
      </c>
      <c r="G643" s="14">
        <v>4</v>
      </c>
      <c r="H643" s="12">
        <v>3.5</v>
      </c>
      <c r="I643" s="2" t="s">
        <v>29</v>
      </c>
      <c r="J643" s="2">
        <v>30080</v>
      </c>
      <c r="K643" s="2">
        <v>44.1</v>
      </c>
      <c r="L643" s="50">
        <v>18680</v>
      </c>
      <c r="M643" s="16">
        <f t="shared" ref="M643:M706" si="10">L643/1000</f>
        <v>18.68</v>
      </c>
      <c r="N643" s="2">
        <v>20.62</v>
      </c>
      <c r="O643" s="2">
        <v>7.53</v>
      </c>
      <c r="P643" s="22" t="s">
        <v>115</v>
      </c>
      <c r="Q643" s="2">
        <v>0.34</v>
      </c>
      <c r="R643" s="2" t="s">
        <v>50</v>
      </c>
      <c r="S643" s="2">
        <v>0.45</v>
      </c>
      <c r="T643" s="2">
        <v>0.46</v>
      </c>
      <c r="U643" s="2">
        <v>3.1E-2</v>
      </c>
      <c r="V643" s="2">
        <v>4.9000000000000002E-2</v>
      </c>
      <c r="W643" s="2">
        <v>1.2E-2</v>
      </c>
      <c r="X643" s="2">
        <v>1.6</v>
      </c>
      <c r="Y643" s="22" t="s">
        <v>115</v>
      </c>
      <c r="Z643" s="22" t="s">
        <v>115</v>
      </c>
    </row>
    <row r="644" spans="1:26" ht="12" customHeight="1">
      <c r="A644" s="49" t="s">
        <v>37</v>
      </c>
      <c r="B644" s="2" t="s">
        <v>20</v>
      </c>
      <c r="C644" s="2" t="s">
        <v>30</v>
      </c>
      <c r="D644" s="2" t="s">
        <v>57</v>
      </c>
      <c r="E644" s="2" t="s">
        <v>48</v>
      </c>
      <c r="F644" s="85" t="s">
        <v>113</v>
      </c>
      <c r="G644" s="4">
        <v>0.54200000000000004</v>
      </c>
      <c r="H644" s="2" t="s">
        <v>29</v>
      </c>
      <c r="I644" s="2">
        <v>0.5</v>
      </c>
      <c r="J644" s="2">
        <v>14620</v>
      </c>
      <c r="K644" s="2">
        <v>85.1</v>
      </c>
      <c r="L644" s="49">
        <v>8510</v>
      </c>
      <c r="M644" s="16">
        <f t="shared" si="10"/>
        <v>8.51</v>
      </c>
      <c r="N644" s="2">
        <v>21.29</v>
      </c>
      <c r="O644" s="2">
        <v>7.69</v>
      </c>
      <c r="P644" s="2">
        <v>6.0000000000000001E-3</v>
      </c>
      <c r="Q644" s="2">
        <v>0.5</v>
      </c>
      <c r="R644" s="2">
        <v>1.9E-2</v>
      </c>
      <c r="S644" s="2">
        <v>0.87</v>
      </c>
      <c r="T644" s="2">
        <v>0.89</v>
      </c>
      <c r="U644" s="2">
        <v>5.8999999999999997E-2</v>
      </c>
      <c r="V644" s="2">
        <v>0.05</v>
      </c>
      <c r="W644" s="2" t="s">
        <v>51</v>
      </c>
      <c r="X644" s="2">
        <v>2</v>
      </c>
      <c r="Y644" s="2">
        <v>110</v>
      </c>
      <c r="Z644" s="2">
        <v>11</v>
      </c>
    </row>
    <row r="645" spans="1:26" ht="12" customHeight="1" thickBot="1">
      <c r="A645" s="50" t="s">
        <v>37</v>
      </c>
      <c r="B645" s="12" t="s">
        <v>20</v>
      </c>
      <c r="C645" s="12" t="s">
        <v>30</v>
      </c>
      <c r="D645" s="12" t="s">
        <v>57</v>
      </c>
      <c r="E645" s="12" t="s">
        <v>48</v>
      </c>
      <c r="F645" s="86" t="s">
        <v>114</v>
      </c>
      <c r="G645" s="14">
        <v>2.5</v>
      </c>
      <c r="H645" s="12">
        <v>3</v>
      </c>
      <c r="I645" s="2" t="s">
        <v>29</v>
      </c>
      <c r="J645" s="2">
        <v>24580</v>
      </c>
      <c r="K645" s="2">
        <v>41.7</v>
      </c>
      <c r="L645" s="50">
        <v>14980</v>
      </c>
      <c r="M645" s="16">
        <f t="shared" si="10"/>
        <v>14.98</v>
      </c>
      <c r="N645" s="2">
        <v>20.64</v>
      </c>
      <c r="O645" s="2">
        <v>7.37</v>
      </c>
      <c r="P645" s="22" t="s">
        <v>115</v>
      </c>
      <c r="Q645" s="2">
        <v>0.43</v>
      </c>
      <c r="R645" s="2">
        <v>1.4999999999999999E-2</v>
      </c>
      <c r="S645" s="2">
        <v>0.75</v>
      </c>
      <c r="T645" s="2">
        <v>0.77</v>
      </c>
      <c r="U645" s="2">
        <v>0.13</v>
      </c>
      <c r="V645" s="2">
        <v>6.2E-2</v>
      </c>
      <c r="W645" s="2">
        <v>6.0000000000000001E-3</v>
      </c>
      <c r="X645" s="2">
        <v>1.8</v>
      </c>
      <c r="Y645" s="22" t="s">
        <v>115</v>
      </c>
      <c r="Z645" s="22" t="s">
        <v>115</v>
      </c>
    </row>
    <row r="646" spans="1:26" ht="12" customHeight="1">
      <c r="A646" s="49" t="s">
        <v>37</v>
      </c>
      <c r="B646" s="2" t="s">
        <v>21</v>
      </c>
      <c r="C646" s="2" t="s">
        <v>30</v>
      </c>
      <c r="D646" s="2" t="s">
        <v>57</v>
      </c>
      <c r="E646" s="2" t="s">
        <v>48</v>
      </c>
      <c r="F646" s="85" t="s">
        <v>113</v>
      </c>
      <c r="G646" s="4">
        <v>0.504</v>
      </c>
      <c r="H646" s="2" t="s">
        <v>29</v>
      </c>
      <c r="I646" s="2">
        <v>1</v>
      </c>
      <c r="J646" s="2">
        <v>19540</v>
      </c>
      <c r="K646" s="2">
        <v>82.6</v>
      </c>
      <c r="L646" s="49">
        <v>11630</v>
      </c>
      <c r="M646" s="16">
        <f t="shared" si="10"/>
        <v>11.63</v>
      </c>
      <c r="N646" s="2">
        <v>23.94</v>
      </c>
      <c r="O646" s="2">
        <v>7.63</v>
      </c>
      <c r="P646" s="2">
        <v>9.5999999999999992E-3</v>
      </c>
      <c r="Q646" s="2">
        <v>0.44</v>
      </c>
      <c r="R646" s="2">
        <v>1.4E-2</v>
      </c>
      <c r="S646" s="2">
        <v>0.67</v>
      </c>
      <c r="T646" s="2">
        <v>0.68</v>
      </c>
      <c r="U646" s="2">
        <v>2.3E-2</v>
      </c>
      <c r="V646" s="2">
        <v>4.8000000000000001E-2</v>
      </c>
      <c r="W646" s="2">
        <v>0.01</v>
      </c>
      <c r="X646" s="2">
        <v>1.7</v>
      </c>
      <c r="Y646" s="2">
        <v>110</v>
      </c>
      <c r="Z646" s="2">
        <v>10</v>
      </c>
    </row>
    <row r="647" spans="1:26" ht="12" customHeight="1" thickBot="1">
      <c r="A647" s="50" t="s">
        <v>37</v>
      </c>
      <c r="B647" s="12" t="s">
        <v>21</v>
      </c>
      <c r="C647" s="12" t="s">
        <v>30</v>
      </c>
      <c r="D647" s="12" t="s">
        <v>57</v>
      </c>
      <c r="E647" s="12" t="s">
        <v>48</v>
      </c>
      <c r="F647" s="86" t="s">
        <v>114</v>
      </c>
      <c r="G647" s="14">
        <v>3</v>
      </c>
      <c r="H647" s="12">
        <v>3.5</v>
      </c>
      <c r="I647" s="2" t="s">
        <v>29</v>
      </c>
      <c r="J647" s="2">
        <v>33920</v>
      </c>
      <c r="K647" s="2">
        <v>18.100000000000001</v>
      </c>
      <c r="L647" s="50">
        <v>21290</v>
      </c>
      <c r="M647" s="16">
        <f t="shared" si="10"/>
        <v>21.29</v>
      </c>
      <c r="N647" s="2">
        <v>22.95</v>
      </c>
      <c r="O647" s="2">
        <v>7.3</v>
      </c>
      <c r="P647" s="22" t="s">
        <v>115</v>
      </c>
      <c r="Q647" s="2">
        <v>0.35</v>
      </c>
      <c r="R647" s="2">
        <v>1.0999999999999999E-2</v>
      </c>
      <c r="S647" s="2">
        <v>0.57999999999999996</v>
      </c>
      <c r="T647" s="2">
        <v>0.6</v>
      </c>
      <c r="U647" s="2">
        <v>0.11</v>
      </c>
      <c r="V647" s="2">
        <v>5.0999999999999997E-2</v>
      </c>
      <c r="W647" s="2">
        <v>2.5000000000000001E-2</v>
      </c>
      <c r="X647" s="2">
        <v>1.6</v>
      </c>
      <c r="Y647" s="22" t="s">
        <v>115</v>
      </c>
      <c r="Z647" s="22" t="s">
        <v>115</v>
      </c>
    </row>
    <row r="648" spans="1:26" ht="12" customHeight="1">
      <c r="A648" s="49" t="s">
        <v>37</v>
      </c>
      <c r="B648" s="2" t="s">
        <v>22</v>
      </c>
      <c r="C648" s="2" t="s">
        <v>30</v>
      </c>
      <c r="D648" s="2" t="s">
        <v>57</v>
      </c>
      <c r="E648" s="2" t="s">
        <v>48</v>
      </c>
      <c r="F648" s="85" t="s">
        <v>113</v>
      </c>
      <c r="G648" s="4">
        <v>0.52</v>
      </c>
      <c r="H648" s="2" t="s">
        <v>29</v>
      </c>
      <c r="I648" s="2">
        <v>1</v>
      </c>
      <c r="J648" s="2">
        <v>25280</v>
      </c>
      <c r="K648" s="2">
        <v>79.3</v>
      </c>
      <c r="L648" s="49">
        <v>15370</v>
      </c>
      <c r="M648" s="16">
        <f t="shared" si="10"/>
        <v>15.37</v>
      </c>
      <c r="N648" s="2">
        <v>26.39</v>
      </c>
      <c r="O648" s="2">
        <v>7.54</v>
      </c>
      <c r="P648" s="2">
        <v>1.0999999999999999E-2</v>
      </c>
      <c r="Q648" s="2">
        <v>0.42</v>
      </c>
      <c r="R648" s="2">
        <v>2.4E-2</v>
      </c>
      <c r="S648" s="2">
        <v>0.75</v>
      </c>
      <c r="T648" s="2">
        <v>0.77</v>
      </c>
      <c r="U648" s="2">
        <v>6.0999999999999999E-2</v>
      </c>
      <c r="V648" s="2">
        <v>6.7000000000000004E-2</v>
      </c>
      <c r="W648" s="2">
        <v>1.7999999999999999E-2</v>
      </c>
      <c r="X648" s="2">
        <v>2.1</v>
      </c>
      <c r="Y648" s="2">
        <v>130</v>
      </c>
      <c r="Z648" s="2">
        <v>9</v>
      </c>
    </row>
    <row r="649" spans="1:26" ht="12" customHeight="1" thickBot="1">
      <c r="A649" s="50" t="s">
        <v>37</v>
      </c>
      <c r="B649" s="12" t="s">
        <v>22</v>
      </c>
      <c r="C649" s="12" t="s">
        <v>30</v>
      </c>
      <c r="D649" s="12" t="s">
        <v>57</v>
      </c>
      <c r="E649" s="12" t="s">
        <v>48</v>
      </c>
      <c r="F649" s="86" t="s">
        <v>114</v>
      </c>
      <c r="G649" s="14">
        <v>3</v>
      </c>
      <c r="H649" s="12">
        <v>3.5</v>
      </c>
      <c r="I649" s="2" t="s">
        <v>29</v>
      </c>
      <c r="J649" s="2">
        <v>32290</v>
      </c>
      <c r="K649" s="2">
        <v>21.8</v>
      </c>
      <c r="L649" s="50">
        <v>20130</v>
      </c>
      <c r="M649" s="16">
        <f t="shared" si="10"/>
        <v>20.13</v>
      </c>
      <c r="N649" s="2">
        <v>25.26</v>
      </c>
      <c r="O649" s="2">
        <v>7.25</v>
      </c>
      <c r="P649" s="22" t="s">
        <v>115</v>
      </c>
      <c r="Q649" s="2">
        <v>0.34</v>
      </c>
      <c r="R649" s="2">
        <v>2.4E-2</v>
      </c>
      <c r="S649" s="2">
        <v>0.67</v>
      </c>
      <c r="T649" s="2">
        <v>0.69</v>
      </c>
      <c r="U649" s="2">
        <v>0.25</v>
      </c>
      <c r="V649" s="2">
        <v>8.2000000000000003E-2</v>
      </c>
      <c r="W649" s="2">
        <v>0.03</v>
      </c>
      <c r="X649" s="2">
        <v>2.1</v>
      </c>
      <c r="Y649" s="22" t="s">
        <v>115</v>
      </c>
      <c r="Z649" s="22" t="s">
        <v>115</v>
      </c>
    </row>
    <row r="650" spans="1:26" ht="12" customHeight="1">
      <c r="A650" s="49" t="s">
        <v>37</v>
      </c>
      <c r="B650" s="2" t="s">
        <v>23</v>
      </c>
      <c r="C650" s="2" t="s">
        <v>30</v>
      </c>
      <c r="D650" s="2" t="s">
        <v>57</v>
      </c>
      <c r="E650" s="16" t="s">
        <v>48</v>
      </c>
      <c r="F650" s="85" t="s">
        <v>113</v>
      </c>
      <c r="G650" s="17">
        <v>0.50700000000000001</v>
      </c>
      <c r="H650" s="16" t="s">
        <v>29</v>
      </c>
      <c r="I650" s="16">
        <v>0.8</v>
      </c>
      <c r="J650" s="16">
        <v>92.6</v>
      </c>
      <c r="K650" s="16">
        <v>7.24</v>
      </c>
      <c r="L650" s="49">
        <v>6440</v>
      </c>
      <c r="M650" s="16">
        <f t="shared" si="10"/>
        <v>6.44</v>
      </c>
      <c r="N650" s="16">
        <v>26.01</v>
      </c>
      <c r="O650" s="16">
        <v>7.68</v>
      </c>
      <c r="P650" s="16">
        <v>1.2E-2</v>
      </c>
      <c r="Q650" s="16">
        <v>0.61</v>
      </c>
      <c r="R650" s="2">
        <v>0.01</v>
      </c>
      <c r="S650" s="16">
        <v>0.76</v>
      </c>
      <c r="T650" s="16">
        <v>0.77</v>
      </c>
      <c r="U650" s="16">
        <v>3.1E-2</v>
      </c>
      <c r="V650" s="16">
        <v>5.1999999999999998E-2</v>
      </c>
      <c r="W650" s="16">
        <v>1.2E-2</v>
      </c>
      <c r="X650" s="16">
        <v>2.2999999999999998</v>
      </c>
      <c r="Y650" s="16">
        <v>120</v>
      </c>
      <c r="Z650" s="16">
        <v>12</v>
      </c>
    </row>
    <row r="651" spans="1:26" ht="12" customHeight="1" thickBot="1">
      <c r="A651" s="50" t="s">
        <v>37</v>
      </c>
      <c r="B651" s="12" t="s">
        <v>23</v>
      </c>
      <c r="C651" s="12" t="s">
        <v>30</v>
      </c>
      <c r="D651" s="12" t="s">
        <v>57</v>
      </c>
      <c r="E651" s="47" t="s">
        <v>48</v>
      </c>
      <c r="F651" s="86" t="s">
        <v>114</v>
      </c>
      <c r="G651" s="68">
        <v>2.6</v>
      </c>
      <c r="H651" s="47">
        <v>2.5</v>
      </c>
      <c r="I651" s="16" t="s">
        <v>29</v>
      </c>
      <c r="J651" s="16">
        <v>19.100000000000001</v>
      </c>
      <c r="K651" s="16">
        <v>1.49</v>
      </c>
      <c r="L651" s="50">
        <v>14990</v>
      </c>
      <c r="M651" s="16">
        <f t="shared" si="10"/>
        <v>14.99</v>
      </c>
      <c r="N651" s="16">
        <v>23.45</v>
      </c>
      <c r="O651" s="16">
        <v>7.24</v>
      </c>
      <c r="P651" s="22" t="s">
        <v>115</v>
      </c>
      <c r="Q651" s="16">
        <v>0.51</v>
      </c>
      <c r="R651" s="2">
        <v>0.01</v>
      </c>
      <c r="S651" s="16">
        <v>0.76</v>
      </c>
      <c r="T651" s="16">
        <v>0.76</v>
      </c>
      <c r="U651" s="16">
        <v>0.05</v>
      </c>
      <c r="V651" s="16">
        <v>9.0999999999999998E-2</v>
      </c>
      <c r="W651" s="16">
        <v>2.1000000000000001E-2</v>
      </c>
      <c r="X651" s="16">
        <v>2.5</v>
      </c>
      <c r="Y651" s="22" t="s">
        <v>115</v>
      </c>
      <c r="Z651" s="22" t="s">
        <v>115</v>
      </c>
    </row>
    <row r="652" spans="1:26" ht="12" customHeight="1">
      <c r="A652" s="51" t="s">
        <v>37</v>
      </c>
      <c r="B652" s="18" t="s">
        <v>24</v>
      </c>
      <c r="C652" s="18" t="s">
        <v>30</v>
      </c>
      <c r="D652" s="18" t="s">
        <v>57</v>
      </c>
      <c r="E652" s="18" t="s">
        <v>48</v>
      </c>
      <c r="F652" s="85" t="s">
        <v>113</v>
      </c>
      <c r="G652" s="19">
        <v>0.495</v>
      </c>
      <c r="H652" s="18" t="s">
        <v>29</v>
      </c>
      <c r="I652" s="2">
        <v>0.7</v>
      </c>
      <c r="J652" s="11">
        <v>19890</v>
      </c>
      <c r="K652" s="11">
        <v>100.2</v>
      </c>
      <c r="L652" s="49">
        <v>11830</v>
      </c>
      <c r="M652" s="16">
        <f t="shared" si="10"/>
        <v>11.83</v>
      </c>
      <c r="N652" s="11">
        <v>26.17</v>
      </c>
      <c r="O652" s="11">
        <v>7.84</v>
      </c>
      <c r="P652" s="2">
        <v>1.2E-2</v>
      </c>
      <c r="Q652" s="2">
        <v>0.33</v>
      </c>
      <c r="R652" s="2">
        <v>0.01</v>
      </c>
      <c r="S652" s="2">
        <v>0.77</v>
      </c>
      <c r="T652" s="2">
        <v>0.78</v>
      </c>
      <c r="U652" s="2">
        <v>1.7000000000000001E-2</v>
      </c>
      <c r="V652" s="2">
        <v>8.5000000000000006E-2</v>
      </c>
      <c r="W652" s="2">
        <v>1.9E-2</v>
      </c>
      <c r="X652" s="2">
        <v>2.2999999999999998</v>
      </c>
      <c r="Y652" s="2">
        <v>120</v>
      </c>
      <c r="Z652" s="2">
        <v>11</v>
      </c>
    </row>
    <row r="653" spans="1:26" ht="12" customHeight="1" thickBot="1">
      <c r="A653" s="50" t="s">
        <v>37</v>
      </c>
      <c r="B653" s="12" t="s">
        <v>24</v>
      </c>
      <c r="C653" s="12" t="s">
        <v>30</v>
      </c>
      <c r="D653" s="12" t="s">
        <v>57</v>
      </c>
      <c r="E653" s="12" t="s">
        <v>48</v>
      </c>
      <c r="F653" s="86" t="s">
        <v>114</v>
      </c>
      <c r="G653" s="14">
        <v>3</v>
      </c>
      <c r="H653" s="12">
        <v>3.5</v>
      </c>
      <c r="I653" s="2" t="s">
        <v>29</v>
      </c>
      <c r="J653" s="2">
        <v>32659.999999999902</v>
      </c>
      <c r="K653" s="2">
        <v>17</v>
      </c>
      <c r="L653" s="50">
        <v>20410</v>
      </c>
      <c r="M653" s="16">
        <f t="shared" si="10"/>
        <v>20.41</v>
      </c>
      <c r="N653" s="2">
        <v>24.2</v>
      </c>
      <c r="O653" s="2">
        <v>7.33</v>
      </c>
      <c r="P653" s="22" t="s">
        <v>115</v>
      </c>
      <c r="Q653" s="2">
        <v>0.49</v>
      </c>
      <c r="R653" s="2">
        <v>0.01</v>
      </c>
      <c r="S653" s="2">
        <v>0.59</v>
      </c>
      <c r="T653" s="2">
        <v>0.6</v>
      </c>
      <c r="U653" s="2">
        <v>1.2999999999999999E-2</v>
      </c>
      <c r="V653" s="2">
        <v>0.1</v>
      </c>
      <c r="W653" s="2">
        <v>3.3000000000000002E-2</v>
      </c>
      <c r="X653" s="2">
        <v>2.4</v>
      </c>
      <c r="Y653" s="22" t="s">
        <v>115</v>
      </c>
      <c r="Z653" s="22" t="s">
        <v>115</v>
      </c>
    </row>
    <row r="654" spans="1:26" ht="12" customHeight="1">
      <c r="A654" s="49" t="s">
        <v>37</v>
      </c>
      <c r="B654" s="2" t="s">
        <v>25</v>
      </c>
      <c r="C654" s="2" t="s">
        <v>44</v>
      </c>
      <c r="D654" s="2" t="s">
        <v>57</v>
      </c>
      <c r="E654" s="2" t="s">
        <v>48</v>
      </c>
      <c r="F654" s="85" t="s">
        <v>113</v>
      </c>
      <c r="G654" s="4">
        <v>0.502</v>
      </c>
      <c r="H654" s="2" t="s">
        <v>29</v>
      </c>
      <c r="I654" s="2">
        <v>0.7</v>
      </c>
      <c r="J654" s="2">
        <v>21380</v>
      </c>
      <c r="K654" s="2">
        <v>80.7</v>
      </c>
      <c r="L654" s="52">
        <v>12780</v>
      </c>
      <c r="M654" s="16">
        <f t="shared" si="10"/>
        <v>12.78</v>
      </c>
      <c r="N654" s="2">
        <v>27.16</v>
      </c>
      <c r="O654" s="2">
        <v>7.65</v>
      </c>
      <c r="P654" s="2">
        <v>1.4E-2</v>
      </c>
      <c r="Q654" s="2">
        <v>0.56000000000000005</v>
      </c>
      <c r="R654" s="2">
        <v>0.01</v>
      </c>
      <c r="S654" s="2">
        <v>0.79</v>
      </c>
      <c r="T654" s="2">
        <v>0.8</v>
      </c>
      <c r="U654" s="2">
        <v>1.6E-2</v>
      </c>
      <c r="V654" s="2">
        <v>8.3000000000000004E-2</v>
      </c>
      <c r="W654" s="2">
        <v>2.9000000000000001E-2</v>
      </c>
      <c r="X654" s="2">
        <v>2.7</v>
      </c>
      <c r="Y654" s="2">
        <v>120</v>
      </c>
      <c r="Z654" s="2">
        <v>10</v>
      </c>
    </row>
    <row r="655" spans="1:26" ht="12" customHeight="1" thickBot="1">
      <c r="A655" s="50" t="s">
        <v>37</v>
      </c>
      <c r="B655" s="12" t="s">
        <v>25</v>
      </c>
      <c r="C655" s="12" t="s">
        <v>44</v>
      </c>
      <c r="D655" s="12" t="s">
        <v>57</v>
      </c>
      <c r="E655" s="12" t="s">
        <v>48</v>
      </c>
      <c r="F655" s="86" t="s">
        <v>114</v>
      </c>
      <c r="G655" s="14">
        <v>2.7</v>
      </c>
      <c r="H655" s="12">
        <v>3.2</v>
      </c>
      <c r="I655" s="2" t="s">
        <v>29</v>
      </c>
      <c r="J655" s="2">
        <v>29320</v>
      </c>
      <c r="K655" s="2">
        <v>38.4</v>
      </c>
      <c r="L655" s="50">
        <v>18080</v>
      </c>
      <c r="M655" s="16">
        <f t="shared" si="10"/>
        <v>18.079999999999998</v>
      </c>
      <c r="N655" s="2">
        <v>26.82</v>
      </c>
      <c r="O655" s="2">
        <v>7.38</v>
      </c>
      <c r="P655" s="22" t="s">
        <v>115</v>
      </c>
      <c r="Q655" s="2">
        <v>0.46</v>
      </c>
      <c r="R655" s="2">
        <v>0.01</v>
      </c>
      <c r="S655" s="2">
        <v>0.7</v>
      </c>
      <c r="T655" s="2">
        <v>0.71</v>
      </c>
      <c r="U655" s="2">
        <v>8.5999999999999993E-2</v>
      </c>
      <c r="V655" s="2">
        <v>0.12</v>
      </c>
      <c r="W655" s="2">
        <v>4.4999999999999998E-2</v>
      </c>
      <c r="X655" s="2">
        <v>2.7</v>
      </c>
      <c r="Y655" s="22" t="s">
        <v>115</v>
      </c>
      <c r="Z655" s="22" t="s">
        <v>115</v>
      </c>
    </row>
    <row r="656" spans="1:26" ht="12" customHeight="1">
      <c r="A656" s="49" t="s">
        <v>37</v>
      </c>
      <c r="B656" s="2" t="s">
        <v>26</v>
      </c>
      <c r="C656" s="2" t="s">
        <v>44</v>
      </c>
      <c r="D656" s="2" t="s">
        <v>57</v>
      </c>
      <c r="E656" s="2" t="s">
        <v>48</v>
      </c>
      <c r="F656" s="85" t="s">
        <v>113</v>
      </c>
      <c r="G656" s="4">
        <v>0.503</v>
      </c>
      <c r="H656" s="2" t="s">
        <v>29</v>
      </c>
      <c r="I656" s="2">
        <v>0.7</v>
      </c>
      <c r="J656" s="2">
        <v>26230</v>
      </c>
      <c r="K656" s="2">
        <v>93.8</v>
      </c>
      <c r="L656" s="49">
        <v>15990</v>
      </c>
      <c r="M656" s="16">
        <f t="shared" si="10"/>
        <v>15.99</v>
      </c>
      <c r="N656" s="2">
        <v>27.22</v>
      </c>
      <c r="O656" s="2">
        <v>7.96</v>
      </c>
      <c r="P656" s="2">
        <v>2.4E-2</v>
      </c>
      <c r="Q656" s="2">
        <v>0.55000000000000004</v>
      </c>
      <c r="R656" s="2">
        <v>0.01</v>
      </c>
      <c r="S656" s="2">
        <v>1.1000000000000001</v>
      </c>
      <c r="T656" s="2">
        <v>1.1000000000000001</v>
      </c>
      <c r="U656" s="2">
        <v>0.01</v>
      </c>
      <c r="V656" s="2">
        <v>0.15</v>
      </c>
      <c r="W656" s="2">
        <v>2.7E-2</v>
      </c>
      <c r="X656" s="2">
        <v>2.7</v>
      </c>
      <c r="Y656" s="2">
        <v>120</v>
      </c>
      <c r="Z656" s="2">
        <v>10</v>
      </c>
    </row>
    <row r="657" spans="1:26" ht="12" customHeight="1" thickBot="1">
      <c r="A657" s="50" t="s">
        <v>37</v>
      </c>
      <c r="B657" s="12" t="s">
        <v>26</v>
      </c>
      <c r="C657" s="12" t="s">
        <v>44</v>
      </c>
      <c r="D657" s="12" t="s">
        <v>57</v>
      </c>
      <c r="E657" s="12" t="s">
        <v>48</v>
      </c>
      <c r="F657" s="86" t="s">
        <v>114</v>
      </c>
      <c r="G657" s="14">
        <v>3</v>
      </c>
      <c r="H657" s="12">
        <v>3.5</v>
      </c>
      <c r="I657" s="2" t="s">
        <v>29</v>
      </c>
      <c r="J657" s="2">
        <v>37530</v>
      </c>
      <c r="K657" s="2">
        <v>35</v>
      </c>
      <c r="L657" s="50">
        <v>23760</v>
      </c>
      <c r="M657" s="16">
        <f t="shared" si="10"/>
        <v>23.76</v>
      </c>
      <c r="N657" s="2">
        <v>26.11</v>
      </c>
      <c r="O657" s="2">
        <v>7.5</v>
      </c>
      <c r="P657" s="22" t="s">
        <v>115</v>
      </c>
      <c r="Q657" s="2">
        <v>0.44</v>
      </c>
      <c r="R657" s="2">
        <v>0.01</v>
      </c>
      <c r="S657" s="2">
        <v>0.64</v>
      </c>
      <c r="T657" s="2">
        <v>0.64</v>
      </c>
      <c r="U657" s="2">
        <v>0.01</v>
      </c>
      <c r="V657" s="2">
        <v>0.11</v>
      </c>
      <c r="W657" s="2">
        <v>3.5999999999999997E-2</v>
      </c>
      <c r="X657" s="2">
        <v>2.5</v>
      </c>
      <c r="Y657" s="22" t="s">
        <v>115</v>
      </c>
      <c r="Z657" s="22" t="s">
        <v>115</v>
      </c>
    </row>
    <row r="658" spans="1:26" ht="12" customHeight="1">
      <c r="A658" s="49" t="s">
        <v>37</v>
      </c>
      <c r="B658" s="2" t="s">
        <v>27</v>
      </c>
      <c r="C658" s="2" t="s">
        <v>44</v>
      </c>
      <c r="D658" s="2" t="s">
        <v>57</v>
      </c>
      <c r="E658" s="2" t="s">
        <v>48</v>
      </c>
      <c r="F658" s="85" t="s">
        <v>113</v>
      </c>
      <c r="G658" s="4">
        <v>0.52700000000000002</v>
      </c>
      <c r="H658" s="2" t="s">
        <v>29</v>
      </c>
      <c r="I658" s="2">
        <v>1</v>
      </c>
      <c r="J658" s="2">
        <v>28930</v>
      </c>
      <c r="K658" s="2">
        <v>123.6</v>
      </c>
      <c r="L658" s="49">
        <v>17770</v>
      </c>
      <c r="M658" s="16">
        <f t="shared" si="10"/>
        <v>17.77</v>
      </c>
      <c r="N658" s="2">
        <v>29.19</v>
      </c>
      <c r="O658" s="2">
        <v>7.93</v>
      </c>
      <c r="P658" s="2">
        <v>0.02</v>
      </c>
      <c r="Q658" s="2">
        <v>0.52</v>
      </c>
      <c r="R658" s="2">
        <v>0.01</v>
      </c>
      <c r="S658" s="2">
        <v>0.9</v>
      </c>
      <c r="T658" s="2">
        <v>0.91</v>
      </c>
      <c r="U658" s="2">
        <v>0.01</v>
      </c>
      <c r="V658" s="2">
        <v>0.11</v>
      </c>
      <c r="W658" s="2">
        <v>3.1E-2</v>
      </c>
      <c r="X658" s="2">
        <v>2.6</v>
      </c>
      <c r="Y658" s="2">
        <v>120</v>
      </c>
      <c r="Z658" s="2">
        <v>10</v>
      </c>
    </row>
    <row r="659" spans="1:26" ht="12" customHeight="1" thickBot="1">
      <c r="A659" s="50" t="s">
        <v>37</v>
      </c>
      <c r="B659" s="12" t="s">
        <v>27</v>
      </c>
      <c r="C659" s="12" t="s">
        <v>44</v>
      </c>
      <c r="D659" s="12" t="s">
        <v>57</v>
      </c>
      <c r="E659" s="12" t="s">
        <v>48</v>
      </c>
      <c r="F659" s="86" t="s">
        <v>114</v>
      </c>
      <c r="G659" s="14">
        <v>3</v>
      </c>
      <c r="H659" s="12">
        <v>3.5</v>
      </c>
      <c r="I659" s="2" t="s">
        <v>29</v>
      </c>
      <c r="J659" s="2">
        <v>37610</v>
      </c>
      <c r="K659" s="2">
        <v>26</v>
      </c>
      <c r="L659" s="50">
        <v>23800</v>
      </c>
      <c r="M659" s="16">
        <f t="shared" si="10"/>
        <v>23.8</v>
      </c>
      <c r="N659" s="2">
        <v>26.78</v>
      </c>
      <c r="O659" s="2">
        <v>7.33</v>
      </c>
      <c r="P659" s="22" t="s">
        <v>115</v>
      </c>
      <c r="Q659" s="2">
        <v>0.49</v>
      </c>
      <c r="R659" s="2">
        <v>0.01</v>
      </c>
      <c r="S659" s="2">
        <v>0.7</v>
      </c>
      <c r="T659" s="2">
        <v>0.71</v>
      </c>
      <c r="U659" s="2">
        <v>0.01</v>
      </c>
      <c r="V659" s="2">
        <v>0.12</v>
      </c>
      <c r="W659" s="2">
        <v>4.8000000000000001E-2</v>
      </c>
      <c r="X659" s="2">
        <v>2.6</v>
      </c>
      <c r="Y659" s="22" t="s">
        <v>115</v>
      </c>
      <c r="Z659" s="22" t="s">
        <v>115</v>
      </c>
    </row>
    <row r="660" spans="1:26" ht="12" customHeight="1">
      <c r="A660" s="49" t="s">
        <v>37</v>
      </c>
      <c r="B660" s="2" t="s">
        <v>28</v>
      </c>
      <c r="C660" s="2" t="s">
        <v>44</v>
      </c>
      <c r="D660" s="2" t="s">
        <v>57</v>
      </c>
      <c r="E660" s="2" t="s">
        <v>48</v>
      </c>
      <c r="F660" s="85" t="s">
        <v>113</v>
      </c>
      <c r="G660" s="4">
        <v>0.58899999999999997</v>
      </c>
      <c r="H660" s="2" t="s">
        <v>29</v>
      </c>
      <c r="I660" s="2">
        <v>0.7</v>
      </c>
      <c r="J660" s="2">
        <v>33950</v>
      </c>
      <c r="K660" s="2">
        <v>93.1</v>
      </c>
      <c r="L660" s="49">
        <v>21220</v>
      </c>
      <c r="M660" s="16">
        <f t="shared" si="10"/>
        <v>21.22</v>
      </c>
      <c r="N660" s="2">
        <v>28.13</v>
      </c>
      <c r="O660" s="2">
        <v>7.69</v>
      </c>
      <c r="P660" s="2">
        <v>1.7999999999999999E-2</v>
      </c>
      <c r="Q660" s="2">
        <v>0.47</v>
      </c>
      <c r="R660" s="2">
        <v>0.01</v>
      </c>
      <c r="S660" s="2">
        <v>0.95</v>
      </c>
      <c r="T660" s="2">
        <v>0.95</v>
      </c>
      <c r="U660" s="2">
        <v>0.01</v>
      </c>
      <c r="V660" s="2">
        <v>0.15</v>
      </c>
      <c r="W660" s="2">
        <v>2.5999999999999999E-2</v>
      </c>
      <c r="X660" s="2">
        <v>1.9</v>
      </c>
      <c r="Y660" s="2">
        <v>120</v>
      </c>
      <c r="Z660" s="2">
        <v>9</v>
      </c>
    </row>
    <row r="661" spans="1:26" ht="12" customHeight="1" thickBot="1">
      <c r="A661" s="50" t="s">
        <v>37</v>
      </c>
      <c r="B661" s="12" t="s">
        <v>28</v>
      </c>
      <c r="C661" s="12" t="s">
        <v>44</v>
      </c>
      <c r="D661" s="12" t="s">
        <v>57</v>
      </c>
      <c r="E661" s="47" t="s">
        <v>48</v>
      </c>
      <c r="F661" s="86" t="s">
        <v>114</v>
      </c>
      <c r="G661" s="68">
        <v>3</v>
      </c>
      <c r="H661" s="47">
        <v>3.3</v>
      </c>
      <c r="I661" s="16" t="s">
        <v>29</v>
      </c>
      <c r="J661" s="16">
        <v>40040</v>
      </c>
      <c r="K661" s="16">
        <v>55.5</v>
      </c>
      <c r="L661" s="50">
        <v>25490</v>
      </c>
      <c r="M661" s="16">
        <f t="shared" si="10"/>
        <v>25.49</v>
      </c>
      <c r="N661" s="16">
        <v>27.58</v>
      </c>
      <c r="O661" s="16">
        <v>7.57</v>
      </c>
      <c r="P661" s="22" t="s">
        <v>115</v>
      </c>
      <c r="Q661" s="16">
        <v>0.39</v>
      </c>
      <c r="R661" s="2">
        <v>0.01</v>
      </c>
      <c r="S661" s="16">
        <v>0.73</v>
      </c>
      <c r="T661" s="16">
        <v>0.73</v>
      </c>
      <c r="U661" s="2">
        <v>0.01</v>
      </c>
      <c r="V661" s="16">
        <v>0.14000000000000001</v>
      </c>
      <c r="W661" s="16">
        <v>2.5999999999999999E-2</v>
      </c>
      <c r="X661" s="16">
        <v>2.1</v>
      </c>
      <c r="Y661" s="22" t="s">
        <v>115</v>
      </c>
      <c r="Z661" s="22" t="s">
        <v>115</v>
      </c>
    </row>
    <row r="662" spans="1:26" ht="12" customHeight="1">
      <c r="A662" s="29" t="s">
        <v>38</v>
      </c>
      <c r="B662" s="2" t="s">
        <v>52</v>
      </c>
      <c r="C662" s="2" t="s">
        <v>44</v>
      </c>
      <c r="D662" s="2" t="s">
        <v>45</v>
      </c>
      <c r="E662" s="2" t="s">
        <v>48</v>
      </c>
      <c r="F662" s="85" t="s">
        <v>113</v>
      </c>
      <c r="G662" s="4">
        <v>0.55500000000000005</v>
      </c>
      <c r="H662" s="11" t="s">
        <v>29</v>
      </c>
      <c r="I662" s="2">
        <v>1</v>
      </c>
      <c r="J662" s="2">
        <v>17220</v>
      </c>
      <c r="K662" s="2">
        <v>66</v>
      </c>
      <c r="L662" s="79">
        <v>10110</v>
      </c>
      <c r="M662" s="16">
        <f t="shared" si="10"/>
        <v>10.11</v>
      </c>
      <c r="N662" s="2">
        <v>26.86</v>
      </c>
      <c r="O662" s="2">
        <v>7.32</v>
      </c>
      <c r="P662" s="2">
        <v>0.02</v>
      </c>
      <c r="Q662" s="2">
        <v>0.66</v>
      </c>
      <c r="R662" s="2">
        <v>0.01</v>
      </c>
      <c r="S662" s="2">
        <v>0.94</v>
      </c>
      <c r="T662" s="2">
        <v>0.95</v>
      </c>
      <c r="U662" s="2">
        <v>1.2999999999999999E-2</v>
      </c>
      <c r="V662" s="2">
        <v>8.5000000000000006E-2</v>
      </c>
      <c r="W662" s="2">
        <v>7.0000000000000001E-3</v>
      </c>
      <c r="X662" s="2">
        <v>2.5</v>
      </c>
      <c r="Y662" s="2">
        <v>110</v>
      </c>
      <c r="Z662" s="2">
        <v>28</v>
      </c>
    </row>
    <row r="663" spans="1:26" ht="12" customHeight="1" thickBot="1">
      <c r="A663" s="34" t="s">
        <v>38</v>
      </c>
      <c r="B663" s="12" t="s">
        <v>52</v>
      </c>
      <c r="C663" s="12" t="s">
        <v>44</v>
      </c>
      <c r="D663" s="12" t="s">
        <v>45</v>
      </c>
      <c r="E663" s="12" t="s">
        <v>48</v>
      </c>
      <c r="F663" s="86" t="s">
        <v>114</v>
      </c>
      <c r="G663" s="14">
        <v>3.8</v>
      </c>
      <c r="H663" s="12">
        <v>4</v>
      </c>
      <c r="I663" s="2" t="s">
        <v>29</v>
      </c>
      <c r="J663" s="2">
        <v>26170</v>
      </c>
      <c r="K663" s="2">
        <v>49.7</v>
      </c>
      <c r="L663" s="80">
        <v>15950</v>
      </c>
      <c r="M663" s="16">
        <f t="shared" si="10"/>
        <v>15.95</v>
      </c>
      <c r="N663" s="2">
        <v>27.23</v>
      </c>
      <c r="O663" s="2">
        <v>7.28</v>
      </c>
      <c r="P663" s="22" t="s">
        <v>115</v>
      </c>
      <c r="Q663" s="2">
        <v>0.56999999999999995</v>
      </c>
      <c r="R663" s="2">
        <v>0.01</v>
      </c>
      <c r="S663" s="2">
        <v>0.88</v>
      </c>
      <c r="T663" s="2">
        <v>0.89</v>
      </c>
      <c r="U663" s="2">
        <v>7.4999999999999997E-2</v>
      </c>
      <c r="V663" s="2">
        <v>0.13</v>
      </c>
      <c r="W663" s="2">
        <v>1.7000000000000001E-2</v>
      </c>
      <c r="X663" s="2">
        <v>2.6</v>
      </c>
      <c r="Y663" s="22" t="s">
        <v>115</v>
      </c>
      <c r="Z663" s="22" t="s">
        <v>115</v>
      </c>
    </row>
    <row r="664" spans="1:26" ht="12" customHeight="1">
      <c r="A664" s="29" t="s">
        <v>38</v>
      </c>
      <c r="B664" s="2" t="s">
        <v>53</v>
      </c>
      <c r="C664" s="2" t="s">
        <v>44</v>
      </c>
      <c r="D664" s="2" t="s">
        <v>45</v>
      </c>
      <c r="E664" s="2" t="s">
        <v>48</v>
      </c>
      <c r="F664" s="85" t="s">
        <v>113</v>
      </c>
      <c r="G664" s="4">
        <v>0.52600000000000002</v>
      </c>
      <c r="H664" s="2" t="s">
        <v>29</v>
      </c>
      <c r="I664" s="2">
        <v>0.7</v>
      </c>
      <c r="J664" s="2">
        <v>16080</v>
      </c>
      <c r="K664" s="2">
        <v>95.7</v>
      </c>
      <c r="L664" s="81">
        <v>9400</v>
      </c>
      <c r="M664" s="16">
        <f t="shared" si="10"/>
        <v>9.4</v>
      </c>
      <c r="N664" s="2">
        <v>25.5</v>
      </c>
      <c r="O664" s="2">
        <v>7.84</v>
      </c>
      <c r="P664" s="2">
        <v>3.7999999999999999E-2</v>
      </c>
      <c r="Q664" s="2">
        <v>0.57999999999999996</v>
      </c>
      <c r="R664" s="2">
        <v>0.01</v>
      </c>
      <c r="S664" s="2">
        <v>0.96</v>
      </c>
      <c r="T664" s="2">
        <v>0.96</v>
      </c>
      <c r="U664" s="2">
        <v>0.01</v>
      </c>
      <c r="V664" s="2">
        <v>8.7999999999999995E-2</v>
      </c>
      <c r="W664" s="2">
        <v>6.0000000000000001E-3</v>
      </c>
      <c r="X664" s="2">
        <v>2.8</v>
      </c>
      <c r="Y664" s="2">
        <v>110</v>
      </c>
      <c r="Z664" s="2">
        <v>13</v>
      </c>
    </row>
    <row r="665" spans="1:26" ht="12" customHeight="1" thickBot="1">
      <c r="A665" s="34" t="s">
        <v>38</v>
      </c>
      <c r="B665" s="12" t="s">
        <v>53</v>
      </c>
      <c r="C665" s="12" t="s">
        <v>44</v>
      </c>
      <c r="D665" s="12" t="s">
        <v>45</v>
      </c>
      <c r="E665" s="12" t="s">
        <v>48</v>
      </c>
      <c r="F665" s="86" t="s">
        <v>114</v>
      </c>
      <c r="G665" s="14">
        <v>4</v>
      </c>
      <c r="H665" s="12">
        <v>4.4000000000000004</v>
      </c>
      <c r="I665" s="2" t="s">
        <v>29</v>
      </c>
      <c r="J665" s="2">
        <v>24040</v>
      </c>
      <c r="K665" s="2">
        <v>31.7</v>
      </c>
      <c r="L665" s="80">
        <v>14560</v>
      </c>
      <c r="M665" s="16">
        <f t="shared" si="10"/>
        <v>14.56</v>
      </c>
      <c r="N665" s="2">
        <v>25.34</v>
      </c>
      <c r="O665" s="2">
        <v>7.31</v>
      </c>
      <c r="P665" s="22" t="s">
        <v>115</v>
      </c>
      <c r="Q665" s="2">
        <v>0.53</v>
      </c>
      <c r="R665" s="2">
        <v>0.01</v>
      </c>
      <c r="S665" s="2">
        <v>0.87</v>
      </c>
      <c r="T665" s="2">
        <v>0.88</v>
      </c>
      <c r="U665" s="2">
        <v>4.1000000000000002E-2</v>
      </c>
      <c r="V665" s="2">
        <v>0.13</v>
      </c>
      <c r="W665" s="2">
        <v>1.6E-2</v>
      </c>
      <c r="X665" s="2">
        <v>2.8</v>
      </c>
      <c r="Y665" s="22" t="s">
        <v>115</v>
      </c>
      <c r="Z665" s="22" t="s">
        <v>115</v>
      </c>
    </row>
    <row r="666" spans="1:26" ht="12" customHeight="1">
      <c r="A666" s="29" t="s">
        <v>38</v>
      </c>
      <c r="B666" s="2" t="s">
        <v>54</v>
      </c>
      <c r="C666" s="2" t="s">
        <v>44</v>
      </c>
      <c r="D666" s="2" t="s">
        <v>45</v>
      </c>
      <c r="E666" s="2" t="s">
        <v>48</v>
      </c>
      <c r="F666" s="85" t="s">
        <v>113</v>
      </c>
      <c r="G666" s="4">
        <v>0.51700000000000002</v>
      </c>
      <c r="H666" s="2" t="s">
        <v>29</v>
      </c>
      <c r="I666" s="2">
        <v>0.5</v>
      </c>
      <c r="J666" s="2">
        <v>18580</v>
      </c>
      <c r="K666" s="2">
        <v>99.4</v>
      </c>
      <c r="L666" s="81">
        <v>10960</v>
      </c>
      <c r="M666" s="16">
        <f t="shared" si="10"/>
        <v>10.96</v>
      </c>
      <c r="N666" s="2">
        <v>28</v>
      </c>
      <c r="O666" s="2">
        <v>7.64</v>
      </c>
      <c r="P666" s="2">
        <v>6.4000000000000001E-2</v>
      </c>
      <c r="Q666" s="2">
        <v>0.72</v>
      </c>
      <c r="R666" s="2">
        <v>0.01</v>
      </c>
      <c r="S666" s="2">
        <v>1.2</v>
      </c>
      <c r="T666" s="2">
        <v>1.2</v>
      </c>
      <c r="U666" s="2">
        <v>0.01</v>
      </c>
      <c r="V666" s="2">
        <v>0.13</v>
      </c>
      <c r="W666" s="2">
        <v>8.0000000000000002E-3</v>
      </c>
      <c r="X666" s="2">
        <v>3.2</v>
      </c>
      <c r="Y666" s="2">
        <v>120</v>
      </c>
      <c r="Z666" s="2">
        <v>13</v>
      </c>
    </row>
    <row r="667" spans="1:26" ht="12" customHeight="1" thickBot="1">
      <c r="A667" s="34" t="s">
        <v>38</v>
      </c>
      <c r="B667" s="12" t="s">
        <v>54</v>
      </c>
      <c r="C667" s="12" t="s">
        <v>44</v>
      </c>
      <c r="D667" s="12" t="s">
        <v>45</v>
      </c>
      <c r="E667" s="12" t="s">
        <v>48</v>
      </c>
      <c r="F667" s="86" t="s">
        <v>114</v>
      </c>
      <c r="G667" s="14">
        <v>2.5</v>
      </c>
      <c r="H667" s="12">
        <v>3</v>
      </c>
      <c r="I667" s="2" t="s">
        <v>29</v>
      </c>
      <c r="J667" s="2">
        <v>22690</v>
      </c>
      <c r="K667" s="2">
        <v>52.9</v>
      </c>
      <c r="L667" s="80">
        <v>13650</v>
      </c>
      <c r="M667" s="16">
        <f t="shared" si="10"/>
        <v>13.65</v>
      </c>
      <c r="N667" s="2">
        <v>26.94</v>
      </c>
      <c r="O667" s="2">
        <v>7.28</v>
      </c>
      <c r="P667" s="22" t="s">
        <v>115</v>
      </c>
      <c r="Q667" s="2">
        <v>0.74</v>
      </c>
      <c r="R667" s="2">
        <v>0.01</v>
      </c>
      <c r="S667" s="2">
        <v>0.96</v>
      </c>
      <c r="T667" s="2">
        <v>0.96</v>
      </c>
      <c r="U667" s="2">
        <v>0.01</v>
      </c>
      <c r="V667" s="2">
        <v>9.7000000000000003E-2</v>
      </c>
      <c r="W667" s="2">
        <v>1.2E-2</v>
      </c>
      <c r="X667" s="2">
        <v>3.2</v>
      </c>
      <c r="Y667" s="22" t="s">
        <v>115</v>
      </c>
      <c r="Z667" s="22" t="s">
        <v>115</v>
      </c>
    </row>
    <row r="668" spans="1:26" ht="12" customHeight="1">
      <c r="A668" s="29" t="s">
        <v>38</v>
      </c>
      <c r="B668" s="2" t="s">
        <v>55</v>
      </c>
      <c r="C668" s="2" t="s">
        <v>56</v>
      </c>
      <c r="D668" s="2" t="s">
        <v>57</v>
      </c>
      <c r="E668" s="2" t="s">
        <v>48</v>
      </c>
      <c r="F668" s="85" t="s">
        <v>113</v>
      </c>
      <c r="G668" s="4">
        <v>0.498</v>
      </c>
      <c r="H668" s="2" t="s">
        <v>29</v>
      </c>
      <c r="I668" s="2">
        <v>0.6</v>
      </c>
      <c r="J668" s="2">
        <v>24600</v>
      </c>
      <c r="K668" s="2">
        <v>93.7</v>
      </c>
      <c r="L668" s="81">
        <v>14870</v>
      </c>
      <c r="M668" s="16">
        <f t="shared" si="10"/>
        <v>14.87</v>
      </c>
      <c r="N668" s="2">
        <v>29.16</v>
      </c>
      <c r="O668" s="2">
        <v>8.06</v>
      </c>
      <c r="P668" s="2">
        <v>0.05</v>
      </c>
      <c r="Q668" s="2">
        <v>0.62</v>
      </c>
      <c r="R668" s="2">
        <v>0.01</v>
      </c>
      <c r="S668" s="2">
        <v>1.1000000000000001</v>
      </c>
      <c r="T668" s="2">
        <v>1.1000000000000001</v>
      </c>
      <c r="U668" s="2">
        <v>0.01</v>
      </c>
      <c r="V668" s="2">
        <v>0.13</v>
      </c>
      <c r="W668" s="2">
        <v>1.7000000000000001E-2</v>
      </c>
      <c r="X668" s="2">
        <v>3.5</v>
      </c>
      <c r="Y668" s="2">
        <v>120</v>
      </c>
      <c r="Z668" s="2">
        <v>11</v>
      </c>
    </row>
    <row r="669" spans="1:26" ht="12" customHeight="1" thickBot="1">
      <c r="A669" s="34" t="s">
        <v>38</v>
      </c>
      <c r="B669" s="12" t="s">
        <v>55</v>
      </c>
      <c r="C669" s="12" t="s">
        <v>56</v>
      </c>
      <c r="D669" s="12" t="s">
        <v>57</v>
      </c>
      <c r="E669" s="12" t="s">
        <v>48</v>
      </c>
      <c r="F669" s="86" t="s">
        <v>114</v>
      </c>
      <c r="G669" s="14">
        <v>3.9</v>
      </c>
      <c r="H669" s="12">
        <v>4.4000000000000004</v>
      </c>
      <c r="I669" s="2" t="s">
        <v>29</v>
      </c>
      <c r="J669" s="2">
        <v>30080</v>
      </c>
      <c r="K669" s="2">
        <v>32</v>
      </c>
      <c r="L669" s="80">
        <v>18550</v>
      </c>
      <c r="M669" s="16">
        <f t="shared" si="10"/>
        <v>18.55</v>
      </c>
      <c r="N669" s="2">
        <v>29.14</v>
      </c>
      <c r="O669" s="2">
        <v>7.68</v>
      </c>
      <c r="P669" s="22" t="s">
        <v>115</v>
      </c>
      <c r="Q669" s="2">
        <v>0.56000000000000005</v>
      </c>
      <c r="R669" s="2">
        <v>0.01</v>
      </c>
      <c r="S669" s="2">
        <v>0.82</v>
      </c>
      <c r="T669" s="2">
        <v>0.82</v>
      </c>
      <c r="U669" s="2">
        <v>0.01</v>
      </c>
      <c r="V669" s="2">
        <v>0.11</v>
      </c>
      <c r="W669" s="2">
        <v>2.7E-2</v>
      </c>
      <c r="X669" s="2">
        <v>3.3</v>
      </c>
      <c r="Y669" s="22" t="s">
        <v>115</v>
      </c>
      <c r="Z669" s="22" t="s">
        <v>115</v>
      </c>
    </row>
    <row r="670" spans="1:26" ht="12" customHeight="1">
      <c r="A670" s="35" t="s">
        <v>38</v>
      </c>
      <c r="B670" s="18" t="s">
        <v>58</v>
      </c>
      <c r="C670" s="18" t="s">
        <v>56</v>
      </c>
      <c r="D670" s="18" t="s">
        <v>57</v>
      </c>
      <c r="E670" s="18" t="s">
        <v>48</v>
      </c>
      <c r="F670" s="85" t="s">
        <v>113</v>
      </c>
      <c r="G670" s="19">
        <v>0.52300000000000002</v>
      </c>
      <c r="H670" s="18" t="s">
        <v>29</v>
      </c>
      <c r="I670" s="2">
        <v>1.2</v>
      </c>
      <c r="J670" s="2">
        <v>27060</v>
      </c>
      <c r="K670" s="2">
        <v>56.9</v>
      </c>
      <c r="L670" s="79">
        <v>16500</v>
      </c>
      <c r="M670" s="16">
        <f t="shared" si="10"/>
        <v>16.5</v>
      </c>
      <c r="N670" s="2">
        <v>29.56</v>
      </c>
      <c r="O670" s="2">
        <v>7.29</v>
      </c>
      <c r="P670" s="2">
        <v>8.6E-3</v>
      </c>
      <c r="Q670" s="2">
        <v>0.83</v>
      </c>
      <c r="R670" s="2">
        <v>1.2999999999999999E-2</v>
      </c>
      <c r="S670" s="2">
        <v>1.1000000000000001</v>
      </c>
      <c r="T670" s="2">
        <v>1.1000000000000001</v>
      </c>
      <c r="U670" s="2">
        <v>0.16</v>
      </c>
      <c r="V670" s="2">
        <v>9.0999999999999998E-2</v>
      </c>
      <c r="W670" s="2">
        <v>0.03</v>
      </c>
      <c r="X670" s="2">
        <v>3.9</v>
      </c>
      <c r="Y670" s="2">
        <v>130</v>
      </c>
      <c r="Z670" s="2">
        <v>3</v>
      </c>
    </row>
    <row r="671" spans="1:26" ht="12" customHeight="1" thickBot="1">
      <c r="A671" s="34" t="s">
        <v>38</v>
      </c>
      <c r="B671" s="12" t="s">
        <v>58</v>
      </c>
      <c r="C671" s="12" t="s">
        <v>56</v>
      </c>
      <c r="D671" s="12" t="s">
        <v>57</v>
      </c>
      <c r="E671" s="12" t="s">
        <v>48</v>
      </c>
      <c r="F671" s="86" t="s">
        <v>114</v>
      </c>
      <c r="G671" s="14">
        <v>3.3</v>
      </c>
      <c r="H671" s="12">
        <v>3.8</v>
      </c>
      <c r="I671" s="2" t="s">
        <v>29</v>
      </c>
      <c r="J671" s="2">
        <v>28830</v>
      </c>
      <c r="K671" s="2">
        <v>28</v>
      </c>
      <c r="L671" s="80">
        <v>17700</v>
      </c>
      <c r="M671" s="16">
        <f t="shared" si="10"/>
        <v>17.7</v>
      </c>
      <c r="N671" s="2">
        <v>29.35</v>
      </c>
      <c r="O671" s="2">
        <v>7.29</v>
      </c>
      <c r="P671" s="22" t="s">
        <v>115</v>
      </c>
      <c r="Q671" s="2">
        <v>0.78</v>
      </c>
      <c r="R671" s="2">
        <v>2.1000000000000001E-2</v>
      </c>
      <c r="S671" s="2">
        <v>1.1000000000000001</v>
      </c>
      <c r="T671" s="2">
        <v>1.1000000000000001</v>
      </c>
      <c r="U671" s="2">
        <v>0.23</v>
      </c>
      <c r="V671" s="2">
        <v>0.13</v>
      </c>
      <c r="W671" s="2">
        <v>4.4999999999999998E-2</v>
      </c>
      <c r="X671" s="2">
        <v>3.6</v>
      </c>
      <c r="Y671" s="22" t="s">
        <v>115</v>
      </c>
      <c r="Z671" s="22" t="s">
        <v>115</v>
      </c>
    </row>
    <row r="672" spans="1:26" ht="12" customHeight="1">
      <c r="A672" s="29" t="s">
        <v>38</v>
      </c>
      <c r="B672" s="2" t="s">
        <v>59</v>
      </c>
      <c r="C672" s="2" t="s">
        <v>56</v>
      </c>
      <c r="D672" s="2" t="s">
        <v>57</v>
      </c>
      <c r="E672" s="2" t="s">
        <v>48</v>
      </c>
      <c r="F672" s="85" t="s">
        <v>113</v>
      </c>
      <c r="G672" s="4">
        <v>0.48499999999999999</v>
      </c>
      <c r="H672" s="2" t="s">
        <v>29</v>
      </c>
      <c r="I672" s="2">
        <v>0.8</v>
      </c>
      <c r="J672" s="2">
        <v>26870</v>
      </c>
      <c r="K672" s="2">
        <v>89.4</v>
      </c>
      <c r="L672" s="81">
        <v>16440</v>
      </c>
      <c r="M672" s="16">
        <f t="shared" si="10"/>
        <v>16.440000000000001</v>
      </c>
      <c r="N672" s="2">
        <v>25.91</v>
      </c>
      <c r="O672" s="2">
        <v>7.77</v>
      </c>
      <c r="P672" s="2">
        <v>1.9E-2</v>
      </c>
      <c r="Q672" s="2">
        <v>0.63</v>
      </c>
      <c r="R672" s="2" t="s">
        <v>50</v>
      </c>
      <c r="S672" s="2">
        <v>1</v>
      </c>
      <c r="T672" s="2">
        <v>1</v>
      </c>
      <c r="U672" s="2">
        <v>0.01</v>
      </c>
      <c r="V672" s="2">
        <v>9.8000000000000004E-2</v>
      </c>
      <c r="W672" s="2">
        <v>1.4E-2</v>
      </c>
      <c r="X672" s="2">
        <v>3.4</v>
      </c>
      <c r="Y672" s="2">
        <v>120</v>
      </c>
      <c r="Z672" s="2">
        <v>15</v>
      </c>
    </row>
    <row r="673" spans="1:26" ht="12" customHeight="1" thickBot="1">
      <c r="A673" s="34" t="s">
        <v>38</v>
      </c>
      <c r="B673" s="12" t="s">
        <v>59</v>
      </c>
      <c r="C673" s="12" t="s">
        <v>56</v>
      </c>
      <c r="D673" s="12" t="s">
        <v>57</v>
      </c>
      <c r="E673" s="12" t="s">
        <v>48</v>
      </c>
      <c r="F673" s="86" t="s">
        <v>114</v>
      </c>
      <c r="G673" s="14">
        <v>3.8</v>
      </c>
      <c r="H673" s="12">
        <v>4.2</v>
      </c>
      <c r="I673" s="2" t="s">
        <v>29</v>
      </c>
      <c r="J673" s="2">
        <v>35810</v>
      </c>
      <c r="K673" s="2">
        <v>28.7</v>
      </c>
      <c r="L673" s="80">
        <v>22290</v>
      </c>
      <c r="M673" s="16">
        <f t="shared" si="10"/>
        <v>22.29</v>
      </c>
      <c r="N673" s="2">
        <v>26.89</v>
      </c>
      <c r="O673" s="2">
        <v>7.33</v>
      </c>
      <c r="P673" s="22" t="s">
        <v>115</v>
      </c>
      <c r="Q673" s="2">
        <v>0.56000000000000005</v>
      </c>
      <c r="R673" s="2">
        <v>1.0999999999999999E-2</v>
      </c>
      <c r="S673" s="2">
        <v>0.75</v>
      </c>
      <c r="T673" s="2">
        <v>0.76</v>
      </c>
      <c r="U673" s="2">
        <v>0.17</v>
      </c>
      <c r="V673" s="2">
        <v>9.4E-2</v>
      </c>
      <c r="W673" s="2">
        <v>4.7E-2</v>
      </c>
      <c r="X673" s="2">
        <v>3</v>
      </c>
      <c r="Y673" s="22" t="s">
        <v>115</v>
      </c>
      <c r="Z673" s="22" t="s">
        <v>115</v>
      </c>
    </row>
    <row r="674" spans="1:26" ht="12" customHeight="1">
      <c r="A674" s="29" t="s">
        <v>38</v>
      </c>
      <c r="B674" s="2" t="s">
        <v>60</v>
      </c>
      <c r="C674" s="2" t="s">
        <v>56</v>
      </c>
      <c r="D674" s="2" t="s">
        <v>57</v>
      </c>
      <c r="E674" s="2" t="s">
        <v>48</v>
      </c>
      <c r="F674" s="85" t="s">
        <v>113</v>
      </c>
      <c r="G674" s="4">
        <v>0.495</v>
      </c>
      <c r="H674" s="2" t="s">
        <v>29</v>
      </c>
      <c r="I674" s="2">
        <v>1</v>
      </c>
      <c r="J674" s="2">
        <v>31020</v>
      </c>
      <c r="K674" s="2">
        <v>62</v>
      </c>
      <c r="L674" s="79">
        <v>19200</v>
      </c>
      <c r="M674" s="16">
        <f t="shared" si="10"/>
        <v>19.2</v>
      </c>
      <c r="N674" s="2">
        <v>28.51</v>
      </c>
      <c r="O674" s="2">
        <v>7.54</v>
      </c>
      <c r="P674" s="2">
        <v>1.2999999999999999E-2</v>
      </c>
      <c r="Q674" s="2">
        <v>0.55000000000000004</v>
      </c>
      <c r="R674" s="2" t="s">
        <v>50</v>
      </c>
      <c r="S674" s="2">
        <v>0.83</v>
      </c>
      <c r="T674" s="2">
        <v>0.84</v>
      </c>
      <c r="U674" s="2">
        <v>0.01</v>
      </c>
      <c r="V674" s="2">
        <v>9.0999999999999998E-2</v>
      </c>
      <c r="W674" s="2">
        <v>1.7999999999999999E-2</v>
      </c>
      <c r="X674" s="2">
        <v>3.6</v>
      </c>
      <c r="Y674" s="2">
        <v>120</v>
      </c>
      <c r="Z674" s="2">
        <v>15</v>
      </c>
    </row>
    <row r="675" spans="1:26" ht="12" customHeight="1" thickBot="1">
      <c r="A675" s="34" t="s">
        <v>38</v>
      </c>
      <c r="B675" s="12" t="s">
        <v>60</v>
      </c>
      <c r="C675" s="12" t="s">
        <v>56</v>
      </c>
      <c r="D675" s="12" t="s">
        <v>57</v>
      </c>
      <c r="E675" s="12" t="s">
        <v>48</v>
      </c>
      <c r="F675" s="86" t="s">
        <v>114</v>
      </c>
      <c r="G675" s="14">
        <v>3.4</v>
      </c>
      <c r="H675" s="12">
        <v>3.9</v>
      </c>
      <c r="I675" s="2" t="s">
        <v>29</v>
      </c>
      <c r="J675" s="2">
        <v>34700</v>
      </c>
      <c r="K675" s="2">
        <v>43.6</v>
      </c>
      <c r="L675" s="80">
        <v>21740</v>
      </c>
      <c r="M675" s="16">
        <f t="shared" si="10"/>
        <v>21.74</v>
      </c>
      <c r="N675" s="2">
        <v>28.2</v>
      </c>
      <c r="O675" s="2">
        <v>7.41</v>
      </c>
      <c r="P675" s="22" t="s">
        <v>115</v>
      </c>
      <c r="Q675" s="2">
        <v>0.5</v>
      </c>
      <c r="R675" s="2">
        <v>1.2999999999999999E-2</v>
      </c>
      <c r="S675" s="2">
        <v>0.69</v>
      </c>
      <c r="T675" s="2">
        <v>0.7</v>
      </c>
      <c r="U675" s="2">
        <v>3.9E-2</v>
      </c>
      <c r="V675" s="2">
        <v>0.1</v>
      </c>
      <c r="W675" s="2">
        <v>2.8000000000000001E-2</v>
      </c>
      <c r="X675" s="2">
        <v>3.2</v>
      </c>
      <c r="Y675" s="22" t="s">
        <v>115</v>
      </c>
      <c r="Z675" s="22" t="s">
        <v>115</v>
      </c>
    </row>
    <row r="676" spans="1:26" ht="12" customHeight="1">
      <c r="A676" s="35" t="s">
        <v>38</v>
      </c>
      <c r="B676" s="18" t="s">
        <v>61</v>
      </c>
      <c r="C676" s="18" t="s">
        <v>62</v>
      </c>
      <c r="D676" s="18" t="s">
        <v>57</v>
      </c>
      <c r="E676" s="18" t="s">
        <v>48</v>
      </c>
      <c r="F676" s="85" t="s">
        <v>113</v>
      </c>
      <c r="G676" s="19">
        <v>0.51400000000000001</v>
      </c>
      <c r="H676" s="18" t="s">
        <v>29</v>
      </c>
      <c r="I676" s="2">
        <v>1</v>
      </c>
      <c r="J676" s="2">
        <v>17070</v>
      </c>
      <c r="K676" s="2">
        <v>68.900000000000006</v>
      </c>
      <c r="L676" s="81">
        <v>9980</v>
      </c>
      <c r="M676" s="16">
        <f t="shared" si="10"/>
        <v>9.98</v>
      </c>
      <c r="N676" s="2">
        <v>28.83</v>
      </c>
      <c r="O676" s="2">
        <v>7.43</v>
      </c>
      <c r="P676" s="2">
        <v>1.4E-2</v>
      </c>
      <c r="Q676" s="2">
        <v>0.84</v>
      </c>
      <c r="R676" s="2">
        <v>6.9000000000000006E-2</v>
      </c>
      <c r="S676" s="2">
        <v>1.1000000000000001</v>
      </c>
      <c r="T676" s="2">
        <v>1.2</v>
      </c>
      <c r="U676" s="2">
        <v>0.03</v>
      </c>
      <c r="V676" s="2">
        <v>7.5999999999999998E-2</v>
      </c>
      <c r="W676" s="2">
        <v>1.2E-2</v>
      </c>
      <c r="X676" s="2">
        <v>4.9000000000000004</v>
      </c>
      <c r="Y676" s="2">
        <v>150</v>
      </c>
      <c r="Z676" s="2">
        <v>13</v>
      </c>
    </row>
    <row r="677" spans="1:26" ht="12" customHeight="1" thickBot="1">
      <c r="A677" s="34" t="s">
        <v>38</v>
      </c>
      <c r="B677" s="12" t="s">
        <v>61</v>
      </c>
      <c r="C677" s="12" t="s">
        <v>62</v>
      </c>
      <c r="D677" s="12" t="s">
        <v>57</v>
      </c>
      <c r="E677" s="12" t="s">
        <v>48</v>
      </c>
      <c r="F677" s="86" t="s">
        <v>114</v>
      </c>
      <c r="G677" s="14">
        <v>3.3</v>
      </c>
      <c r="H677" s="12">
        <v>2.8</v>
      </c>
      <c r="I677" s="2" t="s">
        <v>29</v>
      </c>
      <c r="J677" s="2">
        <v>37400</v>
      </c>
      <c r="K677" s="2">
        <v>11.3</v>
      </c>
      <c r="L677" s="80">
        <v>23640</v>
      </c>
      <c r="M677" s="16">
        <f t="shared" si="10"/>
        <v>23.64</v>
      </c>
      <c r="N677" s="2">
        <v>27.54</v>
      </c>
      <c r="O677" s="2">
        <v>7.04</v>
      </c>
      <c r="P677" s="22" t="s">
        <v>115</v>
      </c>
      <c r="Q677" s="2">
        <v>0.52</v>
      </c>
      <c r="R677" s="2" t="s">
        <v>50</v>
      </c>
      <c r="S677" s="2">
        <v>0.56000000000000005</v>
      </c>
      <c r="T677" s="2">
        <v>0.56999999999999995</v>
      </c>
      <c r="U677" s="2">
        <v>1.7999999999999999E-2</v>
      </c>
      <c r="V677" s="2">
        <v>9.7000000000000003E-2</v>
      </c>
      <c r="W677" s="2">
        <v>5.0999999999999997E-2</v>
      </c>
      <c r="X677" s="2">
        <v>3.7</v>
      </c>
      <c r="Y677" s="22" t="s">
        <v>115</v>
      </c>
      <c r="Z677" s="22" t="s">
        <v>115</v>
      </c>
    </row>
    <row r="678" spans="1:26" ht="12" customHeight="1">
      <c r="A678" s="29" t="s">
        <v>38</v>
      </c>
      <c r="B678" s="2" t="s">
        <v>63</v>
      </c>
      <c r="C678" s="2" t="s">
        <v>62</v>
      </c>
      <c r="D678" s="2" t="s">
        <v>57</v>
      </c>
      <c r="E678" s="2" t="s">
        <v>48</v>
      </c>
      <c r="F678" s="85" t="s">
        <v>113</v>
      </c>
      <c r="G678" s="4">
        <v>0.59299999999999997</v>
      </c>
      <c r="H678" s="2" t="s">
        <v>29</v>
      </c>
      <c r="I678" s="2">
        <v>0.5</v>
      </c>
      <c r="J678" s="2">
        <v>17000</v>
      </c>
      <c r="K678" s="2">
        <v>115.3</v>
      </c>
      <c r="L678" s="81">
        <v>9980</v>
      </c>
      <c r="M678" s="16">
        <f t="shared" si="10"/>
        <v>9.98</v>
      </c>
      <c r="N678" s="2">
        <v>25.57</v>
      </c>
      <c r="O678" s="2">
        <v>7.95</v>
      </c>
      <c r="P678" s="2">
        <v>7.6999999999999999E-2</v>
      </c>
      <c r="Q678" s="2">
        <v>1.2</v>
      </c>
      <c r="R678" s="2">
        <v>6.0999999999999999E-2</v>
      </c>
      <c r="S678" s="2">
        <v>2.1</v>
      </c>
      <c r="T678" s="2">
        <v>2.2000000000000002</v>
      </c>
      <c r="U678" s="2">
        <v>0.02</v>
      </c>
      <c r="V678" s="2">
        <v>0.16</v>
      </c>
      <c r="W678" s="2">
        <v>6.0000000000000001E-3</v>
      </c>
      <c r="X678" s="2">
        <v>3.9</v>
      </c>
      <c r="Y678" s="2">
        <v>130</v>
      </c>
      <c r="Z678" s="2">
        <v>23</v>
      </c>
    </row>
    <row r="679" spans="1:26" ht="12" customHeight="1" thickBot="1">
      <c r="A679" s="34" t="s">
        <v>38</v>
      </c>
      <c r="B679" s="12" t="s">
        <v>63</v>
      </c>
      <c r="C679" s="12" t="s">
        <v>62</v>
      </c>
      <c r="D679" s="12" t="s">
        <v>57</v>
      </c>
      <c r="E679" s="12" t="s">
        <v>48</v>
      </c>
      <c r="F679" s="86" t="s">
        <v>114</v>
      </c>
      <c r="G679" s="14">
        <v>3.5</v>
      </c>
      <c r="H679" s="12">
        <v>4</v>
      </c>
      <c r="I679" s="2" t="s">
        <v>29</v>
      </c>
      <c r="J679" s="2">
        <v>38640</v>
      </c>
      <c r="K679" s="2">
        <v>18.399999999999999</v>
      </c>
      <c r="L679" s="80">
        <v>24500</v>
      </c>
      <c r="M679" s="16">
        <f t="shared" si="10"/>
        <v>24.5</v>
      </c>
      <c r="N679" s="2">
        <v>27.48</v>
      </c>
      <c r="O679" s="2">
        <v>7.29</v>
      </c>
      <c r="P679" s="22" t="s">
        <v>115</v>
      </c>
      <c r="Q679" s="2">
        <v>1.1000000000000001</v>
      </c>
      <c r="R679" s="2" t="s">
        <v>50</v>
      </c>
      <c r="S679" s="2">
        <v>1.9</v>
      </c>
      <c r="T679" s="2">
        <v>1.9</v>
      </c>
      <c r="U679" s="2">
        <v>0.56999999999999995</v>
      </c>
      <c r="V679" s="2">
        <v>0.62</v>
      </c>
      <c r="W679" s="2">
        <v>0.39</v>
      </c>
      <c r="X679" s="2">
        <v>4.3</v>
      </c>
      <c r="Y679" s="22" t="s">
        <v>115</v>
      </c>
      <c r="Z679" s="22" t="s">
        <v>115</v>
      </c>
    </row>
    <row r="680" spans="1:26" ht="12" customHeight="1">
      <c r="A680" s="29" t="s">
        <v>38</v>
      </c>
      <c r="B680" s="2" t="s">
        <v>64</v>
      </c>
      <c r="C680" s="2" t="s">
        <v>62</v>
      </c>
      <c r="D680" s="2" t="s">
        <v>57</v>
      </c>
      <c r="E680" s="2" t="s">
        <v>48</v>
      </c>
      <c r="F680" s="85" t="s">
        <v>113</v>
      </c>
      <c r="G680" s="4">
        <v>0.497</v>
      </c>
      <c r="H680" s="2" t="s">
        <v>29</v>
      </c>
      <c r="I680" s="2">
        <v>0.6</v>
      </c>
      <c r="J680" s="2">
        <v>29050</v>
      </c>
      <c r="K680" s="2">
        <v>52.8</v>
      </c>
      <c r="L680" s="81">
        <v>17910</v>
      </c>
      <c r="M680" s="16">
        <f t="shared" si="10"/>
        <v>17.91</v>
      </c>
      <c r="N680" s="2">
        <v>25.76</v>
      </c>
      <c r="O680" s="2">
        <v>7.71</v>
      </c>
      <c r="P680" s="2">
        <v>2.5000000000000001E-2</v>
      </c>
      <c r="Q680" s="2">
        <v>0.78</v>
      </c>
      <c r="R680" s="2">
        <v>2.7E-2</v>
      </c>
      <c r="S680" s="2">
        <v>1.5</v>
      </c>
      <c r="T680" s="2">
        <v>1.5</v>
      </c>
      <c r="U680" s="2">
        <v>3.7999999999999999E-2</v>
      </c>
      <c r="V680" s="2">
        <v>0.16</v>
      </c>
      <c r="W680" s="2">
        <v>3.4000000000000002E-2</v>
      </c>
      <c r="X680" s="2">
        <v>3.1</v>
      </c>
      <c r="Y680" s="2">
        <v>130</v>
      </c>
      <c r="Z680" s="2">
        <v>16</v>
      </c>
    </row>
    <row r="681" spans="1:26" ht="12" customHeight="1" thickBot="1">
      <c r="A681" s="34" t="s">
        <v>38</v>
      </c>
      <c r="B681" s="12" t="s">
        <v>64</v>
      </c>
      <c r="C681" s="12" t="s">
        <v>62</v>
      </c>
      <c r="D681" s="12" t="s">
        <v>57</v>
      </c>
      <c r="E681" s="12" t="s">
        <v>48</v>
      </c>
      <c r="F681" s="86" t="s">
        <v>114</v>
      </c>
      <c r="G681" s="14">
        <v>3.5</v>
      </c>
      <c r="H681" s="12">
        <v>4</v>
      </c>
      <c r="I681" s="2" t="s">
        <v>29</v>
      </c>
      <c r="J681" s="2">
        <v>37850</v>
      </c>
      <c r="K681" s="2">
        <v>4.3</v>
      </c>
      <c r="L681" s="80">
        <v>23940</v>
      </c>
      <c r="M681" s="16">
        <f t="shared" si="10"/>
        <v>23.94</v>
      </c>
      <c r="N681" s="2">
        <v>24.94</v>
      </c>
      <c r="O681" s="2">
        <v>7.32</v>
      </c>
      <c r="P681" s="22" t="s">
        <v>115</v>
      </c>
      <c r="Q681" s="2">
        <v>0.55000000000000004</v>
      </c>
      <c r="R681" s="2">
        <v>0.01</v>
      </c>
      <c r="S681" s="2">
        <v>1.1000000000000001</v>
      </c>
      <c r="T681" s="2">
        <v>1.1000000000000001</v>
      </c>
      <c r="U681" s="2">
        <v>0.28000000000000003</v>
      </c>
      <c r="V681" s="2">
        <v>0.2</v>
      </c>
      <c r="W681" s="2">
        <v>0.1</v>
      </c>
      <c r="X681" s="2">
        <v>2.5</v>
      </c>
      <c r="Y681" s="22" t="s">
        <v>115</v>
      </c>
      <c r="Z681" s="22" t="s">
        <v>115</v>
      </c>
    </row>
    <row r="682" spans="1:26" ht="12" customHeight="1">
      <c r="A682" s="29" t="s">
        <v>38</v>
      </c>
      <c r="B682" s="2" t="s">
        <v>65</v>
      </c>
      <c r="C682" s="2" t="s">
        <v>62</v>
      </c>
      <c r="D682" s="2" t="s">
        <v>57</v>
      </c>
      <c r="E682" s="2" t="s">
        <v>48</v>
      </c>
      <c r="F682" s="85" t="s">
        <v>113</v>
      </c>
      <c r="G682" s="4">
        <v>0.498</v>
      </c>
      <c r="H682" s="2" t="s">
        <v>29</v>
      </c>
      <c r="I682" s="2" t="s">
        <v>29</v>
      </c>
      <c r="J682" s="2">
        <v>32210</v>
      </c>
      <c r="K682" s="2">
        <v>67.099999999999994</v>
      </c>
      <c r="L682" s="81">
        <v>20370</v>
      </c>
      <c r="M682" s="16">
        <f t="shared" si="10"/>
        <v>20.37</v>
      </c>
      <c r="N682" s="2">
        <v>25.21</v>
      </c>
      <c r="O682" s="2">
        <v>7.51</v>
      </c>
      <c r="P682" s="2">
        <v>1.2999999999999999E-2</v>
      </c>
      <c r="Q682" s="2">
        <v>0.75</v>
      </c>
      <c r="R682" s="2" t="s">
        <v>50</v>
      </c>
      <c r="S682" s="2">
        <v>1</v>
      </c>
      <c r="T682" s="2">
        <v>1.1000000000000001</v>
      </c>
      <c r="U682" s="2">
        <v>3.2000000000000001E-2</v>
      </c>
      <c r="V682" s="2">
        <v>0.12</v>
      </c>
      <c r="W682" s="2">
        <v>4.1000000000000002E-2</v>
      </c>
      <c r="X682" s="2">
        <v>3.6</v>
      </c>
      <c r="Y682" s="2">
        <v>140</v>
      </c>
      <c r="Z682" s="2">
        <v>15</v>
      </c>
    </row>
    <row r="683" spans="1:26" ht="12" customHeight="1" thickBot="1">
      <c r="A683" s="34" t="s">
        <v>38</v>
      </c>
      <c r="B683" s="12" t="s">
        <v>65</v>
      </c>
      <c r="C683" s="12" t="s">
        <v>62</v>
      </c>
      <c r="D683" s="12" t="s">
        <v>57</v>
      </c>
      <c r="E683" s="12" t="s">
        <v>46</v>
      </c>
      <c r="F683" s="86" t="s">
        <v>114</v>
      </c>
      <c r="G683" s="14">
        <v>3.5089999999999999</v>
      </c>
      <c r="H683" s="12">
        <v>4.0999999999999996</v>
      </c>
      <c r="I683" s="2" t="s">
        <v>29</v>
      </c>
      <c r="J683" s="2">
        <v>36510</v>
      </c>
      <c r="K683" s="2">
        <v>44.6</v>
      </c>
      <c r="L683" s="80">
        <v>23050</v>
      </c>
      <c r="M683" s="16">
        <f t="shared" si="10"/>
        <v>23.05</v>
      </c>
      <c r="N683" s="2">
        <v>25.66</v>
      </c>
      <c r="O683" s="2">
        <v>7.44</v>
      </c>
      <c r="P683" s="22" t="s">
        <v>115</v>
      </c>
      <c r="Q683" s="22" t="s">
        <v>115</v>
      </c>
      <c r="R683" s="22" t="s">
        <v>115</v>
      </c>
      <c r="S683" s="22" t="s">
        <v>115</v>
      </c>
      <c r="T683" s="22" t="s">
        <v>115</v>
      </c>
      <c r="U683" s="22" t="s">
        <v>115</v>
      </c>
      <c r="V683" s="22" t="s">
        <v>115</v>
      </c>
      <c r="W683" s="22" t="s">
        <v>115</v>
      </c>
      <c r="X683" s="22" t="s">
        <v>115</v>
      </c>
      <c r="Y683" s="22" t="s">
        <v>115</v>
      </c>
      <c r="Z683" s="22" t="s">
        <v>115</v>
      </c>
    </row>
    <row r="684" spans="1:26" ht="12" customHeight="1">
      <c r="A684" s="29" t="s">
        <v>38</v>
      </c>
      <c r="B684" s="2" t="s">
        <v>66</v>
      </c>
      <c r="C684" s="2" t="s">
        <v>67</v>
      </c>
      <c r="D684" s="2" t="s">
        <v>57</v>
      </c>
      <c r="E684" s="2" t="s">
        <v>48</v>
      </c>
      <c r="F684" s="85" t="s">
        <v>113</v>
      </c>
      <c r="G684" s="4">
        <v>0.5</v>
      </c>
      <c r="H684" s="2" t="s">
        <v>29</v>
      </c>
      <c r="I684" s="2">
        <v>1.1000000000000001</v>
      </c>
      <c r="J684" s="2">
        <v>33780</v>
      </c>
      <c r="K684" s="2">
        <v>100.5</v>
      </c>
      <c r="L684" s="81">
        <v>21200</v>
      </c>
      <c r="M684" s="16">
        <f t="shared" si="10"/>
        <v>21.2</v>
      </c>
      <c r="N684" s="2">
        <v>23.16</v>
      </c>
      <c r="O684" s="2">
        <v>7.74</v>
      </c>
      <c r="P684" s="2">
        <v>2.1999999999999999E-2</v>
      </c>
      <c r="Q684" s="2">
        <v>0.78</v>
      </c>
      <c r="R684" s="2" t="s">
        <v>50</v>
      </c>
      <c r="S684" s="2">
        <v>0.93</v>
      </c>
      <c r="T684" s="2">
        <v>0.93</v>
      </c>
      <c r="U684" s="2" t="s">
        <v>50</v>
      </c>
      <c r="V684" s="2">
        <v>0.09</v>
      </c>
      <c r="W684" s="2">
        <v>2.1999999999999999E-2</v>
      </c>
      <c r="X684" s="2">
        <v>3.4</v>
      </c>
      <c r="Y684" s="2">
        <v>130</v>
      </c>
      <c r="Z684" s="2">
        <v>13</v>
      </c>
    </row>
    <row r="685" spans="1:26" ht="12" customHeight="1" thickBot="1">
      <c r="A685" s="34" t="s">
        <v>38</v>
      </c>
      <c r="B685" s="12" t="s">
        <v>66</v>
      </c>
      <c r="C685" s="12" t="s">
        <v>67</v>
      </c>
      <c r="D685" s="12" t="s">
        <v>57</v>
      </c>
      <c r="E685" s="12" t="s">
        <v>48</v>
      </c>
      <c r="F685" s="86" t="s">
        <v>114</v>
      </c>
      <c r="G685" s="14">
        <v>3.5</v>
      </c>
      <c r="H685" s="12">
        <v>4</v>
      </c>
      <c r="I685" s="2" t="s">
        <v>29</v>
      </c>
      <c r="J685" s="2">
        <v>35440</v>
      </c>
      <c r="K685" s="2">
        <v>68.400000000000006</v>
      </c>
      <c r="L685" s="80">
        <v>22350</v>
      </c>
      <c r="M685" s="16">
        <f t="shared" si="10"/>
        <v>22.35</v>
      </c>
      <c r="N685" s="2">
        <v>23.4</v>
      </c>
      <c r="O685" s="2">
        <v>7.52</v>
      </c>
      <c r="P685" s="22" t="s">
        <v>115</v>
      </c>
      <c r="Q685" s="2">
        <v>0.68</v>
      </c>
      <c r="R685" s="2" t="s">
        <v>50</v>
      </c>
      <c r="S685" s="2">
        <v>0.9</v>
      </c>
      <c r="T685" s="2">
        <v>0.9</v>
      </c>
      <c r="U685" s="2" t="s">
        <v>50</v>
      </c>
      <c r="V685" s="2">
        <v>9.8000000000000004E-2</v>
      </c>
      <c r="W685" s="2">
        <v>2.9000000000000001E-2</v>
      </c>
      <c r="X685" s="2">
        <v>3.2</v>
      </c>
      <c r="Y685" s="22" t="s">
        <v>115</v>
      </c>
      <c r="Z685" s="22" t="s">
        <v>115</v>
      </c>
    </row>
    <row r="686" spans="1:26" ht="12" customHeight="1">
      <c r="A686" s="29" t="s">
        <v>38</v>
      </c>
      <c r="B686" s="2" t="s">
        <v>68</v>
      </c>
      <c r="C686" s="2" t="s">
        <v>67</v>
      </c>
      <c r="D686" s="2" t="s">
        <v>57</v>
      </c>
      <c r="E686" s="2" t="s">
        <v>48</v>
      </c>
      <c r="F686" s="85" t="s">
        <v>113</v>
      </c>
      <c r="G686" s="4">
        <v>0.50800000000000001</v>
      </c>
      <c r="H686" s="2" t="s">
        <v>29</v>
      </c>
      <c r="I686" s="2">
        <v>1.2</v>
      </c>
      <c r="J686" s="2">
        <v>31050</v>
      </c>
      <c r="K686" s="2">
        <v>83.4</v>
      </c>
      <c r="L686" s="79">
        <v>19300</v>
      </c>
      <c r="M686" s="16">
        <f t="shared" si="10"/>
        <v>19.3</v>
      </c>
      <c r="N686" s="2">
        <v>24.01</v>
      </c>
      <c r="O686" s="2">
        <v>7.57</v>
      </c>
      <c r="P686" s="2">
        <v>9.2999999999999992E-3</v>
      </c>
      <c r="Q686" s="2">
        <v>0.8</v>
      </c>
      <c r="R686" s="2" t="s">
        <v>50</v>
      </c>
      <c r="S686" s="2">
        <v>0.91</v>
      </c>
      <c r="T686" s="2">
        <v>0.91</v>
      </c>
      <c r="U686" s="2" t="s">
        <v>50</v>
      </c>
      <c r="V686" s="2">
        <v>7.5999999999999998E-2</v>
      </c>
      <c r="W686" s="2">
        <v>0.02</v>
      </c>
      <c r="X686" s="2">
        <v>3.7</v>
      </c>
      <c r="Y686" s="2">
        <v>140</v>
      </c>
      <c r="Z686" s="2">
        <v>12</v>
      </c>
    </row>
    <row r="687" spans="1:26" ht="12" customHeight="1" thickBot="1">
      <c r="A687" s="34" t="s">
        <v>38</v>
      </c>
      <c r="B687" s="12" t="s">
        <v>68</v>
      </c>
      <c r="C687" s="12" t="s">
        <v>67</v>
      </c>
      <c r="D687" s="12" t="s">
        <v>57</v>
      </c>
      <c r="E687" s="12" t="s">
        <v>48</v>
      </c>
      <c r="F687" s="86" t="s">
        <v>114</v>
      </c>
      <c r="G687" s="14">
        <v>4.0999999999999996</v>
      </c>
      <c r="H687" s="12">
        <v>4.5999999999999996</v>
      </c>
      <c r="I687" s="2" t="s">
        <v>29</v>
      </c>
      <c r="J687" s="2">
        <v>39750</v>
      </c>
      <c r="K687" s="2">
        <v>55.6</v>
      </c>
      <c r="L687" s="80">
        <v>24910</v>
      </c>
      <c r="M687" s="16">
        <f t="shared" si="10"/>
        <v>24.91</v>
      </c>
      <c r="N687" s="2">
        <v>24.19</v>
      </c>
      <c r="O687" s="2">
        <v>7.42</v>
      </c>
      <c r="P687" s="22" t="s">
        <v>115</v>
      </c>
      <c r="Q687" s="2">
        <v>0.66</v>
      </c>
      <c r="R687" s="2" t="s">
        <v>50</v>
      </c>
      <c r="S687" s="2">
        <v>0.76</v>
      </c>
      <c r="T687" s="2">
        <v>0.77</v>
      </c>
      <c r="U687" s="2">
        <v>9.8000000000000004E-2</v>
      </c>
      <c r="V687" s="2">
        <v>0.1</v>
      </c>
      <c r="W687" s="2">
        <v>4.5999999999999999E-2</v>
      </c>
      <c r="X687" s="2">
        <v>2.9</v>
      </c>
      <c r="Y687" s="22" t="s">
        <v>115</v>
      </c>
      <c r="Z687" s="22" t="s">
        <v>115</v>
      </c>
    </row>
    <row r="688" spans="1:26" ht="12" customHeight="1">
      <c r="A688" s="29" t="s">
        <v>38</v>
      </c>
      <c r="B688" s="2" t="s">
        <v>69</v>
      </c>
      <c r="C688" s="2" t="s">
        <v>67</v>
      </c>
      <c r="D688" s="2" t="s">
        <v>57</v>
      </c>
      <c r="E688" s="2" t="s">
        <v>48</v>
      </c>
      <c r="F688" s="85" t="s">
        <v>113</v>
      </c>
      <c r="G688" s="4">
        <v>0.501</v>
      </c>
      <c r="H688" s="2" t="s">
        <v>29</v>
      </c>
      <c r="I688" s="2">
        <v>1.1000000000000001</v>
      </c>
      <c r="J688" s="2">
        <v>33310</v>
      </c>
      <c r="K688" s="2">
        <v>89.3</v>
      </c>
      <c r="L688" s="79">
        <v>20860</v>
      </c>
      <c r="M688" s="16">
        <f t="shared" si="10"/>
        <v>20.86</v>
      </c>
      <c r="N688" s="2">
        <v>23.59</v>
      </c>
      <c r="O688" s="2">
        <v>7.54</v>
      </c>
      <c r="P688" s="2">
        <v>1.6E-2</v>
      </c>
      <c r="Q688" s="2">
        <v>0.76</v>
      </c>
      <c r="R688" s="2" t="s">
        <v>50</v>
      </c>
      <c r="S688" s="2">
        <v>1</v>
      </c>
      <c r="T688" s="2">
        <v>1</v>
      </c>
      <c r="U688" s="2">
        <v>0.01</v>
      </c>
      <c r="V688" s="2">
        <v>9.4E-2</v>
      </c>
      <c r="W688" s="2">
        <v>3.3000000000000002E-2</v>
      </c>
      <c r="X688" s="2">
        <v>3.9</v>
      </c>
      <c r="Y688" s="2">
        <v>140</v>
      </c>
      <c r="Z688" s="2">
        <v>11</v>
      </c>
    </row>
    <row r="689" spans="1:26" ht="12" customHeight="1" thickBot="1">
      <c r="A689" s="34" t="s">
        <v>38</v>
      </c>
      <c r="B689" s="12" t="s">
        <v>69</v>
      </c>
      <c r="C689" s="12" t="s">
        <v>67</v>
      </c>
      <c r="D689" s="12" t="s">
        <v>57</v>
      </c>
      <c r="E689" s="12" t="s">
        <v>48</v>
      </c>
      <c r="F689" s="86" t="s">
        <v>114</v>
      </c>
      <c r="G689" s="14">
        <v>4</v>
      </c>
      <c r="H689" s="12">
        <v>4</v>
      </c>
      <c r="I689" s="2" t="s">
        <v>29</v>
      </c>
      <c r="J689" s="2">
        <v>41240</v>
      </c>
      <c r="K689" s="2">
        <v>44.2</v>
      </c>
      <c r="L689" s="80">
        <v>26430</v>
      </c>
      <c r="M689" s="16">
        <f t="shared" si="10"/>
        <v>26.43</v>
      </c>
      <c r="N689" s="2">
        <v>23.56</v>
      </c>
      <c r="O689" s="2">
        <v>7.3</v>
      </c>
      <c r="P689" s="22" t="s">
        <v>115</v>
      </c>
      <c r="Q689" s="2">
        <v>0.6</v>
      </c>
      <c r="R689" s="2">
        <v>1.2999999999999999E-2</v>
      </c>
      <c r="S689" s="2">
        <v>0.87</v>
      </c>
      <c r="T689" s="2">
        <v>0.88</v>
      </c>
      <c r="U689" s="2">
        <v>0.15</v>
      </c>
      <c r="V689" s="2">
        <v>0.11</v>
      </c>
      <c r="W689" s="2">
        <v>7.4999999999999997E-2</v>
      </c>
      <c r="X689" s="2">
        <v>3.4</v>
      </c>
      <c r="Y689" s="22" t="s">
        <v>115</v>
      </c>
      <c r="Z689" s="22" t="s">
        <v>115</v>
      </c>
    </row>
    <row r="690" spans="1:26" ht="12" customHeight="1">
      <c r="A690" s="29" t="s">
        <v>38</v>
      </c>
      <c r="B690" s="15" t="s">
        <v>70</v>
      </c>
      <c r="C690" s="2" t="s">
        <v>67</v>
      </c>
      <c r="D690" s="2" t="s">
        <v>57</v>
      </c>
      <c r="E690" s="2" t="s">
        <v>48</v>
      </c>
      <c r="F690" s="85" t="s">
        <v>113</v>
      </c>
      <c r="G690" s="4">
        <v>0.5</v>
      </c>
      <c r="H690" s="2" t="s">
        <v>29</v>
      </c>
      <c r="I690" s="2" t="s">
        <v>29</v>
      </c>
      <c r="J690" s="16">
        <v>36660</v>
      </c>
      <c r="K690" s="16">
        <v>88.6</v>
      </c>
      <c r="L690" s="81">
        <v>26840</v>
      </c>
      <c r="M690" s="16">
        <f t="shared" si="10"/>
        <v>26.84</v>
      </c>
      <c r="N690" s="16">
        <v>23.33</v>
      </c>
      <c r="O690" s="16">
        <v>7.69</v>
      </c>
      <c r="P690" s="16">
        <v>0.01</v>
      </c>
      <c r="Q690" s="16">
        <v>0.7</v>
      </c>
      <c r="R690" s="16" t="s">
        <v>50</v>
      </c>
      <c r="S690" s="16">
        <v>0.91</v>
      </c>
      <c r="T690" s="16">
        <v>0.91</v>
      </c>
      <c r="U690" s="16" t="s">
        <v>50</v>
      </c>
      <c r="V690" s="16">
        <v>8.4000000000000005E-2</v>
      </c>
      <c r="W690" s="16">
        <v>3.2000000000000001E-2</v>
      </c>
      <c r="X690" s="16">
        <v>3.3</v>
      </c>
      <c r="Y690" s="16">
        <v>140</v>
      </c>
      <c r="Z690" s="16">
        <v>9</v>
      </c>
    </row>
    <row r="691" spans="1:26" ht="12" customHeight="1" thickBot="1">
      <c r="A691" s="34" t="s">
        <v>38</v>
      </c>
      <c r="B691" s="23" t="s">
        <v>70</v>
      </c>
      <c r="C691" s="12" t="s">
        <v>67</v>
      </c>
      <c r="D691" s="12" t="s">
        <v>57</v>
      </c>
      <c r="E691" s="12" t="s">
        <v>48</v>
      </c>
      <c r="F691" s="86" t="s">
        <v>114</v>
      </c>
      <c r="G691" s="14">
        <v>4</v>
      </c>
      <c r="H691" s="12">
        <v>4.5</v>
      </c>
      <c r="I691" s="2" t="s">
        <v>29</v>
      </c>
      <c r="J691" s="2">
        <v>41830</v>
      </c>
      <c r="K691" s="2">
        <v>52.5</v>
      </c>
      <c r="L691" s="80">
        <v>24550</v>
      </c>
      <c r="M691" s="16">
        <f t="shared" si="10"/>
        <v>24.55</v>
      </c>
      <c r="N691" s="2">
        <v>23.8</v>
      </c>
      <c r="O691" s="2">
        <v>7.46</v>
      </c>
      <c r="P691" s="22" t="s">
        <v>115</v>
      </c>
      <c r="Q691" s="2">
        <v>0.7</v>
      </c>
      <c r="R691" s="2">
        <v>1.0999999999999999E-2</v>
      </c>
      <c r="S691" s="2">
        <v>0.91</v>
      </c>
      <c r="T691" s="2">
        <v>0.92</v>
      </c>
      <c r="U691" s="2">
        <v>3.2000000000000001E-2</v>
      </c>
      <c r="V691" s="2">
        <v>0.12</v>
      </c>
      <c r="W691" s="2">
        <v>4.4999999999999998E-2</v>
      </c>
      <c r="X691" s="2">
        <v>3.3</v>
      </c>
      <c r="Y691" s="22" t="s">
        <v>115</v>
      </c>
      <c r="Z691" s="22" t="s">
        <v>115</v>
      </c>
    </row>
    <row r="692" spans="1:26" ht="12" customHeight="1">
      <c r="A692" s="29" t="s">
        <v>38</v>
      </c>
      <c r="B692" s="2" t="s">
        <v>71</v>
      </c>
      <c r="C692" s="2" t="s">
        <v>67</v>
      </c>
      <c r="D692" s="2" t="s">
        <v>57</v>
      </c>
      <c r="E692" s="2" t="s">
        <v>48</v>
      </c>
      <c r="F692" s="85" t="s">
        <v>113</v>
      </c>
      <c r="G692" s="4">
        <v>0.56599999999999995</v>
      </c>
      <c r="H692" s="2" t="s">
        <v>29</v>
      </c>
      <c r="I692" s="2">
        <v>0.5</v>
      </c>
      <c r="J692" s="2">
        <v>38520</v>
      </c>
      <c r="K692" s="2">
        <v>82.7</v>
      </c>
      <c r="L692" s="79">
        <v>24510</v>
      </c>
      <c r="M692" s="16">
        <f t="shared" si="10"/>
        <v>24.51</v>
      </c>
      <c r="N692" s="2">
        <v>22.85</v>
      </c>
      <c r="O692" s="2">
        <v>7.55</v>
      </c>
      <c r="P692" s="2">
        <v>0.01</v>
      </c>
      <c r="Q692" s="2">
        <v>0.64</v>
      </c>
      <c r="R692" s="2" t="s">
        <v>50</v>
      </c>
      <c r="S692" s="2">
        <v>0.87</v>
      </c>
      <c r="T692" s="2">
        <v>0.88</v>
      </c>
      <c r="U692" s="2">
        <v>0.01</v>
      </c>
      <c r="V692" s="2">
        <v>9.6000000000000002E-2</v>
      </c>
      <c r="W692" s="2">
        <v>0.05</v>
      </c>
      <c r="X692" s="2">
        <v>3.1</v>
      </c>
      <c r="Y692" s="2">
        <v>140</v>
      </c>
      <c r="Z692" s="2">
        <v>13</v>
      </c>
    </row>
    <row r="693" spans="1:26" ht="12" customHeight="1" thickBot="1">
      <c r="A693" s="34" t="s">
        <v>38</v>
      </c>
      <c r="B693" s="12" t="s">
        <v>71</v>
      </c>
      <c r="C693" s="12" t="s">
        <v>67</v>
      </c>
      <c r="D693" s="12" t="s">
        <v>57</v>
      </c>
      <c r="E693" s="12" t="s">
        <v>48</v>
      </c>
      <c r="F693" s="86" t="s">
        <v>114</v>
      </c>
      <c r="G693" s="14">
        <v>4.0999999999999996</v>
      </c>
      <c r="H693" s="12">
        <v>4.5999999999999996</v>
      </c>
      <c r="I693" s="2" t="s">
        <v>29</v>
      </c>
      <c r="J693" s="2">
        <v>39850</v>
      </c>
      <c r="K693" s="2">
        <v>67.8</v>
      </c>
      <c r="L693" s="80">
        <v>25460</v>
      </c>
      <c r="M693" s="16">
        <f t="shared" si="10"/>
        <v>25.46</v>
      </c>
      <c r="N693" s="2">
        <v>22.54</v>
      </c>
      <c r="O693" s="2">
        <v>7.45</v>
      </c>
      <c r="P693" s="22" t="s">
        <v>115</v>
      </c>
      <c r="Q693" s="2">
        <v>0.6</v>
      </c>
      <c r="R693" s="2">
        <v>1.2999999999999999E-2</v>
      </c>
      <c r="S693" s="2">
        <v>0.76</v>
      </c>
      <c r="T693" s="2">
        <v>0.78</v>
      </c>
      <c r="U693" s="2">
        <v>6.7000000000000004E-2</v>
      </c>
      <c r="V693" s="2">
        <v>9.6000000000000002E-2</v>
      </c>
      <c r="W693" s="2">
        <v>5.8000000000000003E-2</v>
      </c>
      <c r="X693" s="2">
        <v>3.1</v>
      </c>
      <c r="Y693" s="22" t="s">
        <v>115</v>
      </c>
      <c r="Z693" s="22" t="s">
        <v>115</v>
      </c>
    </row>
    <row r="694" spans="1:26" ht="12" customHeight="1">
      <c r="A694" s="29" t="s">
        <v>38</v>
      </c>
      <c r="B694" s="2" t="s">
        <v>72</v>
      </c>
      <c r="C694" s="2" t="s">
        <v>73</v>
      </c>
      <c r="D694" s="2" t="s">
        <v>57</v>
      </c>
      <c r="E694" s="2" t="s">
        <v>48</v>
      </c>
      <c r="F694" s="85" t="s">
        <v>113</v>
      </c>
      <c r="G694" s="4">
        <v>0.498</v>
      </c>
      <c r="H694" s="2" t="s">
        <v>29</v>
      </c>
      <c r="I694" s="2">
        <v>1</v>
      </c>
      <c r="J694" s="2">
        <v>38160</v>
      </c>
      <c r="K694" s="2">
        <v>92.2</v>
      </c>
      <c r="L694" s="81">
        <v>24280</v>
      </c>
      <c r="M694" s="16">
        <f t="shared" si="10"/>
        <v>24.28</v>
      </c>
      <c r="N694" s="2">
        <v>20.95</v>
      </c>
      <c r="O694" s="2">
        <v>7.64</v>
      </c>
      <c r="P694" s="2">
        <v>1.7999999999999999E-2</v>
      </c>
      <c r="Q694" s="2">
        <v>0.68</v>
      </c>
      <c r="R694" s="2">
        <v>5.6000000000000001E-2</v>
      </c>
      <c r="S694" s="2">
        <v>0.92</v>
      </c>
      <c r="T694" s="2">
        <v>0.98</v>
      </c>
      <c r="U694" s="2">
        <v>2.7E-2</v>
      </c>
      <c r="V694" s="2">
        <v>0.09</v>
      </c>
      <c r="W694" s="2">
        <v>3.6999999999999998E-2</v>
      </c>
      <c r="X694" s="2">
        <v>3.2</v>
      </c>
      <c r="Y694" s="2">
        <v>140</v>
      </c>
      <c r="Z694" s="2">
        <v>11</v>
      </c>
    </row>
    <row r="695" spans="1:26" ht="12" customHeight="1" thickBot="1">
      <c r="A695" s="34" t="s">
        <v>38</v>
      </c>
      <c r="B695" s="12" t="s">
        <v>72</v>
      </c>
      <c r="C695" s="12" t="s">
        <v>73</v>
      </c>
      <c r="D695" s="12" t="s">
        <v>57</v>
      </c>
      <c r="E695" s="12" t="s">
        <v>48</v>
      </c>
      <c r="F695" s="86" t="s">
        <v>114</v>
      </c>
      <c r="G695" s="14">
        <v>3.5</v>
      </c>
      <c r="H695" s="12">
        <v>4</v>
      </c>
      <c r="I695" s="2" t="s">
        <v>29</v>
      </c>
      <c r="J695" s="2">
        <v>40310</v>
      </c>
      <c r="K695" s="2">
        <v>73.3</v>
      </c>
      <c r="L695" s="80">
        <v>25800</v>
      </c>
      <c r="M695" s="16">
        <f t="shared" si="10"/>
        <v>25.8</v>
      </c>
      <c r="N695" s="2">
        <v>20.71</v>
      </c>
      <c r="O695" s="2">
        <v>7.52</v>
      </c>
      <c r="P695" s="22" t="s">
        <v>115</v>
      </c>
      <c r="Q695" s="2">
        <v>0.66</v>
      </c>
      <c r="R695" s="2">
        <v>5.6000000000000001E-2</v>
      </c>
      <c r="S695" s="2">
        <v>0.78</v>
      </c>
      <c r="T695" s="2">
        <v>0.84</v>
      </c>
      <c r="U695" s="2">
        <v>9.5000000000000001E-2</v>
      </c>
      <c r="V695" s="2">
        <v>9.0999999999999998E-2</v>
      </c>
      <c r="W695" s="2">
        <v>4.8000000000000001E-2</v>
      </c>
      <c r="X695" s="2">
        <v>3.1</v>
      </c>
      <c r="Y695" s="22" t="s">
        <v>115</v>
      </c>
      <c r="Z695" s="22" t="s">
        <v>115</v>
      </c>
    </row>
    <row r="696" spans="1:26" ht="12" customHeight="1">
      <c r="A696" s="29" t="s">
        <v>38</v>
      </c>
      <c r="B696" s="2" t="s">
        <v>74</v>
      </c>
      <c r="C696" s="2" t="s">
        <v>73</v>
      </c>
      <c r="D696" s="2" t="s">
        <v>57</v>
      </c>
      <c r="E696" s="2" t="s">
        <v>48</v>
      </c>
      <c r="F696" s="85" t="s">
        <v>113</v>
      </c>
      <c r="G696" s="4">
        <v>0.53300000000000003</v>
      </c>
      <c r="H696" s="2" t="s">
        <v>29</v>
      </c>
      <c r="I696" s="2">
        <v>1.7</v>
      </c>
      <c r="J696" s="2">
        <v>41930</v>
      </c>
      <c r="K696" s="2">
        <v>71.599999999999994</v>
      </c>
      <c r="L696" s="81">
        <v>26960</v>
      </c>
      <c r="M696" s="16">
        <f t="shared" si="10"/>
        <v>26.96</v>
      </c>
      <c r="N696" s="2">
        <v>20.73</v>
      </c>
      <c r="O696" s="2">
        <v>7.5</v>
      </c>
      <c r="P696" s="2">
        <v>3.0000000000000001E-3</v>
      </c>
      <c r="Q696" s="2">
        <v>0.6</v>
      </c>
      <c r="R696" s="2">
        <v>2.1999999999999999E-2</v>
      </c>
      <c r="S696" s="2">
        <v>0.68</v>
      </c>
      <c r="T696" s="2">
        <v>0.71</v>
      </c>
      <c r="U696" s="2">
        <v>4.2999999999999997E-2</v>
      </c>
      <c r="V696" s="2">
        <v>7.8E-2</v>
      </c>
      <c r="W696" s="2">
        <v>3.7999999999999999E-2</v>
      </c>
      <c r="X696" s="2">
        <v>2.7</v>
      </c>
      <c r="Y696" s="2">
        <v>140</v>
      </c>
      <c r="Z696" s="2">
        <v>8</v>
      </c>
    </row>
    <row r="697" spans="1:26" ht="12" customHeight="1" thickBot="1">
      <c r="A697" s="34" t="s">
        <v>38</v>
      </c>
      <c r="B697" s="12" t="s">
        <v>74</v>
      </c>
      <c r="C697" s="12" t="s">
        <v>73</v>
      </c>
      <c r="D697" s="12" t="s">
        <v>57</v>
      </c>
      <c r="E697" s="12" t="s">
        <v>48</v>
      </c>
      <c r="F697" s="86" t="s">
        <v>114</v>
      </c>
      <c r="G697" s="14">
        <v>4</v>
      </c>
      <c r="H697" s="12">
        <v>4.4000000000000004</v>
      </c>
      <c r="I697" s="2" t="s">
        <v>29</v>
      </c>
      <c r="J697" s="2">
        <v>45000</v>
      </c>
      <c r="K697" s="2">
        <v>58.1</v>
      </c>
      <c r="L697" s="80">
        <v>29160</v>
      </c>
      <c r="M697" s="16">
        <f t="shared" si="10"/>
        <v>29.16</v>
      </c>
      <c r="N697" s="2">
        <v>20.78</v>
      </c>
      <c r="O697" s="2">
        <v>7.45</v>
      </c>
      <c r="P697" s="22" t="s">
        <v>115</v>
      </c>
      <c r="Q697" s="2">
        <v>0.5</v>
      </c>
      <c r="R697" s="2">
        <v>1.7999999999999999E-2</v>
      </c>
      <c r="S697" s="2">
        <v>0.6</v>
      </c>
      <c r="T697" s="2">
        <v>0.62</v>
      </c>
      <c r="U697" s="2">
        <v>9.1999999999999998E-2</v>
      </c>
      <c r="V697" s="2">
        <v>7.9000000000000001E-2</v>
      </c>
      <c r="W697" s="2">
        <v>5.0999999999999997E-2</v>
      </c>
      <c r="X697" s="2">
        <v>2.6</v>
      </c>
      <c r="Y697" s="22" t="s">
        <v>115</v>
      </c>
      <c r="Z697" s="22" t="s">
        <v>115</v>
      </c>
    </row>
    <row r="698" spans="1:26" ht="12" customHeight="1">
      <c r="A698" s="35" t="s">
        <v>38</v>
      </c>
      <c r="B698" s="18" t="s">
        <v>75</v>
      </c>
      <c r="C698" s="18" t="s">
        <v>73</v>
      </c>
      <c r="D698" s="18" t="s">
        <v>57</v>
      </c>
      <c r="E698" s="18" t="s">
        <v>48</v>
      </c>
      <c r="F698" s="85" t="s">
        <v>113</v>
      </c>
      <c r="G698" s="19">
        <v>0.5</v>
      </c>
      <c r="H698" s="18" t="s">
        <v>29</v>
      </c>
      <c r="I698" s="2">
        <v>1.3</v>
      </c>
      <c r="J698" s="2">
        <v>42910</v>
      </c>
      <c r="K698" s="2">
        <v>81.400000000000006</v>
      </c>
      <c r="L698" s="81">
        <v>27650</v>
      </c>
      <c r="M698" s="16">
        <f t="shared" si="10"/>
        <v>27.65</v>
      </c>
      <c r="N698" s="2">
        <v>22.27</v>
      </c>
      <c r="O698" s="2">
        <v>7.47</v>
      </c>
      <c r="P698" s="2">
        <v>1.0999999999999999E-2</v>
      </c>
      <c r="Q698" s="2">
        <v>0.53</v>
      </c>
      <c r="R698" s="2">
        <v>4.5999999999999999E-2</v>
      </c>
      <c r="S698" s="2">
        <v>0.96</v>
      </c>
      <c r="T698" s="2">
        <v>1</v>
      </c>
      <c r="U698" s="2">
        <v>5.1999999999999998E-2</v>
      </c>
      <c r="V698" s="2">
        <v>7.3999999999999996E-2</v>
      </c>
      <c r="W698" s="2">
        <v>0.04</v>
      </c>
      <c r="X698" s="2">
        <v>2.7</v>
      </c>
      <c r="Y698" s="2">
        <v>140</v>
      </c>
      <c r="Z698" s="2">
        <v>9</v>
      </c>
    </row>
    <row r="699" spans="1:26" ht="12" customHeight="1" thickBot="1">
      <c r="A699" s="34" t="s">
        <v>38</v>
      </c>
      <c r="B699" s="12" t="s">
        <v>75</v>
      </c>
      <c r="C699" s="12" t="s">
        <v>73</v>
      </c>
      <c r="D699" s="12" t="s">
        <v>57</v>
      </c>
      <c r="E699" s="12" t="s">
        <v>48</v>
      </c>
      <c r="F699" s="86" t="s">
        <v>114</v>
      </c>
      <c r="G699" s="14">
        <v>3.8</v>
      </c>
      <c r="H699" s="12">
        <v>4.3</v>
      </c>
      <c r="I699" s="2" t="s">
        <v>29</v>
      </c>
      <c r="J699" s="2">
        <v>46440</v>
      </c>
      <c r="K699" s="2">
        <v>38.700000000000003</v>
      </c>
      <c r="L699" s="80">
        <v>30200</v>
      </c>
      <c r="M699" s="16">
        <f t="shared" si="10"/>
        <v>30.2</v>
      </c>
      <c r="N699" s="2">
        <v>21.53</v>
      </c>
      <c r="O699" s="2">
        <v>7.3</v>
      </c>
      <c r="P699" s="22" t="s">
        <v>115</v>
      </c>
      <c r="Q699" s="2">
        <v>0.48</v>
      </c>
      <c r="R699" s="2">
        <v>3.1E-2</v>
      </c>
      <c r="S699" s="2">
        <v>0.66</v>
      </c>
      <c r="T699" s="2">
        <v>0.69</v>
      </c>
      <c r="U699" s="2">
        <v>0.18</v>
      </c>
      <c r="V699" s="2">
        <v>8.7999999999999995E-2</v>
      </c>
      <c r="W699" s="2">
        <v>5.5E-2</v>
      </c>
      <c r="X699" s="2">
        <v>2.6</v>
      </c>
      <c r="Y699" s="22" t="s">
        <v>115</v>
      </c>
      <c r="Z699" s="22" t="s">
        <v>115</v>
      </c>
    </row>
    <row r="700" spans="1:26" ht="12" customHeight="1">
      <c r="A700" s="31" t="s">
        <v>38</v>
      </c>
      <c r="B700" s="11" t="s">
        <v>76</v>
      </c>
      <c r="C700" s="11" t="s">
        <v>73</v>
      </c>
      <c r="D700" s="11" t="s">
        <v>57</v>
      </c>
      <c r="E700" s="11" t="s">
        <v>48</v>
      </c>
      <c r="F700" s="85" t="s">
        <v>113</v>
      </c>
      <c r="G700" s="4">
        <v>0.499</v>
      </c>
      <c r="H700" s="2" t="s">
        <v>29</v>
      </c>
      <c r="I700" s="2">
        <v>2.4</v>
      </c>
      <c r="J700" s="2">
        <v>44020</v>
      </c>
      <c r="K700" s="2">
        <v>71.900000000000006</v>
      </c>
      <c r="L700" s="81">
        <v>28460</v>
      </c>
      <c r="M700" s="16">
        <f t="shared" si="10"/>
        <v>28.46</v>
      </c>
      <c r="N700" s="2">
        <v>20.83</v>
      </c>
      <c r="O700" s="2">
        <v>7.44</v>
      </c>
      <c r="P700" s="2">
        <v>5.7000000000000002E-3</v>
      </c>
      <c r="Q700" s="2">
        <v>0.52</v>
      </c>
      <c r="R700" s="2">
        <v>4.2000000000000003E-2</v>
      </c>
      <c r="S700" s="2">
        <v>0.68</v>
      </c>
      <c r="T700" s="2">
        <v>0.72</v>
      </c>
      <c r="U700" s="2">
        <v>2.5999999999999999E-2</v>
      </c>
      <c r="V700" s="2">
        <v>6.9000000000000006E-2</v>
      </c>
      <c r="W700" s="2">
        <v>5.2999999999999999E-2</v>
      </c>
      <c r="X700" s="2">
        <v>2.2000000000000002</v>
      </c>
      <c r="Y700" s="2">
        <v>140</v>
      </c>
      <c r="Z700" s="2">
        <v>11</v>
      </c>
    </row>
    <row r="701" spans="1:26" ht="12" customHeight="1" thickBot="1">
      <c r="A701" s="34" t="s">
        <v>38</v>
      </c>
      <c r="B701" s="12" t="s">
        <v>76</v>
      </c>
      <c r="C701" s="12" t="s">
        <v>73</v>
      </c>
      <c r="D701" s="12" t="s">
        <v>57</v>
      </c>
      <c r="E701" s="12" t="s">
        <v>48</v>
      </c>
      <c r="F701" s="86" t="s">
        <v>114</v>
      </c>
      <c r="G701" s="14">
        <v>4.2</v>
      </c>
      <c r="H701" s="12">
        <v>4.7</v>
      </c>
      <c r="I701" s="2" t="s">
        <v>29</v>
      </c>
      <c r="J701" s="2">
        <v>44580</v>
      </c>
      <c r="K701" s="2">
        <v>55.5</v>
      </c>
      <c r="L701" s="80">
        <v>28860</v>
      </c>
      <c r="M701" s="16">
        <f t="shared" si="10"/>
        <v>28.86</v>
      </c>
      <c r="N701" s="2">
        <v>20.27</v>
      </c>
      <c r="O701" s="2">
        <v>7.37</v>
      </c>
      <c r="P701" s="22" t="s">
        <v>115</v>
      </c>
      <c r="Q701" s="2">
        <v>0.52</v>
      </c>
      <c r="R701" s="2">
        <v>4.1000000000000002E-2</v>
      </c>
      <c r="S701" s="2">
        <v>0.57999999999999996</v>
      </c>
      <c r="T701" s="2">
        <v>0.62</v>
      </c>
      <c r="U701" s="2">
        <v>6.3E-2</v>
      </c>
      <c r="V701" s="2">
        <v>7.0999999999999994E-2</v>
      </c>
      <c r="W701" s="2">
        <v>6.0999999999999999E-2</v>
      </c>
      <c r="X701" s="2">
        <v>2.2000000000000002</v>
      </c>
      <c r="Y701" s="22" t="s">
        <v>115</v>
      </c>
      <c r="Z701" s="22" t="s">
        <v>115</v>
      </c>
    </row>
    <row r="702" spans="1:26" ht="12" customHeight="1">
      <c r="A702" s="35" t="s">
        <v>38</v>
      </c>
      <c r="B702" s="18" t="s">
        <v>78</v>
      </c>
      <c r="C702" s="18" t="s">
        <v>79</v>
      </c>
      <c r="D702" s="18" t="s">
        <v>57</v>
      </c>
      <c r="E702" s="18" t="s">
        <v>48</v>
      </c>
      <c r="F702" s="85" t="s">
        <v>113</v>
      </c>
      <c r="G702" s="19">
        <v>0.51</v>
      </c>
      <c r="H702" s="18" t="s">
        <v>29</v>
      </c>
      <c r="I702" s="2">
        <v>2</v>
      </c>
      <c r="J702" s="2">
        <v>43080</v>
      </c>
      <c r="K702" s="2">
        <v>75.599999999999994</v>
      </c>
      <c r="L702" s="81">
        <v>27790</v>
      </c>
      <c r="M702" s="16">
        <f t="shared" si="10"/>
        <v>27.79</v>
      </c>
      <c r="N702" s="2">
        <v>18.82</v>
      </c>
      <c r="O702" s="2">
        <v>7.39</v>
      </c>
      <c r="P702" s="2">
        <v>3.7000000000000002E-3</v>
      </c>
      <c r="Q702" s="2">
        <v>0.51</v>
      </c>
      <c r="R702" s="2">
        <v>0.06</v>
      </c>
      <c r="S702" s="2">
        <v>0.7</v>
      </c>
      <c r="T702" s="2">
        <v>0.76</v>
      </c>
      <c r="U702" s="2">
        <v>4.1000000000000002E-2</v>
      </c>
      <c r="V702" s="2">
        <v>6.5000000000000002E-2</v>
      </c>
      <c r="W702" s="2">
        <v>5.8000000000000003E-2</v>
      </c>
      <c r="X702" s="2">
        <v>2.5</v>
      </c>
      <c r="Y702" s="2">
        <v>140</v>
      </c>
      <c r="Z702" s="2">
        <v>10</v>
      </c>
    </row>
    <row r="703" spans="1:26" ht="12" customHeight="1" thickBot="1">
      <c r="A703" s="34" t="s">
        <v>38</v>
      </c>
      <c r="B703" s="12" t="s">
        <v>78</v>
      </c>
      <c r="C703" s="12" t="s">
        <v>79</v>
      </c>
      <c r="D703" s="12" t="s">
        <v>57</v>
      </c>
      <c r="E703" s="12" t="s">
        <v>48</v>
      </c>
      <c r="F703" s="86" t="s">
        <v>114</v>
      </c>
      <c r="G703" s="14">
        <v>3.3</v>
      </c>
      <c r="H703" s="12">
        <v>3.8</v>
      </c>
      <c r="I703" s="2" t="s">
        <v>29</v>
      </c>
      <c r="J703" s="2">
        <v>46430</v>
      </c>
      <c r="K703" s="2">
        <v>64.2</v>
      </c>
      <c r="L703" s="80">
        <v>30200</v>
      </c>
      <c r="M703" s="16">
        <f t="shared" si="10"/>
        <v>30.2</v>
      </c>
      <c r="N703" s="2">
        <v>19.46</v>
      </c>
      <c r="O703" s="2">
        <v>7.37</v>
      </c>
      <c r="P703" s="22" t="s">
        <v>115</v>
      </c>
      <c r="Q703" s="2">
        <v>0.5</v>
      </c>
      <c r="R703" s="2">
        <v>3.7999999999999999E-2</v>
      </c>
      <c r="S703" s="2">
        <v>0.63</v>
      </c>
      <c r="T703" s="2">
        <v>0.67</v>
      </c>
      <c r="U703" s="2">
        <v>0.09</v>
      </c>
      <c r="V703" s="2">
        <v>9.6000000000000002E-2</v>
      </c>
      <c r="W703" s="2">
        <v>7.4999999999999997E-2</v>
      </c>
      <c r="X703" s="2">
        <v>2.2999999999999998</v>
      </c>
      <c r="Y703" s="22" t="s">
        <v>115</v>
      </c>
      <c r="Z703" s="22" t="s">
        <v>115</v>
      </c>
    </row>
    <row r="704" spans="1:26" ht="12" customHeight="1">
      <c r="A704" s="29" t="s">
        <v>38</v>
      </c>
      <c r="B704" s="2" t="s">
        <v>80</v>
      </c>
      <c r="C704" s="2" t="s">
        <v>79</v>
      </c>
      <c r="D704" s="2" t="s">
        <v>57</v>
      </c>
      <c r="E704" s="2" t="s">
        <v>48</v>
      </c>
      <c r="F704" s="85" t="s">
        <v>113</v>
      </c>
      <c r="G704" s="4">
        <v>0.46</v>
      </c>
      <c r="H704" s="2" t="s">
        <v>29</v>
      </c>
      <c r="I704" s="2">
        <v>1.6</v>
      </c>
      <c r="J704" s="2">
        <v>46830</v>
      </c>
      <c r="K704" s="2">
        <v>91.3</v>
      </c>
      <c r="L704" s="81">
        <v>30500</v>
      </c>
      <c r="M704" s="16">
        <f t="shared" si="10"/>
        <v>30.5</v>
      </c>
      <c r="N704" s="2">
        <v>19.41</v>
      </c>
      <c r="O704" s="2">
        <v>7.64</v>
      </c>
      <c r="P704" s="2">
        <v>6.7999999999999996E-3</v>
      </c>
      <c r="Q704" s="2">
        <v>0.41</v>
      </c>
      <c r="R704" s="2">
        <v>1.2999999999999999E-2</v>
      </c>
      <c r="S704" s="2">
        <v>0.6</v>
      </c>
      <c r="T704" s="2">
        <v>0.62</v>
      </c>
      <c r="U704" s="2" t="s">
        <v>50</v>
      </c>
      <c r="V704" s="2">
        <v>6.6000000000000003E-2</v>
      </c>
      <c r="W704" s="2">
        <v>3.5000000000000003E-2</v>
      </c>
      <c r="X704" s="2">
        <v>2.4</v>
      </c>
      <c r="Y704" s="2">
        <v>140</v>
      </c>
      <c r="Z704" s="2">
        <v>8</v>
      </c>
    </row>
    <row r="705" spans="1:26" ht="12" customHeight="1" thickBot="1">
      <c r="A705" s="34" t="s">
        <v>38</v>
      </c>
      <c r="B705" s="12" t="s">
        <v>80</v>
      </c>
      <c r="C705" s="12" t="s">
        <v>79</v>
      </c>
      <c r="D705" s="12" t="s">
        <v>57</v>
      </c>
      <c r="E705" s="12" t="s">
        <v>48</v>
      </c>
      <c r="F705" s="86" t="s">
        <v>114</v>
      </c>
      <c r="G705" s="14">
        <v>4.5</v>
      </c>
      <c r="H705" s="12">
        <v>5</v>
      </c>
      <c r="I705" s="2" t="s">
        <v>29</v>
      </c>
      <c r="J705" s="2">
        <v>47570</v>
      </c>
      <c r="K705" s="2">
        <v>63.3</v>
      </c>
      <c r="L705" s="80">
        <v>31030</v>
      </c>
      <c r="M705" s="16">
        <f t="shared" si="10"/>
        <v>31.03</v>
      </c>
      <c r="N705" s="2">
        <v>18.84</v>
      </c>
      <c r="O705" s="2">
        <v>7.44</v>
      </c>
      <c r="P705" s="22" t="s">
        <v>115</v>
      </c>
      <c r="Q705" s="2">
        <v>0.44</v>
      </c>
      <c r="R705" s="2">
        <v>1.4999999999999999E-2</v>
      </c>
      <c r="S705" s="2">
        <v>0.5</v>
      </c>
      <c r="T705" s="2">
        <v>0.51</v>
      </c>
      <c r="U705" s="2">
        <v>1.7000000000000001E-2</v>
      </c>
      <c r="V705" s="2">
        <v>6.7000000000000004E-2</v>
      </c>
      <c r="W705" s="2">
        <v>4.2999999999999997E-2</v>
      </c>
      <c r="X705" s="2">
        <v>2.4</v>
      </c>
      <c r="Y705" s="22" t="s">
        <v>115</v>
      </c>
      <c r="Z705" s="22" t="s">
        <v>115</v>
      </c>
    </row>
    <row r="706" spans="1:26" ht="12" customHeight="1">
      <c r="A706" s="35" t="s">
        <v>38</v>
      </c>
      <c r="B706" s="18" t="s">
        <v>81</v>
      </c>
      <c r="C706" s="18" t="s">
        <v>79</v>
      </c>
      <c r="D706" s="18" t="s">
        <v>57</v>
      </c>
      <c r="E706" s="18" t="s">
        <v>48</v>
      </c>
      <c r="F706" s="85" t="s">
        <v>113</v>
      </c>
      <c r="G706" s="19">
        <v>0.499</v>
      </c>
      <c r="H706" s="18" t="s">
        <v>29</v>
      </c>
      <c r="I706" s="2">
        <v>2.5</v>
      </c>
      <c r="J706" s="2">
        <v>47850</v>
      </c>
      <c r="K706" s="2">
        <v>76.099999999999994</v>
      </c>
      <c r="L706" s="81">
        <v>31230</v>
      </c>
      <c r="M706" s="16">
        <f t="shared" si="10"/>
        <v>31.23</v>
      </c>
      <c r="N706" s="2">
        <v>17.2</v>
      </c>
      <c r="O706" s="2">
        <v>7.49</v>
      </c>
      <c r="P706" s="2">
        <v>1.0999999999999999E-2</v>
      </c>
      <c r="Q706" s="2">
        <v>0.48</v>
      </c>
      <c r="R706" s="2">
        <v>2.5999999999999999E-2</v>
      </c>
      <c r="S706" s="2">
        <v>0.73</v>
      </c>
      <c r="T706" s="2">
        <v>0.76</v>
      </c>
      <c r="U706" s="2">
        <v>1.2E-2</v>
      </c>
      <c r="V706" s="2">
        <v>7.6999999999999999E-2</v>
      </c>
      <c r="W706" s="2">
        <v>3.5999999999999997E-2</v>
      </c>
      <c r="X706" s="2">
        <v>2.9</v>
      </c>
      <c r="Y706" s="2">
        <v>140</v>
      </c>
      <c r="Z706" s="2">
        <v>12</v>
      </c>
    </row>
    <row r="707" spans="1:26" ht="12" customHeight="1" thickBot="1">
      <c r="A707" s="34" t="s">
        <v>38</v>
      </c>
      <c r="B707" s="12" t="s">
        <v>81</v>
      </c>
      <c r="C707" s="12" t="s">
        <v>79</v>
      </c>
      <c r="D707" s="12" t="s">
        <v>57</v>
      </c>
      <c r="E707" s="12" t="s">
        <v>48</v>
      </c>
      <c r="F707" s="86" t="s">
        <v>114</v>
      </c>
      <c r="G707" s="14">
        <v>3.5</v>
      </c>
      <c r="H707" s="12">
        <v>3.7</v>
      </c>
      <c r="I707" s="2" t="s">
        <v>29</v>
      </c>
      <c r="J707" s="2">
        <v>49410</v>
      </c>
      <c r="K707" s="2">
        <v>53.1</v>
      </c>
      <c r="L707" s="80">
        <v>32370</v>
      </c>
      <c r="M707" s="16">
        <f t="shared" ref="M707:M770" si="11">L707/1000</f>
        <v>32.369999999999997</v>
      </c>
      <c r="N707" s="2">
        <v>17.989999999999998</v>
      </c>
      <c r="O707" s="2">
        <v>7.35</v>
      </c>
      <c r="P707" s="22" t="s">
        <v>115</v>
      </c>
      <c r="Q707" s="2">
        <v>0.47</v>
      </c>
      <c r="R707" s="2">
        <v>2.4E-2</v>
      </c>
      <c r="S707" s="2">
        <v>0.55000000000000004</v>
      </c>
      <c r="T707" s="2">
        <v>0.56999999999999995</v>
      </c>
      <c r="U707" s="2">
        <v>5.6000000000000001E-2</v>
      </c>
      <c r="V707" s="2">
        <v>7.1999999999999995E-2</v>
      </c>
      <c r="W707" s="2">
        <v>4.2000000000000003E-2</v>
      </c>
      <c r="X707" s="2">
        <v>2.5</v>
      </c>
      <c r="Y707" s="22" t="s">
        <v>115</v>
      </c>
      <c r="Z707" s="22" t="s">
        <v>115</v>
      </c>
    </row>
    <row r="708" spans="1:26" ht="12" customHeight="1">
      <c r="A708" s="29" t="s">
        <v>38</v>
      </c>
      <c r="B708" s="2" t="s">
        <v>82</v>
      </c>
      <c r="C708" s="2" t="s">
        <v>79</v>
      </c>
      <c r="D708" s="2" t="s">
        <v>57</v>
      </c>
      <c r="E708" s="2" t="s">
        <v>48</v>
      </c>
      <c r="F708" s="85" t="s">
        <v>113</v>
      </c>
      <c r="G708" s="4">
        <v>0.50700000000000001</v>
      </c>
      <c r="H708" s="2" t="s">
        <v>29</v>
      </c>
      <c r="I708" s="2">
        <v>1.7</v>
      </c>
      <c r="J708" s="2">
        <v>41230</v>
      </c>
      <c r="K708" s="2">
        <v>51.4</v>
      </c>
      <c r="L708" s="81">
        <v>28140</v>
      </c>
      <c r="M708" s="16">
        <f t="shared" si="11"/>
        <v>28.14</v>
      </c>
      <c r="N708" s="2">
        <v>16.5</v>
      </c>
      <c r="O708" s="2">
        <v>7.21</v>
      </c>
      <c r="P708" s="2">
        <v>2.7000000000000001E-3</v>
      </c>
      <c r="Q708" s="2">
        <v>0.55000000000000004</v>
      </c>
      <c r="R708" s="2">
        <v>7.6999999999999999E-2</v>
      </c>
      <c r="S708" s="2">
        <v>0.76</v>
      </c>
      <c r="T708" s="2">
        <v>0.84</v>
      </c>
      <c r="U708" s="2">
        <v>0.14000000000000001</v>
      </c>
      <c r="V708" s="2">
        <v>6.9000000000000006E-2</v>
      </c>
      <c r="W708" s="2">
        <v>3.7999999999999999E-2</v>
      </c>
      <c r="X708" s="2">
        <v>2.9</v>
      </c>
      <c r="Y708" s="2">
        <v>130</v>
      </c>
      <c r="Z708" s="2">
        <v>8</v>
      </c>
    </row>
    <row r="709" spans="1:26" ht="12" customHeight="1" thickBot="1">
      <c r="A709" s="34" t="s">
        <v>38</v>
      </c>
      <c r="B709" s="12" t="s">
        <v>82</v>
      </c>
      <c r="C709" s="12" t="s">
        <v>79</v>
      </c>
      <c r="D709" s="12" t="s">
        <v>57</v>
      </c>
      <c r="E709" s="12" t="s">
        <v>48</v>
      </c>
      <c r="F709" s="86" t="s">
        <v>114</v>
      </c>
      <c r="G709" s="14">
        <v>4.4000000000000004</v>
      </c>
      <c r="H709" s="12">
        <v>4.9000000000000004</v>
      </c>
      <c r="I709" s="2" t="s">
        <v>29</v>
      </c>
      <c r="J709" s="2">
        <v>43580</v>
      </c>
      <c r="K709" s="2">
        <v>46.8</v>
      </c>
      <c r="L709" s="80">
        <v>24880</v>
      </c>
      <c r="M709" s="16">
        <f t="shared" si="11"/>
        <v>24.88</v>
      </c>
      <c r="N709" s="2">
        <v>16.52</v>
      </c>
      <c r="O709" s="2">
        <v>7.21</v>
      </c>
      <c r="P709" s="22" t="s">
        <v>115</v>
      </c>
      <c r="Q709" s="2">
        <v>0.45</v>
      </c>
      <c r="R709" s="2">
        <v>5.1999999999999998E-2</v>
      </c>
      <c r="S709" s="2">
        <v>0.76</v>
      </c>
      <c r="T709" s="2">
        <v>0.81</v>
      </c>
      <c r="U709" s="2">
        <v>0.15</v>
      </c>
      <c r="V709" s="2">
        <v>7.0999999999999994E-2</v>
      </c>
      <c r="W709" s="2">
        <v>4.4999999999999998E-2</v>
      </c>
      <c r="X709" s="2">
        <v>2.6</v>
      </c>
      <c r="Y709" s="22" t="s">
        <v>115</v>
      </c>
      <c r="Z709" s="22" t="s">
        <v>115</v>
      </c>
    </row>
    <row r="710" spans="1:26" ht="12" customHeight="1">
      <c r="A710" s="29" t="s">
        <v>38</v>
      </c>
      <c r="B710" s="2" t="s">
        <v>83</v>
      </c>
      <c r="C710" s="2" t="s">
        <v>84</v>
      </c>
      <c r="D710" s="2" t="s">
        <v>57</v>
      </c>
      <c r="E710" s="2" t="s">
        <v>48</v>
      </c>
      <c r="F710" s="85" t="s">
        <v>113</v>
      </c>
      <c r="G710" s="4">
        <v>0.53200000000000003</v>
      </c>
      <c r="H710" s="2" t="s">
        <v>29</v>
      </c>
      <c r="I710" s="2">
        <v>1.5</v>
      </c>
      <c r="J710" s="2">
        <v>38990</v>
      </c>
      <c r="K710" s="2">
        <v>69.5</v>
      </c>
      <c r="L710" s="81">
        <v>31810</v>
      </c>
      <c r="M710" s="16">
        <f t="shared" si="11"/>
        <v>31.81</v>
      </c>
      <c r="N710" s="2">
        <v>16.78</v>
      </c>
      <c r="O710" s="2">
        <v>7.42</v>
      </c>
      <c r="P710" s="2">
        <v>0.01</v>
      </c>
      <c r="Q710" s="2">
        <v>0.53</v>
      </c>
      <c r="R710" s="2">
        <v>8.6999999999999994E-2</v>
      </c>
      <c r="S710" s="2">
        <v>0.78</v>
      </c>
      <c r="T710" s="2">
        <v>0.87</v>
      </c>
      <c r="U710" s="2">
        <v>0.11</v>
      </c>
      <c r="V710" s="2">
        <v>6.3E-2</v>
      </c>
      <c r="W710" s="2">
        <v>2.3E-2</v>
      </c>
      <c r="X710" s="2">
        <v>3.2</v>
      </c>
      <c r="Y710" s="2">
        <v>130</v>
      </c>
      <c r="Z710" s="2">
        <v>8</v>
      </c>
    </row>
    <row r="711" spans="1:26" ht="12" customHeight="1" thickBot="1">
      <c r="A711" s="34" t="s">
        <v>38</v>
      </c>
      <c r="B711" s="12" t="s">
        <v>83</v>
      </c>
      <c r="C711" s="12" t="s">
        <v>84</v>
      </c>
      <c r="D711" s="12" t="s">
        <v>57</v>
      </c>
      <c r="E711" s="12" t="s">
        <v>48</v>
      </c>
      <c r="F711" s="86" t="s">
        <v>114</v>
      </c>
      <c r="G711" s="14">
        <v>3.5</v>
      </c>
      <c r="H711" s="12">
        <v>4</v>
      </c>
      <c r="I711" s="2" t="s">
        <v>29</v>
      </c>
      <c r="J711" s="2">
        <v>48660</v>
      </c>
      <c r="K711" s="2">
        <v>50.4</v>
      </c>
      <c r="L711" s="80">
        <v>27480</v>
      </c>
      <c r="M711" s="16">
        <f t="shared" si="11"/>
        <v>27.48</v>
      </c>
      <c r="N711" s="2">
        <v>16.28</v>
      </c>
      <c r="O711" s="2">
        <v>7.45</v>
      </c>
      <c r="P711" s="22" t="s">
        <v>115</v>
      </c>
      <c r="Q711" s="2">
        <v>0.34</v>
      </c>
      <c r="R711" s="2">
        <v>5.1999999999999998E-2</v>
      </c>
      <c r="S711" s="2">
        <v>0.44</v>
      </c>
      <c r="T711" s="2">
        <v>0.49</v>
      </c>
      <c r="U711" s="2">
        <v>8.5999999999999993E-2</v>
      </c>
      <c r="V711" s="2">
        <v>5.3999999999999999E-2</v>
      </c>
      <c r="W711" s="2">
        <v>3.2000000000000001E-2</v>
      </c>
      <c r="X711" s="2">
        <v>2.2000000000000002</v>
      </c>
      <c r="Y711" s="22" t="s">
        <v>115</v>
      </c>
      <c r="Z711" s="22" t="s">
        <v>115</v>
      </c>
    </row>
    <row r="712" spans="1:26" ht="12" customHeight="1">
      <c r="A712" s="29" t="s">
        <v>38</v>
      </c>
      <c r="B712" s="2" t="s">
        <v>85</v>
      </c>
      <c r="C712" s="2" t="s">
        <v>84</v>
      </c>
      <c r="D712" s="2" t="s">
        <v>57</v>
      </c>
      <c r="E712" s="2" t="s">
        <v>48</v>
      </c>
      <c r="F712" s="85" t="s">
        <v>113</v>
      </c>
      <c r="G712" s="4">
        <v>0.501</v>
      </c>
      <c r="H712" s="2" t="s">
        <v>29</v>
      </c>
      <c r="I712" s="2">
        <v>2.7</v>
      </c>
      <c r="J712" s="2">
        <v>42840</v>
      </c>
      <c r="K712" s="2">
        <v>67</v>
      </c>
      <c r="L712" s="81">
        <v>27600</v>
      </c>
      <c r="M712" s="16">
        <f t="shared" si="11"/>
        <v>27.6</v>
      </c>
      <c r="N712" s="2">
        <v>15.77</v>
      </c>
      <c r="O712" s="2">
        <v>7.44</v>
      </c>
      <c r="P712" s="2">
        <v>1.8E-3</v>
      </c>
      <c r="Q712" s="2">
        <v>0.52</v>
      </c>
      <c r="R712" s="2">
        <v>7.3999999999999996E-2</v>
      </c>
      <c r="S712" s="2">
        <v>0.63</v>
      </c>
      <c r="T712" s="2">
        <v>0.7</v>
      </c>
      <c r="U712" s="2">
        <v>9.7000000000000003E-2</v>
      </c>
      <c r="V712" s="2">
        <v>4.8000000000000001E-2</v>
      </c>
      <c r="W712" s="2">
        <v>2.5999999999999999E-2</v>
      </c>
      <c r="X712" s="2">
        <v>2.6</v>
      </c>
      <c r="Y712" s="2">
        <v>130</v>
      </c>
      <c r="Z712" s="2">
        <v>6</v>
      </c>
    </row>
    <row r="713" spans="1:26" ht="12" customHeight="1" thickBot="1">
      <c r="A713" s="34" t="s">
        <v>38</v>
      </c>
      <c r="B713" s="12" t="s">
        <v>85</v>
      </c>
      <c r="C713" s="12" t="s">
        <v>84</v>
      </c>
      <c r="D713" s="12" t="s">
        <v>57</v>
      </c>
      <c r="E713" s="12" t="s">
        <v>48</v>
      </c>
      <c r="F713" s="86" t="s">
        <v>114</v>
      </c>
      <c r="G713" s="14">
        <v>4</v>
      </c>
      <c r="H713" s="12">
        <v>4.5</v>
      </c>
      <c r="I713" s="2" t="s">
        <v>29</v>
      </c>
      <c r="J713" s="2">
        <v>44240</v>
      </c>
      <c r="K713" s="2">
        <v>53.7</v>
      </c>
      <c r="L713" s="80">
        <v>28610</v>
      </c>
      <c r="M713" s="16">
        <f t="shared" si="11"/>
        <v>28.61</v>
      </c>
      <c r="N713" s="2">
        <v>16.149999999999999</v>
      </c>
      <c r="O713" s="2">
        <v>7.38</v>
      </c>
      <c r="P713" s="22" t="s">
        <v>115</v>
      </c>
      <c r="Q713" s="2">
        <v>0.42</v>
      </c>
      <c r="R713" s="2">
        <v>6.6000000000000003E-2</v>
      </c>
      <c r="S713" s="2">
        <v>0.55000000000000004</v>
      </c>
      <c r="T713" s="2">
        <v>0.61</v>
      </c>
      <c r="U713" s="2">
        <v>0.12</v>
      </c>
      <c r="V713" s="2">
        <v>5.0999999999999997E-2</v>
      </c>
      <c r="W713" s="2">
        <v>2.9000000000000001E-2</v>
      </c>
      <c r="X713" s="2">
        <v>2.2999999999999998</v>
      </c>
      <c r="Y713" s="22" t="s">
        <v>115</v>
      </c>
      <c r="Z713" s="22" t="s">
        <v>115</v>
      </c>
    </row>
    <row r="714" spans="1:26" ht="12" customHeight="1">
      <c r="A714" s="29" t="s">
        <v>38</v>
      </c>
      <c r="B714" s="2" t="s">
        <v>86</v>
      </c>
      <c r="C714" s="2" t="s">
        <v>84</v>
      </c>
      <c r="D714" s="2" t="s">
        <v>57</v>
      </c>
      <c r="E714" s="2" t="s">
        <v>48</v>
      </c>
      <c r="F714" s="85" t="s">
        <v>113</v>
      </c>
      <c r="G714" s="4">
        <v>0.50700000000000001</v>
      </c>
      <c r="H714" s="2" t="s">
        <v>29</v>
      </c>
      <c r="I714" s="2">
        <v>2</v>
      </c>
      <c r="J714" s="2">
        <v>38140</v>
      </c>
      <c r="K714" s="2">
        <v>45.5</v>
      </c>
      <c r="L714" s="81">
        <v>24280</v>
      </c>
      <c r="M714" s="16">
        <f t="shared" si="11"/>
        <v>24.28</v>
      </c>
      <c r="N714" s="2">
        <v>16.02</v>
      </c>
      <c r="O714" s="2">
        <v>7.27</v>
      </c>
      <c r="P714" s="2">
        <v>1.6000000000000001E-3</v>
      </c>
      <c r="Q714" s="2">
        <v>0.55000000000000004</v>
      </c>
      <c r="R714" s="2">
        <v>8.8999999999999996E-2</v>
      </c>
      <c r="S714" s="2">
        <v>0.77</v>
      </c>
      <c r="T714" s="2">
        <v>0.86</v>
      </c>
      <c r="U714" s="2">
        <v>0.18</v>
      </c>
      <c r="V714" s="2">
        <v>4.7E-2</v>
      </c>
      <c r="W714" s="2">
        <v>2.1000000000000001E-2</v>
      </c>
      <c r="X714" s="2">
        <v>3.2</v>
      </c>
      <c r="Y714" s="2">
        <v>130</v>
      </c>
      <c r="Z714" s="2">
        <v>8</v>
      </c>
    </row>
    <row r="715" spans="1:26" ht="12" customHeight="1" thickBot="1">
      <c r="A715" s="34" t="s">
        <v>38</v>
      </c>
      <c r="B715" s="12" t="s">
        <v>86</v>
      </c>
      <c r="C715" s="12" t="s">
        <v>84</v>
      </c>
      <c r="D715" s="12" t="s">
        <v>57</v>
      </c>
      <c r="E715" s="12" t="s">
        <v>48</v>
      </c>
      <c r="F715" s="86" t="s">
        <v>114</v>
      </c>
      <c r="G715" s="14">
        <v>4</v>
      </c>
      <c r="H715" s="12">
        <v>4.5</v>
      </c>
      <c r="I715" s="2" t="s">
        <v>29</v>
      </c>
      <c r="J715" s="2">
        <v>45710</v>
      </c>
      <c r="K715" s="2">
        <v>29.8</v>
      </c>
      <c r="L715" s="80">
        <v>29680</v>
      </c>
      <c r="M715" s="16">
        <f t="shared" si="11"/>
        <v>29.68</v>
      </c>
      <c r="N715" s="2">
        <v>16.739999999999998</v>
      </c>
      <c r="O715" s="2">
        <v>7.35</v>
      </c>
      <c r="P715" s="22" t="s">
        <v>115</v>
      </c>
      <c r="Q715" s="2">
        <v>0.54</v>
      </c>
      <c r="R715" s="2">
        <v>0.06</v>
      </c>
      <c r="S715" s="2">
        <v>0.76</v>
      </c>
      <c r="T715" s="2">
        <v>0.82</v>
      </c>
      <c r="U715" s="2">
        <v>0.2</v>
      </c>
      <c r="V715" s="2">
        <v>6.6000000000000003E-2</v>
      </c>
      <c r="W715" s="2">
        <v>3.5999999999999997E-2</v>
      </c>
      <c r="X715" s="2">
        <v>2.2000000000000002</v>
      </c>
      <c r="Y715" s="22" t="s">
        <v>115</v>
      </c>
      <c r="Z715" s="22" t="s">
        <v>115</v>
      </c>
    </row>
    <row r="716" spans="1:26" ht="12" customHeight="1">
      <c r="A716" s="29" t="s">
        <v>38</v>
      </c>
      <c r="B716" s="2" t="s">
        <v>87</v>
      </c>
      <c r="C716" s="2" t="s">
        <v>84</v>
      </c>
      <c r="D716" s="2" t="s">
        <v>57</v>
      </c>
      <c r="E716" s="2" t="s">
        <v>48</v>
      </c>
      <c r="F716" s="85" t="s">
        <v>113</v>
      </c>
      <c r="G716" s="4">
        <v>0.51</v>
      </c>
      <c r="H716" s="2" t="s">
        <v>29</v>
      </c>
      <c r="I716" s="2">
        <v>1.5</v>
      </c>
      <c r="J716" s="2">
        <v>31580</v>
      </c>
      <c r="K716" s="2">
        <v>81.7</v>
      </c>
      <c r="L716" s="81">
        <v>4970</v>
      </c>
      <c r="M716" s="16">
        <f t="shared" si="11"/>
        <v>4.97</v>
      </c>
      <c r="N716" s="2">
        <v>15.1</v>
      </c>
      <c r="O716" s="2">
        <v>7.29</v>
      </c>
      <c r="P716" s="2">
        <v>5.4999999999999997E-3</v>
      </c>
      <c r="Q716" s="2">
        <v>0.47</v>
      </c>
      <c r="R716" s="2">
        <v>0.09</v>
      </c>
      <c r="S716" s="2">
        <v>0.64</v>
      </c>
      <c r="T716" s="2">
        <v>0.73</v>
      </c>
      <c r="U716" s="2">
        <v>6.6000000000000003E-2</v>
      </c>
      <c r="V716" s="2">
        <v>4.8000000000000001E-2</v>
      </c>
      <c r="W716" s="2">
        <v>1.4999999999999999E-2</v>
      </c>
      <c r="X716" s="2">
        <v>2.5</v>
      </c>
      <c r="Y716" s="2">
        <v>120</v>
      </c>
      <c r="Z716" s="2">
        <v>7</v>
      </c>
    </row>
    <row r="717" spans="1:26" ht="12" customHeight="1" thickBot="1">
      <c r="A717" s="34" t="s">
        <v>38</v>
      </c>
      <c r="B717" s="12" t="s">
        <v>87</v>
      </c>
      <c r="C717" s="12" t="s">
        <v>84</v>
      </c>
      <c r="D717" s="12" t="s">
        <v>57</v>
      </c>
      <c r="E717" s="12" t="s">
        <v>48</v>
      </c>
      <c r="F717" s="86" t="s">
        <v>114</v>
      </c>
      <c r="G717" s="14">
        <v>4.2</v>
      </c>
      <c r="H717" s="12">
        <v>4.7</v>
      </c>
      <c r="I717" s="2" t="s">
        <v>29</v>
      </c>
      <c r="J717" s="2">
        <v>39800</v>
      </c>
      <c r="K717" s="2">
        <v>48.7</v>
      </c>
      <c r="L717" s="80">
        <v>25440</v>
      </c>
      <c r="M717" s="16">
        <f t="shared" si="11"/>
        <v>25.44</v>
      </c>
      <c r="N717" s="2">
        <v>16.18</v>
      </c>
      <c r="O717" s="2">
        <v>7.15</v>
      </c>
      <c r="P717" s="22" t="s">
        <v>115</v>
      </c>
      <c r="Q717" s="2">
        <v>0.4</v>
      </c>
      <c r="R717" s="2">
        <v>8.4000000000000005E-2</v>
      </c>
      <c r="S717" s="2">
        <v>0.62</v>
      </c>
      <c r="T717" s="2">
        <v>0.7</v>
      </c>
      <c r="U717" s="2">
        <v>0.19</v>
      </c>
      <c r="V717" s="2">
        <v>5.8999999999999997E-2</v>
      </c>
      <c r="W717" s="2">
        <v>2.8000000000000001E-2</v>
      </c>
      <c r="X717" s="2">
        <v>2.2000000000000002</v>
      </c>
      <c r="Y717" s="22" t="s">
        <v>115</v>
      </c>
      <c r="Z717" s="22" t="s">
        <v>115</v>
      </c>
    </row>
    <row r="718" spans="1:26" ht="12" customHeight="1">
      <c r="A718" s="29" t="s">
        <v>38</v>
      </c>
      <c r="B718" s="2" t="s">
        <v>88</v>
      </c>
      <c r="C718" s="2" t="s">
        <v>84</v>
      </c>
      <c r="D718" s="2" t="s">
        <v>57</v>
      </c>
      <c r="E718" s="2" t="s">
        <v>48</v>
      </c>
      <c r="F718" s="85" t="s">
        <v>113</v>
      </c>
      <c r="G718" s="4">
        <v>0.50600000000000001</v>
      </c>
      <c r="H718" s="2" t="s">
        <v>29</v>
      </c>
      <c r="I718" s="2">
        <v>0.9</v>
      </c>
      <c r="J718" s="2">
        <v>8855</v>
      </c>
      <c r="K718" s="2">
        <v>74.3</v>
      </c>
      <c r="L718" s="81">
        <v>4970</v>
      </c>
      <c r="M718" s="16">
        <f t="shared" si="11"/>
        <v>4.97</v>
      </c>
      <c r="N718" s="2">
        <v>13.79</v>
      </c>
      <c r="O718" s="2">
        <v>7.33</v>
      </c>
      <c r="P718" s="2">
        <v>8.9999999999999998E-4</v>
      </c>
      <c r="Q718" s="2">
        <v>0.43</v>
      </c>
      <c r="R718" s="2">
        <v>0.44</v>
      </c>
      <c r="S718" s="2">
        <v>0.62</v>
      </c>
      <c r="T718" s="2">
        <v>1.1000000000000001</v>
      </c>
      <c r="U718" s="2">
        <v>6.2E-2</v>
      </c>
      <c r="V718" s="2">
        <v>3.7999999999999999E-2</v>
      </c>
      <c r="W718" s="2">
        <v>8.0000000000000002E-3</v>
      </c>
      <c r="X718" s="2">
        <v>4</v>
      </c>
      <c r="Y718" s="2">
        <v>73</v>
      </c>
      <c r="Z718" s="2">
        <v>10</v>
      </c>
    </row>
    <row r="719" spans="1:26" ht="12" customHeight="1" thickBot="1">
      <c r="A719" s="34" t="s">
        <v>38</v>
      </c>
      <c r="B719" s="12" t="s">
        <v>88</v>
      </c>
      <c r="C719" s="12" t="s">
        <v>84</v>
      </c>
      <c r="D719" s="12" t="s">
        <v>57</v>
      </c>
      <c r="E719" s="12" t="s">
        <v>48</v>
      </c>
      <c r="F719" s="86" t="s">
        <v>114</v>
      </c>
      <c r="G719" s="14">
        <v>4.3</v>
      </c>
      <c r="H719" s="12">
        <v>4.8</v>
      </c>
      <c r="I719" s="2" t="s">
        <v>29</v>
      </c>
      <c r="J719" s="2">
        <v>37610</v>
      </c>
      <c r="K719" s="2">
        <v>15.8</v>
      </c>
      <c r="L719" s="80">
        <v>23900</v>
      </c>
      <c r="M719" s="16">
        <f t="shared" si="11"/>
        <v>23.9</v>
      </c>
      <c r="N719" s="2">
        <v>15.59</v>
      </c>
      <c r="O719" s="2">
        <v>7.14</v>
      </c>
      <c r="P719" s="22" t="s">
        <v>115</v>
      </c>
      <c r="Q719" s="2">
        <v>0.34</v>
      </c>
      <c r="R719" s="2">
        <v>8.8999999999999996E-2</v>
      </c>
      <c r="S719" s="2">
        <v>0.73</v>
      </c>
      <c r="T719" s="2">
        <v>0.82</v>
      </c>
      <c r="U719" s="2">
        <v>0.35</v>
      </c>
      <c r="V719" s="2">
        <v>6.2E-2</v>
      </c>
      <c r="W719" s="2">
        <v>3.5999999999999997E-2</v>
      </c>
      <c r="X719" s="2">
        <v>2.5</v>
      </c>
      <c r="Y719" s="22" t="s">
        <v>115</v>
      </c>
      <c r="Z719" s="22" t="s">
        <v>115</v>
      </c>
    </row>
    <row r="720" spans="1:26" ht="12" customHeight="1">
      <c r="A720" s="29" t="s">
        <v>38</v>
      </c>
      <c r="B720" s="2" t="s">
        <v>89</v>
      </c>
      <c r="C720" s="2" t="s">
        <v>90</v>
      </c>
      <c r="D720" s="2" t="s">
        <v>57</v>
      </c>
      <c r="E720" s="2" t="s">
        <v>48</v>
      </c>
      <c r="F720" s="85" t="s">
        <v>113</v>
      </c>
      <c r="G720" s="4">
        <v>0.47</v>
      </c>
      <c r="H720" s="2" t="s">
        <v>29</v>
      </c>
      <c r="I720" s="2">
        <v>1.2</v>
      </c>
      <c r="J720" s="2">
        <v>13530</v>
      </c>
      <c r="K720" s="2">
        <v>83.8</v>
      </c>
      <c r="L720" s="81">
        <v>7800</v>
      </c>
      <c r="M720" s="16">
        <f t="shared" si="11"/>
        <v>7.8</v>
      </c>
      <c r="N720" s="2">
        <v>13.46</v>
      </c>
      <c r="O720" s="2">
        <v>7.7</v>
      </c>
      <c r="P720" s="2">
        <v>5.7000000000000002E-3</v>
      </c>
      <c r="Q720" s="2">
        <v>0.62</v>
      </c>
      <c r="R720" s="2">
        <v>0.92</v>
      </c>
      <c r="S720" s="2">
        <v>0.68</v>
      </c>
      <c r="T720" s="2">
        <v>1.6</v>
      </c>
      <c r="U720" s="2">
        <v>4.1000000000000002E-2</v>
      </c>
      <c r="V720" s="2">
        <v>3.9E-2</v>
      </c>
      <c r="W720" s="2">
        <v>1.4999999999999999E-2</v>
      </c>
      <c r="X720" s="2">
        <v>4.9000000000000004</v>
      </c>
      <c r="Y720" s="2">
        <v>110</v>
      </c>
      <c r="Z720" s="2">
        <v>14</v>
      </c>
    </row>
    <row r="721" spans="1:26" ht="12" customHeight="1" thickBot="1">
      <c r="A721" s="34" t="s">
        <v>38</v>
      </c>
      <c r="B721" s="12" t="s">
        <v>89</v>
      </c>
      <c r="C721" s="12" t="s">
        <v>90</v>
      </c>
      <c r="D721" s="12" t="s">
        <v>57</v>
      </c>
      <c r="E721" s="12" t="s">
        <v>48</v>
      </c>
      <c r="F721" s="86" t="s">
        <v>114</v>
      </c>
      <c r="G721" s="14">
        <v>4.5</v>
      </c>
      <c r="H721" s="12">
        <v>4.5</v>
      </c>
      <c r="I721" s="2" t="s">
        <v>29</v>
      </c>
      <c r="J721" s="2">
        <v>36020</v>
      </c>
      <c r="K721" s="2">
        <v>35</v>
      </c>
      <c r="L721" s="80">
        <v>22740</v>
      </c>
      <c r="M721" s="16">
        <f t="shared" si="11"/>
        <v>22.74</v>
      </c>
      <c r="N721" s="2">
        <v>14.98</v>
      </c>
      <c r="O721" s="2">
        <v>7.34</v>
      </c>
      <c r="P721" s="22" t="s">
        <v>115</v>
      </c>
      <c r="Q721" s="2">
        <v>0.3</v>
      </c>
      <c r="R721" s="2">
        <v>0.26</v>
      </c>
      <c r="S721" s="2">
        <v>0.55000000000000004</v>
      </c>
      <c r="T721" s="2">
        <v>0.8</v>
      </c>
      <c r="U721" s="2">
        <v>0.22</v>
      </c>
      <c r="V721" s="2">
        <v>4.9000000000000002E-2</v>
      </c>
      <c r="W721" s="2">
        <v>3.2000000000000001E-2</v>
      </c>
      <c r="X721" s="2">
        <v>2.6</v>
      </c>
      <c r="Y721" s="22" t="s">
        <v>115</v>
      </c>
      <c r="Z721" s="22" t="s">
        <v>115</v>
      </c>
    </row>
    <row r="722" spans="1:26" ht="12" customHeight="1">
      <c r="A722" s="35" t="s">
        <v>38</v>
      </c>
      <c r="B722" s="18" t="s">
        <v>91</v>
      </c>
      <c r="C722" s="18" t="s">
        <v>90</v>
      </c>
      <c r="D722" s="18" t="s">
        <v>57</v>
      </c>
      <c r="E722" s="18" t="s">
        <v>48</v>
      </c>
      <c r="F722" s="85" t="s">
        <v>113</v>
      </c>
      <c r="G722" s="19">
        <v>0.50600000000000001</v>
      </c>
      <c r="H722" s="18" t="s">
        <v>29</v>
      </c>
      <c r="I722" s="2">
        <v>1</v>
      </c>
      <c r="J722" s="2">
        <v>9122</v>
      </c>
      <c r="K722" s="2">
        <v>85.3</v>
      </c>
      <c r="L722" s="81">
        <v>5130</v>
      </c>
      <c r="M722" s="16">
        <f t="shared" si="11"/>
        <v>5.13</v>
      </c>
      <c r="N722" s="2">
        <v>12.72</v>
      </c>
      <c r="O722" s="2">
        <v>7.33</v>
      </c>
      <c r="P722" s="2">
        <v>7.6E-3</v>
      </c>
      <c r="Q722" s="2">
        <v>0.78</v>
      </c>
      <c r="R722" s="2">
        <v>1.1000000000000001</v>
      </c>
      <c r="S722" s="2">
        <v>0.91</v>
      </c>
      <c r="T722" s="2">
        <v>2</v>
      </c>
      <c r="U722" s="2">
        <v>2.1000000000000001E-2</v>
      </c>
      <c r="V722" s="2">
        <v>4.5999999999999999E-2</v>
      </c>
      <c r="W722" s="2">
        <v>8.9999999999999993E-3</v>
      </c>
      <c r="X722" s="2">
        <v>4.9000000000000004</v>
      </c>
      <c r="Y722" s="2">
        <v>79</v>
      </c>
      <c r="Z722" s="2">
        <v>14</v>
      </c>
    </row>
    <row r="723" spans="1:26" ht="12" customHeight="1" thickBot="1">
      <c r="A723" s="34" t="s">
        <v>38</v>
      </c>
      <c r="B723" s="12" t="s">
        <v>91</v>
      </c>
      <c r="C723" s="12" t="s">
        <v>90</v>
      </c>
      <c r="D723" s="12" t="s">
        <v>57</v>
      </c>
      <c r="E723" s="12" t="s">
        <v>48</v>
      </c>
      <c r="F723" s="86" t="s">
        <v>114</v>
      </c>
      <c r="G723" s="14">
        <v>3.5</v>
      </c>
      <c r="H723" s="12">
        <v>4</v>
      </c>
      <c r="I723" s="2" t="s">
        <v>29</v>
      </c>
      <c r="J723" s="2">
        <v>33620</v>
      </c>
      <c r="K723" s="2">
        <v>10.9</v>
      </c>
      <c r="L723" s="80">
        <v>21120</v>
      </c>
      <c r="M723" s="16">
        <f t="shared" si="11"/>
        <v>21.12</v>
      </c>
      <c r="N723" s="2">
        <v>14.78</v>
      </c>
      <c r="O723" s="2">
        <v>7</v>
      </c>
      <c r="P723" s="22" t="s">
        <v>115</v>
      </c>
      <c r="Q723" s="2">
        <v>0.4</v>
      </c>
      <c r="R723" s="2">
        <v>0.31</v>
      </c>
      <c r="S723" s="2">
        <v>0.91</v>
      </c>
      <c r="T723" s="2">
        <v>1.2</v>
      </c>
      <c r="U723" s="2">
        <v>0.47</v>
      </c>
      <c r="V723" s="2">
        <v>5.8000000000000003E-2</v>
      </c>
      <c r="W723" s="2">
        <v>3.9E-2</v>
      </c>
      <c r="X723" s="2">
        <v>3.3</v>
      </c>
      <c r="Y723" s="22" t="s">
        <v>115</v>
      </c>
      <c r="Z723" s="22" t="s">
        <v>115</v>
      </c>
    </row>
    <row r="724" spans="1:26" ht="12" customHeight="1">
      <c r="A724" s="29" t="s">
        <v>38</v>
      </c>
      <c r="B724" s="2" t="s">
        <v>92</v>
      </c>
      <c r="C724" s="2" t="s">
        <v>90</v>
      </c>
      <c r="D724" s="2" t="s">
        <v>57</v>
      </c>
      <c r="E724" s="2" t="s">
        <v>48</v>
      </c>
      <c r="F724" s="85" t="s">
        <v>113</v>
      </c>
      <c r="G724" s="4">
        <v>0.52</v>
      </c>
      <c r="H724" s="2" t="s">
        <v>29</v>
      </c>
      <c r="I724" s="2">
        <v>0.3</v>
      </c>
      <c r="J724" s="2">
        <v>4219</v>
      </c>
      <c r="K724" s="2">
        <v>80.599999999999994</v>
      </c>
      <c r="L724" s="81">
        <v>2300</v>
      </c>
      <c r="M724" s="16">
        <f t="shared" si="11"/>
        <v>2.2999999999999998</v>
      </c>
      <c r="N724" s="2">
        <v>13.55</v>
      </c>
      <c r="O724" s="2">
        <v>7.62</v>
      </c>
      <c r="P724" s="2">
        <v>7.7000000000000002E-3</v>
      </c>
      <c r="Q724" s="2">
        <v>0.65</v>
      </c>
      <c r="R724" s="2">
        <v>0.82</v>
      </c>
      <c r="S724" s="2">
        <v>0.77</v>
      </c>
      <c r="T724" s="2">
        <v>1.6</v>
      </c>
      <c r="U724" s="2">
        <v>4.1000000000000002E-2</v>
      </c>
      <c r="V724" s="2">
        <v>0.13</v>
      </c>
      <c r="W724" s="2">
        <v>1.7000000000000001E-2</v>
      </c>
      <c r="X724" s="2">
        <v>3.8</v>
      </c>
      <c r="Y724" s="2">
        <v>45</v>
      </c>
      <c r="Z724" s="2">
        <v>14</v>
      </c>
    </row>
    <row r="725" spans="1:26" ht="12" customHeight="1" thickBot="1">
      <c r="A725" s="34" t="s">
        <v>38</v>
      </c>
      <c r="B725" s="12" t="s">
        <v>92</v>
      </c>
      <c r="C725" s="12" t="s">
        <v>90</v>
      </c>
      <c r="D725" s="12" t="s">
        <v>57</v>
      </c>
      <c r="E725" s="12" t="s">
        <v>48</v>
      </c>
      <c r="F725" s="86" t="s">
        <v>114</v>
      </c>
      <c r="G725" s="14">
        <v>4.4000000000000004</v>
      </c>
      <c r="H725" s="12">
        <v>4.9000000000000004</v>
      </c>
      <c r="I725" s="2" t="s">
        <v>29</v>
      </c>
      <c r="J725" s="2">
        <v>4259</v>
      </c>
      <c r="K725" s="2">
        <v>80.599999999999994</v>
      </c>
      <c r="L725" s="80">
        <v>2330</v>
      </c>
      <c r="M725" s="16">
        <f t="shared" si="11"/>
        <v>2.33</v>
      </c>
      <c r="N725" s="2">
        <v>13.54</v>
      </c>
      <c r="O725" s="2">
        <v>7.43</v>
      </c>
      <c r="P725" s="22" t="s">
        <v>115</v>
      </c>
      <c r="Q725" s="2">
        <v>0.69</v>
      </c>
      <c r="R725" s="2">
        <v>0.81</v>
      </c>
      <c r="S725" s="2">
        <v>0.82</v>
      </c>
      <c r="T725" s="2">
        <v>1.6</v>
      </c>
      <c r="U725" s="2">
        <v>4.3999999999999997E-2</v>
      </c>
      <c r="V725" s="2">
        <v>0.13</v>
      </c>
      <c r="W725" s="2">
        <v>1.7000000000000001E-2</v>
      </c>
      <c r="X725" s="2">
        <v>3.8</v>
      </c>
      <c r="Y725" s="22" t="s">
        <v>115</v>
      </c>
      <c r="Z725" s="22" t="s">
        <v>115</v>
      </c>
    </row>
    <row r="726" spans="1:26" ht="12" customHeight="1">
      <c r="A726" s="29" t="s">
        <v>38</v>
      </c>
      <c r="B726" s="2" t="s">
        <v>93</v>
      </c>
      <c r="C726" s="2" t="s">
        <v>90</v>
      </c>
      <c r="D726" s="2" t="s">
        <v>57</v>
      </c>
      <c r="E726" s="2" t="s">
        <v>48</v>
      </c>
      <c r="F726" s="85" t="s">
        <v>113</v>
      </c>
      <c r="G726" s="4">
        <v>0.504</v>
      </c>
      <c r="H726" s="2" t="s">
        <v>29</v>
      </c>
      <c r="I726" s="2">
        <v>0.4</v>
      </c>
      <c r="J726" s="2">
        <v>7256</v>
      </c>
      <c r="K726" s="2">
        <v>92.4</v>
      </c>
      <c r="L726" s="81">
        <v>4020</v>
      </c>
      <c r="M726" s="16">
        <f t="shared" si="11"/>
        <v>4.0199999999999996</v>
      </c>
      <c r="N726" s="2">
        <v>11.94</v>
      </c>
      <c r="O726" s="2">
        <v>7.43</v>
      </c>
      <c r="P726" s="2">
        <v>3.3E-3</v>
      </c>
      <c r="Q726" s="2">
        <v>0.79</v>
      </c>
      <c r="R726" s="2">
        <v>2.1</v>
      </c>
      <c r="S726" s="2">
        <v>1</v>
      </c>
      <c r="T726" s="2">
        <v>3.2</v>
      </c>
      <c r="U726" s="2">
        <v>7.8E-2</v>
      </c>
      <c r="V726" s="2">
        <v>6.5000000000000002E-2</v>
      </c>
      <c r="W726" s="2">
        <v>2.5999999999999999E-2</v>
      </c>
      <c r="X726" s="2">
        <v>5.2</v>
      </c>
      <c r="Y726" s="2">
        <v>70</v>
      </c>
      <c r="Z726" s="2">
        <v>17</v>
      </c>
    </row>
    <row r="727" spans="1:26" ht="12" customHeight="1" thickBot="1">
      <c r="A727" s="34" t="s">
        <v>38</v>
      </c>
      <c r="B727" s="12" t="s">
        <v>93</v>
      </c>
      <c r="C727" s="12" t="s">
        <v>90</v>
      </c>
      <c r="D727" s="12" t="s">
        <v>57</v>
      </c>
      <c r="E727" s="12" t="s">
        <v>48</v>
      </c>
      <c r="F727" s="86" t="s">
        <v>114</v>
      </c>
      <c r="G727" s="14">
        <v>3.7</v>
      </c>
      <c r="H727" s="12">
        <v>4.2</v>
      </c>
      <c r="I727" s="2" t="s">
        <v>29</v>
      </c>
      <c r="J727" s="2">
        <v>7258</v>
      </c>
      <c r="K727" s="2">
        <v>91.9</v>
      </c>
      <c r="L727" s="80">
        <v>4020</v>
      </c>
      <c r="M727" s="16">
        <f t="shared" si="11"/>
        <v>4.0199999999999996</v>
      </c>
      <c r="N727" s="2">
        <v>11.93</v>
      </c>
      <c r="O727" s="2">
        <v>7.4</v>
      </c>
      <c r="P727" s="22" t="s">
        <v>115</v>
      </c>
      <c r="Q727" s="2">
        <v>1.1000000000000001</v>
      </c>
      <c r="R727" s="2">
        <v>2.2000000000000002</v>
      </c>
      <c r="S727" s="2">
        <v>1.2</v>
      </c>
      <c r="T727" s="2">
        <v>3.3</v>
      </c>
      <c r="U727" s="2">
        <v>8.1000000000000003E-2</v>
      </c>
      <c r="V727" s="2">
        <v>6.5000000000000002E-2</v>
      </c>
      <c r="W727" s="2">
        <v>2.4E-2</v>
      </c>
      <c r="X727" s="2">
        <v>5.3</v>
      </c>
      <c r="Y727" s="22" t="s">
        <v>115</v>
      </c>
      <c r="Z727" s="22" t="s">
        <v>115</v>
      </c>
    </row>
    <row r="728" spans="1:26" ht="12" customHeight="1">
      <c r="A728" s="35" t="s">
        <v>38</v>
      </c>
      <c r="B728" s="18" t="s">
        <v>94</v>
      </c>
      <c r="C728" s="18" t="s">
        <v>95</v>
      </c>
      <c r="D728" s="18" t="s">
        <v>57</v>
      </c>
      <c r="E728" s="18" t="s">
        <v>48</v>
      </c>
      <c r="F728" s="85" t="s">
        <v>113</v>
      </c>
      <c r="G728" s="19">
        <v>0.503</v>
      </c>
      <c r="H728" s="18" t="s">
        <v>29</v>
      </c>
      <c r="I728" s="2">
        <v>1</v>
      </c>
      <c r="J728" s="2">
        <v>7155</v>
      </c>
      <c r="K728" s="2">
        <v>89.8</v>
      </c>
      <c r="L728" s="81">
        <v>3960</v>
      </c>
      <c r="M728" s="16">
        <f t="shared" si="11"/>
        <v>3.96</v>
      </c>
      <c r="N728" s="2">
        <v>14</v>
      </c>
      <c r="O728" s="2">
        <v>7.49</v>
      </c>
      <c r="P728" s="2">
        <v>7.1999999999999998E-3</v>
      </c>
      <c r="Q728" s="2">
        <v>0.81</v>
      </c>
      <c r="R728" s="2">
        <v>1.4</v>
      </c>
      <c r="S728" s="2">
        <v>0.89</v>
      </c>
      <c r="T728" s="2">
        <v>2.2999999999999998</v>
      </c>
      <c r="U728" s="2">
        <v>4.2999999999999997E-2</v>
      </c>
      <c r="V728" s="2">
        <v>3.2000000000000001E-2</v>
      </c>
      <c r="W728" s="2">
        <v>8.9999999999999993E-3</v>
      </c>
      <c r="X728" s="2">
        <v>4.5</v>
      </c>
      <c r="Y728" s="2">
        <v>78</v>
      </c>
      <c r="Z728" s="2">
        <v>15</v>
      </c>
    </row>
    <row r="729" spans="1:26" ht="12" customHeight="1" thickBot="1">
      <c r="A729" s="34" t="s">
        <v>38</v>
      </c>
      <c r="B729" s="12" t="s">
        <v>94</v>
      </c>
      <c r="C729" s="12" t="s">
        <v>95</v>
      </c>
      <c r="D729" s="12" t="s">
        <v>57</v>
      </c>
      <c r="E729" s="12" t="s">
        <v>48</v>
      </c>
      <c r="F729" s="86" t="s">
        <v>114</v>
      </c>
      <c r="G729" s="14">
        <v>4</v>
      </c>
      <c r="H729" s="12">
        <v>4.5</v>
      </c>
      <c r="I729" s="2" t="s">
        <v>29</v>
      </c>
      <c r="J729" s="2">
        <v>8261</v>
      </c>
      <c r="K729" s="2">
        <v>80.599999999999994</v>
      </c>
      <c r="L729" s="80">
        <v>4610</v>
      </c>
      <c r="M729" s="16">
        <f t="shared" si="11"/>
        <v>4.6100000000000003</v>
      </c>
      <c r="N729" s="2">
        <v>12.34</v>
      </c>
      <c r="O729" s="2">
        <v>7.49</v>
      </c>
      <c r="P729" s="22" t="s">
        <v>115</v>
      </c>
      <c r="Q729" s="2">
        <v>0.75</v>
      </c>
      <c r="R729" s="2">
        <v>1.5</v>
      </c>
      <c r="S729" s="2">
        <v>0.93</v>
      </c>
      <c r="T729" s="2">
        <v>2.5</v>
      </c>
      <c r="U729" s="2">
        <v>4.3999999999999997E-2</v>
      </c>
      <c r="V729" s="2">
        <v>3.5000000000000003E-2</v>
      </c>
      <c r="W729" s="2">
        <v>8.9999999999999993E-3</v>
      </c>
      <c r="X729" s="2">
        <v>4.5</v>
      </c>
      <c r="Y729" s="22" t="s">
        <v>115</v>
      </c>
      <c r="Z729" s="22" t="s">
        <v>115</v>
      </c>
    </row>
    <row r="730" spans="1:26" ht="12" customHeight="1">
      <c r="A730" s="29" t="s">
        <v>38</v>
      </c>
      <c r="B730" s="2" t="s">
        <v>96</v>
      </c>
      <c r="C730" s="2" t="s">
        <v>95</v>
      </c>
      <c r="D730" s="2" t="s">
        <v>57</v>
      </c>
      <c r="E730" s="2" t="s">
        <v>48</v>
      </c>
      <c r="F730" s="85" t="s">
        <v>113</v>
      </c>
      <c r="G730" s="4">
        <v>0.495</v>
      </c>
      <c r="H730" s="2" t="s">
        <v>29</v>
      </c>
      <c r="I730" s="2">
        <v>1.1000000000000001</v>
      </c>
      <c r="J730" s="2">
        <v>7849</v>
      </c>
      <c r="K730" s="2">
        <v>84.1</v>
      </c>
      <c r="L730" s="81">
        <v>4370</v>
      </c>
      <c r="M730" s="16">
        <f t="shared" si="11"/>
        <v>4.37</v>
      </c>
      <c r="N730" s="2">
        <v>15.35</v>
      </c>
      <c r="O730" s="2">
        <v>7.51</v>
      </c>
      <c r="P730" s="2">
        <v>6.0000000000000001E-3</v>
      </c>
      <c r="Q730" s="2">
        <v>0.61</v>
      </c>
      <c r="R730" s="2">
        <v>0.8</v>
      </c>
      <c r="S730" s="2">
        <v>0.83</v>
      </c>
      <c r="T730" s="2">
        <v>1.6</v>
      </c>
      <c r="U730" s="2">
        <v>4.5999999999999999E-2</v>
      </c>
      <c r="V730" s="2">
        <v>2.9000000000000001E-2</v>
      </c>
      <c r="W730" s="2">
        <v>6.0000000000000001E-3</v>
      </c>
      <c r="X730" s="2">
        <v>3</v>
      </c>
      <c r="Y730" s="2">
        <v>83</v>
      </c>
      <c r="Z730" s="2">
        <v>14</v>
      </c>
    </row>
    <row r="731" spans="1:26" ht="12" customHeight="1" thickBot="1">
      <c r="A731" s="34" t="s">
        <v>38</v>
      </c>
      <c r="B731" s="12" t="s">
        <v>96</v>
      </c>
      <c r="C731" s="12" t="s">
        <v>95</v>
      </c>
      <c r="D731" s="12" t="s">
        <v>57</v>
      </c>
      <c r="E731" s="12" t="s">
        <v>48</v>
      </c>
      <c r="F731" s="86" t="s">
        <v>114</v>
      </c>
      <c r="G731" s="14">
        <v>4.3</v>
      </c>
      <c r="H731" s="12">
        <v>4.8</v>
      </c>
      <c r="I731" s="2" t="s">
        <v>29</v>
      </c>
      <c r="J731" s="2">
        <v>7923</v>
      </c>
      <c r="K731" s="2">
        <v>80</v>
      </c>
      <c r="L731" s="80">
        <v>4410</v>
      </c>
      <c r="M731" s="16">
        <f t="shared" si="11"/>
        <v>4.41</v>
      </c>
      <c r="N731" s="2">
        <v>15.29</v>
      </c>
      <c r="O731" s="2">
        <v>7.47</v>
      </c>
      <c r="P731" s="22" t="s">
        <v>115</v>
      </c>
      <c r="Q731" s="2">
        <v>0.7</v>
      </c>
      <c r="R731" s="2">
        <v>0.81</v>
      </c>
      <c r="S731" s="2">
        <v>0.77</v>
      </c>
      <c r="T731" s="2">
        <v>1.6</v>
      </c>
      <c r="U731" s="2">
        <v>6.6000000000000003E-2</v>
      </c>
      <c r="V731" s="2">
        <v>2.7E-2</v>
      </c>
      <c r="W731" s="2">
        <v>5.0000000000000001E-3</v>
      </c>
      <c r="X731" s="2">
        <v>3</v>
      </c>
      <c r="Y731" s="22" t="s">
        <v>115</v>
      </c>
      <c r="Z731" s="22" t="s">
        <v>115</v>
      </c>
    </row>
    <row r="732" spans="1:26" ht="12" customHeight="1">
      <c r="A732" s="31" t="s">
        <v>38</v>
      </c>
      <c r="B732" s="11" t="s">
        <v>97</v>
      </c>
      <c r="C732" s="11" t="s">
        <v>95</v>
      </c>
      <c r="D732" s="11" t="s">
        <v>57</v>
      </c>
      <c r="E732" s="11" t="s">
        <v>48</v>
      </c>
      <c r="F732" s="85" t="s">
        <v>113</v>
      </c>
      <c r="G732" s="4">
        <v>0.504</v>
      </c>
      <c r="H732" s="2" t="s">
        <v>29</v>
      </c>
      <c r="I732" s="2">
        <v>0.5</v>
      </c>
      <c r="J732" s="2">
        <v>6344</v>
      </c>
      <c r="K732" s="2">
        <v>85.8</v>
      </c>
      <c r="L732" s="81">
        <v>3480</v>
      </c>
      <c r="M732" s="16">
        <f t="shared" si="11"/>
        <v>3.48</v>
      </c>
      <c r="N732" s="2">
        <v>14.78</v>
      </c>
      <c r="O732" s="2">
        <v>7.4</v>
      </c>
      <c r="P732" s="2">
        <v>1.8E-3</v>
      </c>
      <c r="Q732" s="2">
        <v>0.54</v>
      </c>
      <c r="R732" s="2">
        <v>0.38</v>
      </c>
      <c r="S732" s="2">
        <v>0.6</v>
      </c>
      <c r="T732" s="2">
        <v>0.98</v>
      </c>
      <c r="U732" s="2">
        <v>4.3999999999999997E-2</v>
      </c>
      <c r="V732" s="2">
        <v>5.6000000000000001E-2</v>
      </c>
      <c r="W732" s="2">
        <v>2.5000000000000001E-2</v>
      </c>
      <c r="X732" s="2">
        <v>3.3</v>
      </c>
      <c r="Y732" s="2">
        <v>74</v>
      </c>
      <c r="Z732" s="2">
        <v>16</v>
      </c>
    </row>
    <row r="733" spans="1:26" ht="12" customHeight="1" thickBot="1">
      <c r="A733" s="34" t="s">
        <v>38</v>
      </c>
      <c r="B733" s="12" t="s">
        <v>97</v>
      </c>
      <c r="C733" s="12" t="s">
        <v>95</v>
      </c>
      <c r="D733" s="12" t="s">
        <v>57</v>
      </c>
      <c r="E733" s="12" t="s">
        <v>48</v>
      </c>
      <c r="F733" s="86" t="s">
        <v>114</v>
      </c>
      <c r="G733" s="14">
        <v>4.5</v>
      </c>
      <c r="H733" s="12">
        <v>5</v>
      </c>
      <c r="I733" s="2" t="s">
        <v>29</v>
      </c>
      <c r="J733" s="2">
        <v>6474</v>
      </c>
      <c r="K733" s="2">
        <v>84.7</v>
      </c>
      <c r="L733" s="80">
        <v>3560</v>
      </c>
      <c r="M733" s="16">
        <f t="shared" si="11"/>
        <v>3.56</v>
      </c>
      <c r="N733" s="2">
        <v>14.57</v>
      </c>
      <c r="O733" s="2">
        <v>7.4</v>
      </c>
      <c r="P733" s="22" t="s">
        <v>115</v>
      </c>
      <c r="Q733" s="2">
        <v>0.52</v>
      </c>
      <c r="R733" s="2">
        <v>0.37</v>
      </c>
      <c r="S733" s="2">
        <v>0.59</v>
      </c>
      <c r="T733" s="2">
        <v>0.96</v>
      </c>
      <c r="U733" s="2">
        <v>5.0999999999999997E-2</v>
      </c>
      <c r="V733" s="2">
        <v>0.06</v>
      </c>
      <c r="W733" s="2">
        <v>2.5000000000000001E-2</v>
      </c>
      <c r="X733" s="2">
        <v>3.2</v>
      </c>
      <c r="Y733" s="22" t="s">
        <v>115</v>
      </c>
      <c r="Z733" s="22" t="s">
        <v>115</v>
      </c>
    </row>
    <row r="734" spans="1:26" ht="12" customHeight="1">
      <c r="A734" s="29" t="s">
        <v>38</v>
      </c>
      <c r="B734" s="2" t="s">
        <v>98</v>
      </c>
      <c r="C734" s="2" t="s">
        <v>95</v>
      </c>
      <c r="D734" s="2" t="s">
        <v>57</v>
      </c>
      <c r="E734" s="2" t="s">
        <v>48</v>
      </c>
      <c r="F734" s="85" t="s">
        <v>113</v>
      </c>
      <c r="G734" s="4">
        <v>0.51400000000000001</v>
      </c>
      <c r="H734" s="2" t="s">
        <v>29</v>
      </c>
      <c r="I734" s="2">
        <v>0.4</v>
      </c>
      <c r="J734" s="2">
        <v>5095</v>
      </c>
      <c r="K734" s="2">
        <v>88.1</v>
      </c>
      <c r="L734" s="81">
        <v>2760</v>
      </c>
      <c r="M734" s="16">
        <f t="shared" si="11"/>
        <v>2.76</v>
      </c>
      <c r="N734" s="2">
        <v>15.05</v>
      </c>
      <c r="O734" s="2">
        <v>7.53</v>
      </c>
      <c r="P734" s="2">
        <v>1.6000000000000001E-3</v>
      </c>
      <c r="Q734" s="2">
        <v>0.81</v>
      </c>
      <c r="R734" s="2">
        <v>0.38</v>
      </c>
      <c r="S734" s="2">
        <v>0.92</v>
      </c>
      <c r="T734" s="2">
        <v>1.3</v>
      </c>
      <c r="U734" s="2">
        <v>0.05</v>
      </c>
      <c r="V734" s="2">
        <v>9.6000000000000002E-2</v>
      </c>
      <c r="W734" s="2">
        <v>5.2999999999999999E-2</v>
      </c>
      <c r="X734" s="2">
        <v>4.3</v>
      </c>
      <c r="Y734" s="2">
        <v>70</v>
      </c>
      <c r="Z734" s="2">
        <v>18</v>
      </c>
    </row>
    <row r="735" spans="1:26" ht="12" customHeight="1" thickBot="1">
      <c r="A735" s="34" t="s">
        <v>38</v>
      </c>
      <c r="B735" s="12" t="s">
        <v>98</v>
      </c>
      <c r="C735" s="12" t="s">
        <v>95</v>
      </c>
      <c r="D735" s="12" t="s">
        <v>57</v>
      </c>
      <c r="E735" s="12" t="s">
        <v>48</v>
      </c>
      <c r="F735" s="86" t="s">
        <v>114</v>
      </c>
      <c r="G735" s="14">
        <v>4</v>
      </c>
      <c r="H735" s="12">
        <v>4.5</v>
      </c>
      <c r="I735" s="2" t="s">
        <v>29</v>
      </c>
      <c r="J735" s="2">
        <v>5105</v>
      </c>
      <c r="K735" s="2">
        <v>86.8</v>
      </c>
      <c r="L735" s="80">
        <v>2760</v>
      </c>
      <c r="M735" s="16">
        <f t="shared" si="11"/>
        <v>2.76</v>
      </c>
      <c r="N735" s="2">
        <v>15.07</v>
      </c>
      <c r="O735" s="2">
        <v>7.48</v>
      </c>
      <c r="P735" s="22" t="s">
        <v>115</v>
      </c>
      <c r="Q735" s="2">
        <v>0.82</v>
      </c>
      <c r="R735" s="2">
        <v>0.38</v>
      </c>
      <c r="S735" s="2">
        <v>0.92</v>
      </c>
      <c r="T735" s="2">
        <v>1.3</v>
      </c>
      <c r="U735" s="2">
        <v>5.0999999999999997E-2</v>
      </c>
      <c r="V735" s="2">
        <v>9.5000000000000001E-2</v>
      </c>
      <c r="W735" s="2">
        <v>0.05</v>
      </c>
      <c r="X735" s="2">
        <v>4.3</v>
      </c>
      <c r="Y735" s="22" t="s">
        <v>115</v>
      </c>
      <c r="Z735" s="22" t="s">
        <v>115</v>
      </c>
    </row>
    <row r="736" spans="1:26" ht="12" customHeight="1">
      <c r="A736" s="29" t="s">
        <v>38</v>
      </c>
      <c r="B736" s="2" t="s">
        <v>99</v>
      </c>
      <c r="C736" s="2" t="s">
        <v>95</v>
      </c>
      <c r="D736" s="2" t="s">
        <v>57</v>
      </c>
      <c r="E736" s="2" t="s">
        <v>48</v>
      </c>
      <c r="F736" s="85" t="s">
        <v>113</v>
      </c>
      <c r="G736" s="4">
        <v>0.501</v>
      </c>
      <c r="H736" s="2" t="s">
        <v>29</v>
      </c>
      <c r="I736" s="2">
        <v>0.8</v>
      </c>
      <c r="J736" s="2">
        <v>7099</v>
      </c>
      <c r="K736" s="2">
        <v>89.6</v>
      </c>
      <c r="L736" s="81">
        <v>3930</v>
      </c>
      <c r="M736" s="16">
        <f t="shared" si="11"/>
        <v>3.93</v>
      </c>
      <c r="N736" s="2">
        <v>13.89</v>
      </c>
      <c r="O736" s="2">
        <v>7.62</v>
      </c>
      <c r="P736" s="2">
        <v>5.0000000000000001E-4</v>
      </c>
      <c r="Q736" s="2">
        <v>0.67</v>
      </c>
      <c r="R736" s="2">
        <v>0.33</v>
      </c>
      <c r="S736" s="2">
        <v>0.74</v>
      </c>
      <c r="T736" s="2">
        <v>1.1000000000000001</v>
      </c>
      <c r="U736" s="2">
        <v>5.8000000000000003E-2</v>
      </c>
      <c r="V736" s="2">
        <v>4.2000000000000003E-2</v>
      </c>
      <c r="W736" s="2">
        <v>2.1000000000000001E-2</v>
      </c>
      <c r="X736" s="2">
        <v>3.3</v>
      </c>
      <c r="Y736" s="2">
        <v>87</v>
      </c>
      <c r="Z736" s="2">
        <v>16</v>
      </c>
    </row>
    <row r="737" spans="1:26" ht="12" customHeight="1" thickBot="1">
      <c r="A737" s="34" t="s">
        <v>38</v>
      </c>
      <c r="B737" s="12" t="s">
        <v>99</v>
      </c>
      <c r="C737" s="12" t="s">
        <v>95</v>
      </c>
      <c r="D737" s="12" t="s">
        <v>57</v>
      </c>
      <c r="E737" s="12" t="s">
        <v>48</v>
      </c>
      <c r="F737" s="86" t="s">
        <v>114</v>
      </c>
      <c r="G737" s="14">
        <v>3.5</v>
      </c>
      <c r="H737" s="12">
        <v>4</v>
      </c>
      <c r="I737" s="2" t="s">
        <v>29</v>
      </c>
      <c r="J737" s="2">
        <v>7114</v>
      </c>
      <c r="K737" s="2">
        <v>89.2</v>
      </c>
      <c r="L737" s="80">
        <v>3930</v>
      </c>
      <c r="M737" s="16">
        <f t="shared" si="11"/>
        <v>3.93</v>
      </c>
      <c r="N737" s="2">
        <v>13.91</v>
      </c>
      <c r="O737" s="2">
        <v>7.61</v>
      </c>
      <c r="P737" s="22" t="s">
        <v>115</v>
      </c>
      <c r="Q737" s="2">
        <v>0.72</v>
      </c>
      <c r="R737" s="2">
        <v>0.32</v>
      </c>
      <c r="S737" s="2">
        <v>0.8</v>
      </c>
      <c r="T737" s="2">
        <v>1.1000000000000001</v>
      </c>
      <c r="U737" s="2">
        <v>5.8999999999999997E-2</v>
      </c>
      <c r="V737" s="2">
        <v>4.7E-2</v>
      </c>
      <c r="W737" s="2">
        <v>2.1000000000000001E-2</v>
      </c>
      <c r="X737" s="2">
        <v>3.3</v>
      </c>
      <c r="Y737" s="22" t="s">
        <v>115</v>
      </c>
      <c r="Z737" s="22" t="s">
        <v>115</v>
      </c>
    </row>
    <row r="738" spans="1:26" ht="12" customHeight="1">
      <c r="A738" s="29" t="s">
        <v>38</v>
      </c>
      <c r="B738" s="2" t="s">
        <v>100</v>
      </c>
      <c r="C738" s="2" t="s">
        <v>101</v>
      </c>
      <c r="D738" s="2" t="s">
        <v>57</v>
      </c>
      <c r="E738" s="2" t="s">
        <v>48</v>
      </c>
      <c r="F738" s="85" t="s">
        <v>113</v>
      </c>
      <c r="G738" s="4">
        <v>0.501</v>
      </c>
      <c r="H738" s="2" t="s">
        <v>29</v>
      </c>
      <c r="I738" s="2">
        <v>0.8</v>
      </c>
      <c r="J738" s="2">
        <v>6518</v>
      </c>
      <c r="K738" s="2">
        <v>84.6</v>
      </c>
      <c r="L738" s="81">
        <v>3580</v>
      </c>
      <c r="M738" s="16">
        <f t="shared" si="11"/>
        <v>3.58</v>
      </c>
      <c r="N738" s="2">
        <v>15.05</v>
      </c>
      <c r="O738" s="2">
        <v>7.68</v>
      </c>
      <c r="P738" s="2">
        <v>5.0000000000000001E-4</v>
      </c>
      <c r="Q738" s="2">
        <v>0.74</v>
      </c>
      <c r="R738" s="2">
        <v>0.3</v>
      </c>
      <c r="S738" s="2">
        <v>0.82</v>
      </c>
      <c r="T738" s="2">
        <v>1.1000000000000001</v>
      </c>
      <c r="U738" s="2">
        <v>5.8000000000000003E-2</v>
      </c>
      <c r="V738" s="2">
        <v>4.1000000000000002E-2</v>
      </c>
      <c r="W738" s="2">
        <v>1.9E-2</v>
      </c>
      <c r="X738" s="2">
        <v>2.6</v>
      </c>
      <c r="Y738" s="2">
        <v>85</v>
      </c>
      <c r="Z738" s="2">
        <v>14</v>
      </c>
    </row>
    <row r="739" spans="1:26" ht="12" customHeight="1" thickBot="1">
      <c r="A739" s="34" t="s">
        <v>38</v>
      </c>
      <c r="B739" s="12" t="s">
        <v>100</v>
      </c>
      <c r="C739" s="12" t="s">
        <v>101</v>
      </c>
      <c r="D739" s="12" t="s">
        <v>57</v>
      </c>
      <c r="E739" s="12" t="s">
        <v>48</v>
      </c>
      <c r="F739" s="86" t="s">
        <v>114</v>
      </c>
      <c r="G739" s="14">
        <v>4</v>
      </c>
      <c r="H739" s="12">
        <v>4.4000000000000004</v>
      </c>
      <c r="I739" s="2" t="s">
        <v>29</v>
      </c>
      <c r="J739" s="2">
        <v>6578</v>
      </c>
      <c r="K739" s="2">
        <v>82.3</v>
      </c>
      <c r="L739" s="80">
        <v>3620</v>
      </c>
      <c r="M739" s="16">
        <f t="shared" si="11"/>
        <v>3.62</v>
      </c>
      <c r="N739" s="2">
        <v>14.7</v>
      </c>
      <c r="O739" s="2">
        <v>7.66</v>
      </c>
      <c r="P739" s="22" t="s">
        <v>115</v>
      </c>
      <c r="Q739" s="2">
        <v>0.66</v>
      </c>
      <c r="R739" s="2">
        <v>0.3</v>
      </c>
      <c r="S739" s="2">
        <v>0.84</v>
      </c>
      <c r="T739" s="2">
        <v>1.1000000000000001</v>
      </c>
      <c r="U739" s="2">
        <v>6.4000000000000001E-2</v>
      </c>
      <c r="V739" s="2">
        <v>4.5999999999999999E-2</v>
      </c>
      <c r="W739" s="2">
        <v>0.02</v>
      </c>
      <c r="X739" s="2">
        <v>2.6</v>
      </c>
      <c r="Y739" s="22" t="s">
        <v>115</v>
      </c>
      <c r="Z739" s="22" t="s">
        <v>115</v>
      </c>
    </row>
    <row r="740" spans="1:26" ht="12" customHeight="1">
      <c r="A740" s="29" t="s">
        <v>38</v>
      </c>
      <c r="B740" s="2" t="s">
        <v>102</v>
      </c>
      <c r="C740" s="2" t="s">
        <v>101</v>
      </c>
      <c r="D740" s="2" t="s">
        <v>57</v>
      </c>
      <c r="E740" s="2" t="s">
        <v>48</v>
      </c>
      <c r="F740" s="85" t="s">
        <v>113</v>
      </c>
      <c r="G740" s="4">
        <v>0.50900000000000001</v>
      </c>
      <c r="H740" s="2" t="s">
        <v>29</v>
      </c>
      <c r="I740" s="2">
        <v>0.5</v>
      </c>
      <c r="J740" s="2">
        <v>3535</v>
      </c>
      <c r="K740" s="2">
        <v>85.7</v>
      </c>
      <c r="L740" s="81">
        <v>1870</v>
      </c>
      <c r="M740" s="16">
        <f t="shared" si="11"/>
        <v>1.87</v>
      </c>
      <c r="N740" s="2">
        <v>15.37</v>
      </c>
      <c r="O740" s="2">
        <v>7.38</v>
      </c>
      <c r="P740" s="2">
        <v>1.2999999999999999E-3</v>
      </c>
      <c r="Q740" s="2">
        <v>0.78</v>
      </c>
      <c r="R740" s="2">
        <v>0.25</v>
      </c>
      <c r="S740" s="2">
        <v>0.99</v>
      </c>
      <c r="T740" s="2">
        <v>1.2</v>
      </c>
      <c r="U740" s="2">
        <v>0.04</v>
      </c>
      <c r="V740" s="2">
        <v>0.1</v>
      </c>
      <c r="W740" s="2">
        <v>4.2999999999999997E-2</v>
      </c>
      <c r="X740" s="2">
        <v>3.4</v>
      </c>
      <c r="Y740" s="2">
        <v>52</v>
      </c>
      <c r="Z740" s="2">
        <v>18</v>
      </c>
    </row>
    <row r="741" spans="1:26" ht="12" customHeight="1" thickBot="1">
      <c r="A741" s="34" t="s">
        <v>38</v>
      </c>
      <c r="B741" s="12" t="s">
        <v>102</v>
      </c>
      <c r="C741" s="12" t="s">
        <v>101</v>
      </c>
      <c r="D741" s="12" t="s">
        <v>57</v>
      </c>
      <c r="E741" s="12" t="s">
        <v>48</v>
      </c>
      <c r="F741" s="86" t="s">
        <v>114</v>
      </c>
      <c r="G741" s="14">
        <v>4.2</v>
      </c>
      <c r="H741" s="12">
        <v>4.7</v>
      </c>
      <c r="I741" s="2" t="s">
        <v>29</v>
      </c>
      <c r="J741" s="2">
        <v>3549</v>
      </c>
      <c r="K741" s="2">
        <v>85</v>
      </c>
      <c r="L741" s="80">
        <v>1880</v>
      </c>
      <c r="M741" s="16">
        <f t="shared" si="11"/>
        <v>1.88</v>
      </c>
      <c r="N741" s="2">
        <v>15.31</v>
      </c>
      <c r="O741" s="2">
        <v>7.36</v>
      </c>
      <c r="P741" s="22" t="s">
        <v>115</v>
      </c>
      <c r="Q741" s="2">
        <v>0.77</v>
      </c>
      <c r="R741" s="2">
        <v>0.24</v>
      </c>
      <c r="S741" s="2">
        <v>0.95</v>
      </c>
      <c r="T741" s="2">
        <v>1.2</v>
      </c>
      <c r="U741" s="2">
        <v>4.1000000000000002E-2</v>
      </c>
      <c r="V741" s="2">
        <v>0.1</v>
      </c>
      <c r="W741" s="2">
        <v>4.7E-2</v>
      </c>
      <c r="X741" s="2">
        <v>3.5</v>
      </c>
      <c r="Y741" s="22" t="s">
        <v>115</v>
      </c>
      <c r="Z741" s="22" t="s">
        <v>115</v>
      </c>
    </row>
    <row r="742" spans="1:26" ht="12" customHeight="1">
      <c r="A742" s="29" t="s">
        <v>38</v>
      </c>
      <c r="B742" s="2" t="s">
        <v>103</v>
      </c>
      <c r="C742" s="2" t="s">
        <v>101</v>
      </c>
      <c r="D742" s="2" t="s">
        <v>57</v>
      </c>
      <c r="E742" s="2" t="s">
        <v>48</v>
      </c>
      <c r="F742" s="85" t="s">
        <v>113</v>
      </c>
      <c r="G742" s="4">
        <v>0.50800000000000001</v>
      </c>
      <c r="H742" s="2" t="s">
        <v>29</v>
      </c>
      <c r="I742" s="2">
        <v>0.5</v>
      </c>
      <c r="J742" s="2">
        <v>5741</v>
      </c>
      <c r="K742" s="2">
        <v>86</v>
      </c>
      <c r="L742" s="81">
        <v>3130</v>
      </c>
      <c r="M742" s="16">
        <f t="shared" si="11"/>
        <v>3.13</v>
      </c>
      <c r="N742" s="2">
        <v>15.74</v>
      </c>
      <c r="O742" s="2">
        <v>7.51</v>
      </c>
      <c r="P742" s="2">
        <v>6.9999999999999999E-4</v>
      </c>
      <c r="Q742" s="2">
        <v>0.67</v>
      </c>
      <c r="R742" s="2">
        <v>0.2</v>
      </c>
      <c r="S742" s="2">
        <v>0.82</v>
      </c>
      <c r="T742" s="2">
        <v>1</v>
      </c>
      <c r="U742" s="2">
        <v>3.2000000000000001E-2</v>
      </c>
      <c r="V742" s="2">
        <v>0.06</v>
      </c>
      <c r="W742" s="2">
        <v>2.4E-2</v>
      </c>
      <c r="X742" s="2">
        <v>2.6</v>
      </c>
      <c r="Y742" s="2">
        <v>74</v>
      </c>
      <c r="Z742" s="2">
        <v>15</v>
      </c>
    </row>
    <row r="743" spans="1:26" ht="12" customHeight="1" thickBot="1">
      <c r="A743" s="34" t="s">
        <v>38</v>
      </c>
      <c r="B743" s="12" t="s">
        <v>103</v>
      </c>
      <c r="C743" s="12" t="s">
        <v>101</v>
      </c>
      <c r="D743" s="12" t="s">
        <v>57</v>
      </c>
      <c r="E743" s="12" t="s">
        <v>48</v>
      </c>
      <c r="F743" s="86" t="s">
        <v>114</v>
      </c>
      <c r="G743" s="14">
        <v>4.7</v>
      </c>
      <c r="H743" s="12">
        <v>4.7</v>
      </c>
      <c r="I743" s="2" t="s">
        <v>29</v>
      </c>
      <c r="J743" s="2">
        <v>5776</v>
      </c>
      <c r="K743" s="2">
        <v>84.6</v>
      </c>
      <c r="L743" s="80">
        <v>3150</v>
      </c>
      <c r="M743" s="16">
        <f t="shared" si="11"/>
        <v>3.15</v>
      </c>
      <c r="N743" s="2">
        <v>15.61</v>
      </c>
      <c r="O743" s="2">
        <v>7.49</v>
      </c>
      <c r="P743" s="22" t="s">
        <v>115</v>
      </c>
      <c r="Q743" s="2">
        <v>0.7</v>
      </c>
      <c r="R743" s="2">
        <v>0.2</v>
      </c>
      <c r="S743" s="2">
        <v>0.82</v>
      </c>
      <c r="T743" s="2">
        <v>1</v>
      </c>
      <c r="U743" s="2">
        <v>3.7999999999999999E-2</v>
      </c>
      <c r="V743" s="2">
        <v>6.3E-2</v>
      </c>
      <c r="W743" s="2">
        <v>1.4E-2</v>
      </c>
      <c r="X743" s="2">
        <v>2.6</v>
      </c>
      <c r="Y743" s="22" t="s">
        <v>115</v>
      </c>
      <c r="Z743" s="22" t="s">
        <v>115</v>
      </c>
    </row>
    <row r="744" spans="1:26" ht="12" customHeight="1">
      <c r="A744" s="29" t="s">
        <v>38</v>
      </c>
      <c r="B744" s="2" t="s">
        <v>104</v>
      </c>
      <c r="C744" s="2" t="s">
        <v>101</v>
      </c>
      <c r="D744" s="2" t="s">
        <v>57</v>
      </c>
      <c r="E744" s="2" t="s">
        <v>48</v>
      </c>
      <c r="F744" s="85" t="s">
        <v>113</v>
      </c>
      <c r="G744" s="4">
        <v>0.50600000000000001</v>
      </c>
      <c r="H744" s="2" t="s">
        <v>29</v>
      </c>
      <c r="I744" s="2">
        <v>0.8</v>
      </c>
      <c r="J744" s="2">
        <v>6199</v>
      </c>
      <c r="K744" s="2">
        <v>88.2</v>
      </c>
      <c r="L744" s="81">
        <v>3400</v>
      </c>
      <c r="M744" s="16">
        <f t="shared" si="11"/>
        <v>3.4</v>
      </c>
      <c r="N744" s="2">
        <v>15.51</v>
      </c>
      <c r="O744" s="2">
        <v>7.58</v>
      </c>
      <c r="P744" s="2">
        <v>5.0000000000000001E-4</v>
      </c>
      <c r="Q744" s="2">
        <v>0.54</v>
      </c>
      <c r="R744" s="2">
        <v>0.14000000000000001</v>
      </c>
      <c r="S744" s="2">
        <v>0.66</v>
      </c>
      <c r="T744" s="2">
        <v>0.8</v>
      </c>
      <c r="U744" s="2">
        <v>3.6999999999999998E-2</v>
      </c>
      <c r="V744" s="2">
        <v>3.5999999999999997E-2</v>
      </c>
      <c r="W744" s="2">
        <v>0.02</v>
      </c>
      <c r="X744" s="2">
        <v>2.2999999999999998</v>
      </c>
      <c r="Y744" s="2">
        <v>85</v>
      </c>
      <c r="Z744" s="2">
        <v>12</v>
      </c>
    </row>
    <row r="745" spans="1:26" ht="12" customHeight="1" thickBot="1">
      <c r="A745" s="34" t="s">
        <v>38</v>
      </c>
      <c r="B745" s="12" t="s">
        <v>104</v>
      </c>
      <c r="C745" s="12" t="s">
        <v>101</v>
      </c>
      <c r="D745" s="12" t="s">
        <v>57</v>
      </c>
      <c r="E745" s="2" t="s">
        <v>48</v>
      </c>
      <c r="F745" s="86" t="s">
        <v>114</v>
      </c>
      <c r="G745" s="17">
        <v>3.9</v>
      </c>
      <c r="H745" s="47">
        <v>4.3</v>
      </c>
      <c r="I745" s="16" t="s">
        <v>29</v>
      </c>
      <c r="J745" s="16">
        <v>7551</v>
      </c>
      <c r="K745" s="16">
        <v>83.4</v>
      </c>
      <c r="L745" s="80">
        <v>4190</v>
      </c>
      <c r="M745" s="16">
        <f t="shared" si="11"/>
        <v>4.1900000000000004</v>
      </c>
      <c r="N745" s="16">
        <v>16.41</v>
      </c>
      <c r="O745" s="16">
        <v>7.54</v>
      </c>
      <c r="P745" s="22" t="s">
        <v>115</v>
      </c>
      <c r="Q745" s="16">
        <v>0.62</v>
      </c>
      <c r="R745" s="16">
        <v>0.11</v>
      </c>
      <c r="S745" s="16">
        <v>0.75</v>
      </c>
      <c r="T745" s="16">
        <v>0.86</v>
      </c>
      <c r="U745" s="16">
        <v>6.2E-2</v>
      </c>
      <c r="V745" s="16">
        <v>4.4999999999999998E-2</v>
      </c>
      <c r="W745" s="16">
        <v>2.1999999999999999E-2</v>
      </c>
      <c r="X745" s="16">
        <v>1.9</v>
      </c>
      <c r="Y745" s="22" t="s">
        <v>115</v>
      </c>
      <c r="Z745" s="22" t="s">
        <v>115</v>
      </c>
    </row>
    <row r="746" spans="1:26" ht="12" customHeight="1">
      <c r="A746" s="35" t="s">
        <v>38</v>
      </c>
      <c r="B746" s="18" t="s">
        <v>105</v>
      </c>
      <c r="C746" s="18" t="s">
        <v>32</v>
      </c>
      <c r="D746" s="18" t="s">
        <v>57</v>
      </c>
      <c r="E746" s="18" t="s">
        <v>48</v>
      </c>
      <c r="F746" s="85" t="s">
        <v>113</v>
      </c>
      <c r="G746" s="19">
        <v>0.51600000000000001</v>
      </c>
      <c r="H746" s="18" t="s">
        <v>29</v>
      </c>
      <c r="I746" s="2">
        <v>0.9</v>
      </c>
      <c r="J746" s="11">
        <v>6282</v>
      </c>
      <c r="K746" s="22" t="s">
        <v>115</v>
      </c>
      <c r="L746" s="81">
        <v>3440</v>
      </c>
      <c r="M746" s="16">
        <f t="shared" si="11"/>
        <v>3.44</v>
      </c>
      <c r="N746" s="11">
        <v>19.82</v>
      </c>
      <c r="O746" s="11">
        <v>7.4</v>
      </c>
      <c r="P746" s="2">
        <v>5.0000000000000001E-4</v>
      </c>
      <c r="Q746" s="2">
        <v>0.63</v>
      </c>
      <c r="R746" s="2">
        <v>9.5000000000000001E-2</v>
      </c>
      <c r="S746" s="2">
        <v>0.75</v>
      </c>
      <c r="T746" s="2">
        <v>0.85</v>
      </c>
      <c r="U746" s="2">
        <v>5.0999999999999997E-2</v>
      </c>
      <c r="V746" s="2">
        <v>0.04</v>
      </c>
      <c r="W746" s="2">
        <v>1.6E-2</v>
      </c>
      <c r="X746" s="2">
        <v>1.9</v>
      </c>
      <c r="Y746" s="2">
        <v>89</v>
      </c>
      <c r="Z746" s="2">
        <v>13</v>
      </c>
    </row>
    <row r="747" spans="1:26" ht="12" customHeight="1" thickBot="1">
      <c r="A747" s="34" t="s">
        <v>38</v>
      </c>
      <c r="B747" s="12" t="s">
        <v>105</v>
      </c>
      <c r="C747" s="12" t="s">
        <v>32</v>
      </c>
      <c r="D747" s="12" t="s">
        <v>57</v>
      </c>
      <c r="E747" s="12" t="s">
        <v>48</v>
      </c>
      <c r="F747" s="86" t="s">
        <v>114</v>
      </c>
      <c r="G747" s="14">
        <v>3.9</v>
      </c>
      <c r="H747" s="12">
        <v>4.4000000000000004</v>
      </c>
      <c r="I747" s="2" t="s">
        <v>29</v>
      </c>
      <c r="J747" s="2">
        <v>6420</v>
      </c>
      <c r="K747" s="22" t="s">
        <v>115</v>
      </c>
      <c r="L747" s="80">
        <v>3520</v>
      </c>
      <c r="M747" s="16">
        <f t="shared" si="11"/>
        <v>3.52</v>
      </c>
      <c r="N747" s="2">
        <v>17.07</v>
      </c>
      <c r="O747" s="2">
        <v>7.35</v>
      </c>
      <c r="P747" s="22" t="s">
        <v>115</v>
      </c>
      <c r="Q747" s="2">
        <v>0.64</v>
      </c>
      <c r="R747" s="2">
        <v>8.5999999999999993E-2</v>
      </c>
      <c r="S747" s="2">
        <v>0.79</v>
      </c>
      <c r="T747" s="2">
        <v>0.87</v>
      </c>
      <c r="U747" s="2">
        <v>5.7000000000000002E-2</v>
      </c>
      <c r="V747" s="2">
        <v>4.4999999999999998E-2</v>
      </c>
      <c r="W747" s="2">
        <v>1.7999999999999999E-2</v>
      </c>
      <c r="X747" s="2">
        <v>1.8</v>
      </c>
      <c r="Y747" s="22" t="s">
        <v>115</v>
      </c>
      <c r="Z747" s="22" t="s">
        <v>115</v>
      </c>
    </row>
    <row r="748" spans="1:26" ht="12" customHeight="1">
      <c r="A748" s="29" t="s">
        <v>38</v>
      </c>
      <c r="B748" s="2" t="s">
        <v>106</v>
      </c>
      <c r="C748" s="2" t="s">
        <v>32</v>
      </c>
      <c r="D748" s="2" t="s">
        <v>57</v>
      </c>
      <c r="E748" s="2" t="s">
        <v>48</v>
      </c>
      <c r="F748" s="85" t="s">
        <v>113</v>
      </c>
      <c r="G748" s="4">
        <v>0.501</v>
      </c>
      <c r="H748" s="2" t="s">
        <v>29</v>
      </c>
      <c r="I748" s="2">
        <v>1.1000000000000001</v>
      </c>
      <c r="J748" s="2">
        <v>6752</v>
      </c>
      <c r="K748" s="2">
        <v>75.2</v>
      </c>
      <c r="L748" s="81">
        <v>3710</v>
      </c>
      <c r="M748" s="16">
        <f t="shared" si="11"/>
        <v>3.71</v>
      </c>
      <c r="N748" s="2">
        <v>18.920000000000002</v>
      </c>
      <c r="O748" s="22" t="s">
        <v>115</v>
      </c>
      <c r="P748" s="2">
        <v>1E-3</v>
      </c>
      <c r="Q748" s="2">
        <v>0.46</v>
      </c>
      <c r="R748" s="2">
        <v>7.4999999999999997E-2</v>
      </c>
      <c r="S748" s="2">
        <v>0.65</v>
      </c>
      <c r="T748" s="2">
        <v>0.72</v>
      </c>
      <c r="U748" s="2">
        <v>7.2999999999999995E-2</v>
      </c>
      <c r="V748" s="2">
        <v>4.1000000000000002E-2</v>
      </c>
      <c r="W748" s="2">
        <v>1.6E-2</v>
      </c>
      <c r="X748" s="2">
        <v>1.7</v>
      </c>
      <c r="Y748" s="2">
        <v>92</v>
      </c>
      <c r="Z748" s="2">
        <v>13</v>
      </c>
    </row>
    <row r="749" spans="1:26" ht="12" customHeight="1" thickBot="1">
      <c r="A749" s="34" t="s">
        <v>38</v>
      </c>
      <c r="B749" s="12" t="s">
        <v>106</v>
      </c>
      <c r="C749" s="12" t="s">
        <v>32</v>
      </c>
      <c r="D749" s="12" t="s">
        <v>57</v>
      </c>
      <c r="E749" s="12" t="s">
        <v>48</v>
      </c>
      <c r="F749" s="86" t="s">
        <v>114</v>
      </c>
      <c r="G749" s="14">
        <v>4</v>
      </c>
      <c r="H749" s="12">
        <v>4.5</v>
      </c>
      <c r="I749" s="2" t="s">
        <v>29</v>
      </c>
      <c r="J749" s="2">
        <v>6763</v>
      </c>
      <c r="K749" s="2">
        <v>72.3</v>
      </c>
      <c r="L749" s="80">
        <v>3720</v>
      </c>
      <c r="M749" s="16">
        <f t="shared" si="11"/>
        <v>3.72</v>
      </c>
      <c r="N749" s="2">
        <v>18.59</v>
      </c>
      <c r="O749" s="22" t="s">
        <v>115</v>
      </c>
      <c r="P749" s="22" t="s">
        <v>115</v>
      </c>
      <c r="Q749" s="2">
        <v>0.5</v>
      </c>
      <c r="R749" s="2">
        <v>7.6999999999999999E-2</v>
      </c>
      <c r="S749" s="2">
        <v>0.66</v>
      </c>
      <c r="T749" s="2">
        <v>0.73</v>
      </c>
      <c r="U749" s="2">
        <v>8.2000000000000003E-2</v>
      </c>
      <c r="V749" s="2">
        <v>4.4999999999999998E-2</v>
      </c>
      <c r="W749" s="2">
        <v>1.7000000000000001E-2</v>
      </c>
      <c r="X749" s="2">
        <v>1.7</v>
      </c>
      <c r="Y749" s="22" t="s">
        <v>115</v>
      </c>
      <c r="Z749" s="22" t="s">
        <v>115</v>
      </c>
    </row>
    <row r="750" spans="1:26" ht="12" customHeight="1">
      <c r="A750" s="29" t="s">
        <v>38</v>
      </c>
      <c r="B750" s="2" t="s">
        <v>18</v>
      </c>
      <c r="C750" s="2" t="s">
        <v>32</v>
      </c>
      <c r="D750" s="2" t="s">
        <v>57</v>
      </c>
      <c r="E750" s="2" t="s">
        <v>48</v>
      </c>
      <c r="F750" s="85" t="s">
        <v>113</v>
      </c>
      <c r="G750" s="4">
        <v>0.497</v>
      </c>
      <c r="H750" s="2" t="s">
        <v>29</v>
      </c>
      <c r="I750" s="2">
        <v>1</v>
      </c>
      <c r="J750" s="2">
        <v>6487</v>
      </c>
      <c r="K750" s="2">
        <v>76.7</v>
      </c>
      <c r="L750" s="81">
        <v>3550</v>
      </c>
      <c r="M750" s="16">
        <f t="shared" si="11"/>
        <v>3.55</v>
      </c>
      <c r="N750" s="2">
        <v>22.09</v>
      </c>
      <c r="O750" s="2">
        <v>7.5</v>
      </c>
      <c r="P750" s="2">
        <v>4.5999999999999999E-3</v>
      </c>
      <c r="Q750" s="2">
        <v>0.51</v>
      </c>
      <c r="R750" s="2">
        <v>7.0999999999999994E-2</v>
      </c>
      <c r="S750" s="2">
        <v>0.7</v>
      </c>
      <c r="T750" s="2">
        <v>0.77</v>
      </c>
      <c r="U750" s="2">
        <v>7.4999999999999997E-2</v>
      </c>
      <c r="V750" s="2">
        <v>4.5999999999999999E-2</v>
      </c>
      <c r="W750" s="2">
        <v>1.6E-2</v>
      </c>
      <c r="X750" s="2">
        <v>1.9</v>
      </c>
      <c r="Y750" s="2">
        <v>97</v>
      </c>
      <c r="Z750" s="2">
        <v>13</v>
      </c>
    </row>
    <row r="751" spans="1:26" ht="12" customHeight="1" thickBot="1">
      <c r="A751" s="34" t="s">
        <v>38</v>
      </c>
      <c r="B751" s="12" t="s">
        <v>18</v>
      </c>
      <c r="C751" s="12" t="s">
        <v>32</v>
      </c>
      <c r="D751" s="12" t="s">
        <v>57</v>
      </c>
      <c r="E751" s="12" t="s">
        <v>48</v>
      </c>
      <c r="F751" s="86" t="s">
        <v>114</v>
      </c>
      <c r="G751" s="14">
        <v>3.7</v>
      </c>
      <c r="H751" s="12">
        <v>4.2</v>
      </c>
      <c r="I751" s="2" t="s">
        <v>29</v>
      </c>
      <c r="J751" s="2">
        <v>6500</v>
      </c>
      <c r="K751" s="2">
        <v>74.7</v>
      </c>
      <c r="L751" s="80">
        <v>3560</v>
      </c>
      <c r="M751" s="16">
        <f t="shared" si="11"/>
        <v>3.56</v>
      </c>
      <c r="N751" s="2">
        <v>21.98</v>
      </c>
      <c r="O751" s="2">
        <v>7.44</v>
      </c>
      <c r="P751" s="22" t="s">
        <v>115</v>
      </c>
      <c r="Q751" s="2">
        <v>0.49</v>
      </c>
      <c r="R751" s="2">
        <v>7.2999999999999995E-2</v>
      </c>
      <c r="S751" s="2">
        <v>0.69</v>
      </c>
      <c r="T751" s="2">
        <v>0.76</v>
      </c>
      <c r="U751" s="2">
        <v>8.5999999999999993E-2</v>
      </c>
      <c r="V751" s="2">
        <v>4.3999999999999997E-2</v>
      </c>
      <c r="W751" s="2">
        <v>1.6E-2</v>
      </c>
      <c r="X751" s="2">
        <v>1.9</v>
      </c>
      <c r="Y751" s="22" t="s">
        <v>115</v>
      </c>
      <c r="Z751" s="22" t="s">
        <v>115</v>
      </c>
    </row>
    <row r="752" spans="1:26" ht="12" customHeight="1">
      <c r="A752" s="29" t="s">
        <v>38</v>
      </c>
      <c r="B752" s="2" t="s">
        <v>19</v>
      </c>
      <c r="C752" s="2" t="s">
        <v>32</v>
      </c>
      <c r="D752" s="2" t="s">
        <v>57</v>
      </c>
      <c r="E752" s="2" t="s">
        <v>48</v>
      </c>
      <c r="F752" s="85" t="s">
        <v>113</v>
      </c>
      <c r="G752" s="4">
        <v>0.48499999999999999</v>
      </c>
      <c r="H752" s="2" t="s">
        <v>29</v>
      </c>
      <c r="I752" s="2">
        <v>0.7</v>
      </c>
      <c r="J752" s="2">
        <v>7384</v>
      </c>
      <c r="K752" s="2">
        <v>82.8</v>
      </c>
      <c r="L752" s="81">
        <v>4080</v>
      </c>
      <c r="M752" s="16">
        <f t="shared" si="11"/>
        <v>4.08</v>
      </c>
      <c r="N752" s="2">
        <v>21.64</v>
      </c>
      <c r="O752" s="2">
        <v>7.64</v>
      </c>
      <c r="P752" s="2">
        <v>2.5000000000000001E-2</v>
      </c>
      <c r="Q752" s="2">
        <v>0.51</v>
      </c>
      <c r="R752" s="2">
        <v>1.2E-2</v>
      </c>
      <c r="S752" s="2">
        <v>0.75</v>
      </c>
      <c r="T752" s="2">
        <v>0.76</v>
      </c>
      <c r="U752" s="2">
        <v>1.2E-2</v>
      </c>
      <c r="V752" s="2">
        <v>6.0999999999999999E-2</v>
      </c>
      <c r="W752" s="2">
        <v>7.0000000000000001E-3</v>
      </c>
      <c r="X752" s="2">
        <v>1.9</v>
      </c>
      <c r="Y752" s="2">
        <v>100</v>
      </c>
      <c r="Z752" s="2">
        <v>11</v>
      </c>
    </row>
    <row r="753" spans="1:26" ht="12" customHeight="1" thickBot="1">
      <c r="A753" s="34" t="s">
        <v>38</v>
      </c>
      <c r="B753" s="12" t="s">
        <v>19</v>
      </c>
      <c r="C753" s="12" t="s">
        <v>32</v>
      </c>
      <c r="D753" s="12" t="s">
        <v>57</v>
      </c>
      <c r="E753" s="12" t="s">
        <v>48</v>
      </c>
      <c r="F753" s="86" t="s">
        <v>114</v>
      </c>
      <c r="G753" s="14">
        <v>4</v>
      </c>
      <c r="H753" s="12">
        <v>4.5</v>
      </c>
      <c r="I753" s="2" t="s">
        <v>29</v>
      </c>
      <c r="J753" s="2">
        <v>14920</v>
      </c>
      <c r="K753" s="2">
        <v>48</v>
      </c>
      <c r="L753" s="80">
        <v>8690</v>
      </c>
      <c r="M753" s="16">
        <f t="shared" si="11"/>
        <v>8.69</v>
      </c>
      <c r="N753" s="2">
        <v>21.89</v>
      </c>
      <c r="O753" s="2">
        <v>7.38</v>
      </c>
      <c r="P753" s="22" t="s">
        <v>115</v>
      </c>
      <c r="Q753" s="2">
        <v>0.47</v>
      </c>
      <c r="R753" s="2">
        <v>1.2999999999999999E-2</v>
      </c>
      <c r="S753" s="2">
        <v>0.68</v>
      </c>
      <c r="T753" s="2">
        <v>0.7</v>
      </c>
      <c r="U753" s="2">
        <v>7.2999999999999995E-2</v>
      </c>
      <c r="V753" s="2">
        <v>0.06</v>
      </c>
      <c r="W753" s="2">
        <v>0.01</v>
      </c>
      <c r="X753" s="2">
        <v>2</v>
      </c>
      <c r="Y753" s="22" t="s">
        <v>115</v>
      </c>
      <c r="Z753" s="22" t="s">
        <v>115</v>
      </c>
    </row>
    <row r="754" spans="1:26" ht="12" customHeight="1">
      <c r="A754" s="29" t="s">
        <v>38</v>
      </c>
      <c r="B754" s="2" t="s">
        <v>20</v>
      </c>
      <c r="C754" s="2" t="s">
        <v>30</v>
      </c>
      <c r="D754" s="2" t="s">
        <v>57</v>
      </c>
      <c r="E754" s="2" t="s">
        <v>48</v>
      </c>
      <c r="F754" s="85" t="s">
        <v>113</v>
      </c>
      <c r="G754" s="4">
        <v>0.503</v>
      </c>
      <c r="H754" s="2" t="s">
        <v>29</v>
      </c>
      <c r="I754" s="2">
        <v>0.5</v>
      </c>
      <c r="J754" s="2">
        <v>10400</v>
      </c>
      <c r="K754" s="2">
        <v>95.3</v>
      </c>
      <c r="L754" s="81">
        <v>5890</v>
      </c>
      <c r="M754" s="16">
        <f t="shared" si="11"/>
        <v>5.89</v>
      </c>
      <c r="N754" s="2">
        <v>21.78</v>
      </c>
      <c r="O754" s="2">
        <v>7.74</v>
      </c>
      <c r="P754" s="2">
        <v>3.5999999999999997E-2</v>
      </c>
      <c r="Q754" s="2">
        <v>0.54</v>
      </c>
      <c r="R754" s="2">
        <v>1.2E-2</v>
      </c>
      <c r="S754" s="2">
        <v>0.93</v>
      </c>
      <c r="T754" s="2">
        <v>0.94</v>
      </c>
      <c r="U754" s="2">
        <v>0.01</v>
      </c>
      <c r="V754" s="2">
        <v>0.08</v>
      </c>
      <c r="W754" s="2">
        <v>5.0000000000000001E-3</v>
      </c>
      <c r="X754" s="2">
        <v>2.1</v>
      </c>
      <c r="Y754" s="2">
        <v>110</v>
      </c>
      <c r="Z754" s="2">
        <v>11</v>
      </c>
    </row>
    <row r="755" spans="1:26" ht="12" customHeight="1" thickBot="1">
      <c r="A755" s="34" t="s">
        <v>38</v>
      </c>
      <c r="B755" s="12" t="s">
        <v>20</v>
      </c>
      <c r="C755" s="12" t="s">
        <v>30</v>
      </c>
      <c r="D755" s="12" t="s">
        <v>57</v>
      </c>
      <c r="E755" s="12" t="s">
        <v>48</v>
      </c>
      <c r="F755" s="86" t="s">
        <v>114</v>
      </c>
      <c r="G755" s="14">
        <v>3.1</v>
      </c>
      <c r="H755" s="12">
        <v>3.6</v>
      </c>
      <c r="I755" s="2" t="s">
        <v>29</v>
      </c>
      <c r="J755" s="2">
        <v>13600</v>
      </c>
      <c r="K755" s="2">
        <v>52.2</v>
      </c>
      <c r="L755" s="80">
        <v>7870</v>
      </c>
      <c r="M755" s="16">
        <f t="shared" si="11"/>
        <v>7.87</v>
      </c>
      <c r="N755" s="2">
        <v>20.81</v>
      </c>
      <c r="O755" s="2">
        <v>7.39</v>
      </c>
      <c r="P755" s="22" t="s">
        <v>115</v>
      </c>
      <c r="Q755" s="2">
        <v>0.53</v>
      </c>
      <c r="R755" s="2">
        <v>1.4E-2</v>
      </c>
      <c r="S755" s="2">
        <v>0.76</v>
      </c>
      <c r="T755" s="2">
        <v>0.77</v>
      </c>
      <c r="U755" s="2">
        <v>7.1999999999999995E-2</v>
      </c>
      <c r="V755" s="2">
        <v>5.6000000000000001E-2</v>
      </c>
      <c r="W755" s="2">
        <v>5.0000000000000001E-3</v>
      </c>
      <c r="X755" s="2">
        <v>2.1</v>
      </c>
      <c r="Y755" s="22" t="s">
        <v>115</v>
      </c>
      <c r="Z755" s="22" t="s">
        <v>115</v>
      </c>
    </row>
    <row r="756" spans="1:26" ht="12" customHeight="1">
      <c r="A756" s="31" t="s">
        <v>38</v>
      </c>
      <c r="B756" s="11" t="s">
        <v>21</v>
      </c>
      <c r="C756" s="11" t="s">
        <v>30</v>
      </c>
      <c r="D756" s="11" t="s">
        <v>57</v>
      </c>
      <c r="E756" s="2" t="s">
        <v>48</v>
      </c>
      <c r="F756" s="85" t="s">
        <v>113</v>
      </c>
      <c r="G756" s="4">
        <v>0.51500000000000001</v>
      </c>
      <c r="H756" s="2" t="s">
        <v>29</v>
      </c>
      <c r="I756" s="2">
        <v>1</v>
      </c>
      <c r="J756" s="2">
        <v>12910</v>
      </c>
      <c r="K756" s="2">
        <v>81.2</v>
      </c>
      <c r="L756" s="81">
        <v>13200</v>
      </c>
      <c r="M756" s="16">
        <f t="shared" si="11"/>
        <v>13.2</v>
      </c>
      <c r="N756" s="2">
        <v>24.59</v>
      </c>
      <c r="O756" s="2">
        <v>7.59</v>
      </c>
      <c r="P756" s="2">
        <v>8.6999999999999994E-3</v>
      </c>
      <c r="Q756" s="2">
        <v>0.52</v>
      </c>
      <c r="R756" s="2" t="s">
        <v>50</v>
      </c>
      <c r="S756" s="2">
        <v>0.71</v>
      </c>
      <c r="T756" s="2">
        <v>0.72</v>
      </c>
      <c r="U756" s="2">
        <v>0.01</v>
      </c>
      <c r="V756" s="2">
        <v>3.5000000000000003E-2</v>
      </c>
      <c r="W756" s="2">
        <v>5.0000000000000001E-3</v>
      </c>
      <c r="X756" s="2">
        <v>1.8</v>
      </c>
      <c r="Y756" s="2">
        <v>110</v>
      </c>
      <c r="Z756" s="2">
        <v>12</v>
      </c>
    </row>
    <row r="757" spans="1:26" ht="12" customHeight="1" thickBot="1">
      <c r="A757" s="34" t="s">
        <v>38</v>
      </c>
      <c r="B757" s="12" t="s">
        <v>21</v>
      </c>
      <c r="C757" s="12" t="s">
        <v>30</v>
      </c>
      <c r="D757" s="12" t="s">
        <v>57</v>
      </c>
      <c r="E757" s="12" t="s">
        <v>48</v>
      </c>
      <c r="F757" s="86" t="s">
        <v>114</v>
      </c>
      <c r="G757" s="14">
        <v>4</v>
      </c>
      <c r="H757" s="12">
        <v>4.5</v>
      </c>
      <c r="I757" s="2" t="s">
        <v>29</v>
      </c>
      <c r="J757" s="2">
        <v>21940</v>
      </c>
      <c r="K757" s="2">
        <v>36.9</v>
      </c>
      <c r="L757" s="80">
        <v>11070</v>
      </c>
      <c r="M757" s="16">
        <f t="shared" si="11"/>
        <v>11.07</v>
      </c>
      <c r="N757" s="2">
        <v>24.06</v>
      </c>
      <c r="O757" s="2">
        <v>7.31</v>
      </c>
      <c r="P757" s="22" t="s">
        <v>115</v>
      </c>
      <c r="Q757" s="2">
        <v>0.49</v>
      </c>
      <c r="R757" s="2">
        <v>1.2999999999999999E-2</v>
      </c>
      <c r="S757" s="2">
        <v>0.86</v>
      </c>
      <c r="T757" s="2">
        <v>0.88</v>
      </c>
      <c r="U757" s="2">
        <v>0.17</v>
      </c>
      <c r="V757" s="2">
        <v>6.3E-2</v>
      </c>
      <c r="W757" s="2">
        <v>2.1000000000000001E-2</v>
      </c>
      <c r="X757" s="2">
        <v>1.7</v>
      </c>
      <c r="Y757" s="22" t="s">
        <v>115</v>
      </c>
      <c r="Z757" s="22" t="s">
        <v>115</v>
      </c>
    </row>
    <row r="758" spans="1:26" ht="12" customHeight="1">
      <c r="A758" s="35" t="s">
        <v>38</v>
      </c>
      <c r="B758" s="18" t="s">
        <v>22</v>
      </c>
      <c r="C758" s="18" t="s">
        <v>30</v>
      </c>
      <c r="D758" s="18" t="s">
        <v>57</v>
      </c>
      <c r="E758" s="18" t="s">
        <v>48</v>
      </c>
      <c r="F758" s="85" t="s">
        <v>113</v>
      </c>
      <c r="G758" s="19">
        <v>0.53</v>
      </c>
      <c r="H758" s="18" t="s">
        <v>29</v>
      </c>
      <c r="I758" s="2">
        <v>0.6</v>
      </c>
      <c r="J758" s="2">
        <v>18910</v>
      </c>
      <c r="K758" s="2">
        <v>98.5</v>
      </c>
      <c r="L758" s="81">
        <v>11190</v>
      </c>
      <c r="M758" s="16">
        <f t="shared" si="11"/>
        <v>11.19</v>
      </c>
      <c r="N758" s="2">
        <v>26.1</v>
      </c>
      <c r="O758" s="2">
        <v>7.7</v>
      </c>
      <c r="P758" s="2">
        <v>4.4999999999999998E-2</v>
      </c>
      <c r="Q758" s="2">
        <v>0.55000000000000004</v>
      </c>
      <c r="R758" s="2">
        <v>2.5999999999999999E-2</v>
      </c>
      <c r="S758" s="2">
        <v>1.1000000000000001</v>
      </c>
      <c r="T758" s="2">
        <v>1.1000000000000001</v>
      </c>
      <c r="U758" s="2">
        <v>0.02</v>
      </c>
      <c r="V758" s="2">
        <v>0.12</v>
      </c>
      <c r="W758" s="2">
        <v>1.2E-2</v>
      </c>
      <c r="X758" s="2">
        <v>2</v>
      </c>
      <c r="Y758" s="2">
        <v>120</v>
      </c>
      <c r="Z758" s="2">
        <v>12</v>
      </c>
    </row>
    <row r="759" spans="1:26" ht="12" customHeight="1" thickBot="1">
      <c r="A759" s="34" t="s">
        <v>38</v>
      </c>
      <c r="B759" s="12" t="s">
        <v>22</v>
      </c>
      <c r="C759" s="12" t="s">
        <v>30</v>
      </c>
      <c r="D759" s="12" t="s">
        <v>57</v>
      </c>
      <c r="E759" s="12" t="s">
        <v>48</v>
      </c>
      <c r="F759" s="86" t="s">
        <v>114</v>
      </c>
      <c r="G759" s="14">
        <v>4.3</v>
      </c>
      <c r="H759" s="12">
        <v>4.8</v>
      </c>
      <c r="I759" s="2" t="s">
        <v>29</v>
      </c>
      <c r="J759" s="2">
        <v>24900</v>
      </c>
      <c r="K759" s="2">
        <v>12</v>
      </c>
      <c r="L759" s="80">
        <v>15130</v>
      </c>
      <c r="M759" s="16">
        <f t="shared" si="11"/>
        <v>15.13</v>
      </c>
      <c r="N759" s="2">
        <v>25.68</v>
      </c>
      <c r="O759" s="2">
        <v>7.16</v>
      </c>
      <c r="P759" s="22" t="s">
        <v>115</v>
      </c>
      <c r="Q759" s="2">
        <v>0.44</v>
      </c>
      <c r="R759" s="2">
        <v>1.7000000000000001E-2</v>
      </c>
      <c r="S759" s="2">
        <v>0.82</v>
      </c>
      <c r="T759" s="2">
        <v>0.84</v>
      </c>
      <c r="U759" s="2">
        <v>0.12</v>
      </c>
      <c r="V759" s="2">
        <v>9.7000000000000003E-2</v>
      </c>
      <c r="W759" s="2">
        <v>8.9999999999999993E-3</v>
      </c>
      <c r="X759" s="2">
        <v>2.1</v>
      </c>
      <c r="Y759" s="22" t="s">
        <v>115</v>
      </c>
      <c r="Z759" s="22" t="s">
        <v>115</v>
      </c>
    </row>
    <row r="760" spans="1:26" ht="12" customHeight="1">
      <c r="A760" s="35" t="s">
        <v>38</v>
      </c>
      <c r="B760" s="18" t="s">
        <v>23</v>
      </c>
      <c r="C760" s="18" t="s">
        <v>30</v>
      </c>
      <c r="D760" s="18" t="s">
        <v>57</v>
      </c>
      <c r="E760" s="18" t="s">
        <v>48</v>
      </c>
      <c r="F760" s="85" t="s">
        <v>113</v>
      </c>
      <c r="G760" s="19">
        <v>0.51700000000000002</v>
      </c>
      <c r="H760" s="18" t="s">
        <v>29</v>
      </c>
      <c r="I760" s="2">
        <v>0.8</v>
      </c>
      <c r="J760" s="2">
        <v>8349</v>
      </c>
      <c r="K760" s="2">
        <v>96</v>
      </c>
      <c r="L760" s="81">
        <v>4630</v>
      </c>
      <c r="M760" s="16">
        <f t="shared" si="11"/>
        <v>4.63</v>
      </c>
      <c r="N760" s="2">
        <v>25.28</v>
      </c>
      <c r="O760" s="2">
        <v>7.68</v>
      </c>
      <c r="P760" s="2">
        <v>1.6E-2</v>
      </c>
      <c r="Q760" s="2">
        <v>0.57999999999999996</v>
      </c>
      <c r="R760" s="2">
        <v>0.01</v>
      </c>
      <c r="S760" s="2">
        <v>0.78</v>
      </c>
      <c r="T760" s="2">
        <v>0.79</v>
      </c>
      <c r="U760" s="2">
        <v>1.7999999999999999E-2</v>
      </c>
      <c r="V760" s="2">
        <v>4.2000000000000003E-2</v>
      </c>
      <c r="W760" s="2">
        <v>8.0000000000000002E-3</v>
      </c>
      <c r="X760" s="2">
        <v>1.9</v>
      </c>
      <c r="Y760" s="2">
        <v>130</v>
      </c>
      <c r="Z760" s="2">
        <v>13</v>
      </c>
    </row>
    <row r="761" spans="1:26" ht="12" customHeight="1" thickBot="1">
      <c r="A761" s="34" t="s">
        <v>38</v>
      </c>
      <c r="B761" s="12" t="s">
        <v>23</v>
      </c>
      <c r="C761" s="12" t="s">
        <v>30</v>
      </c>
      <c r="D761" s="12" t="s">
        <v>57</v>
      </c>
      <c r="E761" s="12" t="s">
        <v>48</v>
      </c>
      <c r="F761" s="86" t="s">
        <v>114</v>
      </c>
      <c r="G761" s="14">
        <v>3.5</v>
      </c>
      <c r="H761" s="12">
        <v>4</v>
      </c>
      <c r="I761" s="2" t="s">
        <v>29</v>
      </c>
      <c r="J761" s="2">
        <v>19350</v>
      </c>
      <c r="K761" s="2">
        <v>2.9</v>
      </c>
      <c r="L761" s="80">
        <v>11520</v>
      </c>
      <c r="M761" s="16">
        <f t="shared" si="11"/>
        <v>11.52</v>
      </c>
      <c r="N761" s="2">
        <v>23.14</v>
      </c>
      <c r="O761" s="2">
        <v>7.06</v>
      </c>
      <c r="P761" s="22" t="s">
        <v>115</v>
      </c>
      <c r="Q761" s="2">
        <v>0.57999999999999996</v>
      </c>
      <c r="R761" s="2">
        <v>0.01</v>
      </c>
      <c r="S761" s="2">
        <v>0.89</v>
      </c>
      <c r="T761" s="2">
        <v>0.89</v>
      </c>
      <c r="U761" s="2">
        <v>0.17</v>
      </c>
      <c r="V761" s="2">
        <v>5.7000000000000002E-2</v>
      </c>
      <c r="W761" s="2">
        <v>2.1000000000000001E-2</v>
      </c>
      <c r="X761" s="2">
        <v>2.7</v>
      </c>
      <c r="Y761" s="22" t="s">
        <v>115</v>
      </c>
      <c r="Z761" s="22" t="s">
        <v>115</v>
      </c>
    </row>
    <row r="762" spans="1:26" ht="12" customHeight="1">
      <c r="A762" s="29" t="s">
        <v>38</v>
      </c>
      <c r="B762" s="2" t="s">
        <v>24</v>
      </c>
      <c r="C762" s="2" t="s">
        <v>30</v>
      </c>
      <c r="D762" s="2" t="s">
        <v>57</v>
      </c>
      <c r="E762" s="2" t="s">
        <v>48</v>
      </c>
      <c r="F762" s="85" t="s">
        <v>113</v>
      </c>
      <c r="G762" s="4">
        <v>0.52100000000000002</v>
      </c>
      <c r="H762" s="2" t="s">
        <v>29</v>
      </c>
      <c r="I762" s="2">
        <v>0.6</v>
      </c>
      <c r="J762" s="2">
        <v>11720</v>
      </c>
      <c r="K762" s="2">
        <v>129.30000000000001</v>
      </c>
      <c r="L762" s="81">
        <v>6670</v>
      </c>
      <c r="M762" s="16">
        <f t="shared" si="11"/>
        <v>6.67</v>
      </c>
      <c r="N762" s="2">
        <v>26.82</v>
      </c>
      <c r="O762" s="2">
        <v>8.0500000000000007</v>
      </c>
      <c r="P762" s="2">
        <v>6.4000000000000001E-2</v>
      </c>
      <c r="Q762" s="2">
        <v>0.59</v>
      </c>
      <c r="R762" s="2">
        <v>1.7000000000000001E-2</v>
      </c>
      <c r="S762" s="2">
        <v>1.3</v>
      </c>
      <c r="T762" s="2">
        <v>1.3</v>
      </c>
      <c r="U762" s="2">
        <v>2.8000000000000001E-2</v>
      </c>
      <c r="V762" s="2">
        <v>0.18</v>
      </c>
      <c r="W762" s="2">
        <v>1.7999999999999999E-2</v>
      </c>
      <c r="X762" s="2">
        <v>2.1</v>
      </c>
      <c r="Y762" s="2">
        <v>120</v>
      </c>
      <c r="Z762" s="2">
        <v>12</v>
      </c>
    </row>
    <row r="763" spans="1:26" ht="12" customHeight="1" thickBot="1">
      <c r="A763" s="34" t="s">
        <v>38</v>
      </c>
      <c r="B763" s="12" t="s">
        <v>24</v>
      </c>
      <c r="C763" s="12" t="s">
        <v>30</v>
      </c>
      <c r="D763" s="12" t="s">
        <v>57</v>
      </c>
      <c r="E763" s="12" t="s">
        <v>48</v>
      </c>
      <c r="F763" s="86" t="s">
        <v>114</v>
      </c>
      <c r="G763" s="14">
        <v>4</v>
      </c>
      <c r="H763" s="12">
        <v>4.5</v>
      </c>
      <c r="I763" s="2" t="s">
        <v>29</v>
      </c>
      <c r="J763" s="2">
        <v>20100</v>
      </c>
      <c r="K763" s="2">
        <v>18.3</v>
      </c>
      <c r="L763" s="80">
        <v>11970</v>
      </c>
      <c r="M763" s="16">
        <f t="shared" si="11"/>
        <v>11.97</v>
      </c>
      <c r="N763" s="2">
        <v>25.69</v>
      </c>
      <c r="O763" s="2">
        <v>7.23</v>
      </c>
      <c r="P763" s="22" t="s">
        <v>115</v>
      </c>
      <c r="Q763" s="2">
        <v>0.47</v>
      </c>
      <c r="R763" s="2">
        <v>1.2E-2</v>
      </c>
      <c r="S763" s="2">
        <v>0.77</v>
      </c>
      <c r="T763" s="2">
        <v>0.78</v>
      </c>
      <c r="U763" s="2">
        <v>2.3E-2</v>
      </c>
      <c r="V763" s="2">
        <v>0.12</v>
      </c>
      <c r="W763" s="2">
        <v>2.1999999999999999E-2</v>
      </c>
      <c r="X763" s="2">
        <v>2.4</v>
      </c>
      <c r="Y763" s="22" t="s">
        <v>115</v>
      </c>
      <c r="Z763" s="22" t="s">
        <v>115</v>
      </c>
    </row>
    <row r="764" spans="1:26" ht="12" customHeight="1">
      <c r="A764" s="29" t="s">
        <v>38</v>
      </c>
      <c r="B764" s="2" t="s">
        <v>25</v>
      </c>
      <c r="C764" s="2" t="s">
        <v>44</v>
      </c>
      <c r="D764" s="2" t="s">
        <v>57</v>
      </c>
      <c r="E764" s="2" t="s">
        <v>48</v>
      </c>
      <c r="F764" s="85" t="s">
        <v>113</v>
      </c>
      <c r="G764" s="4">
        <v>0.52100000000000002</v>
      </c>
      <c r="H764" s="2" t="s">
        <v>29</v>
      </c>
      <c r="I764" s="2">
        <v>0.7</v>
      </c>
      <c r="J764" s="2">
        <v>14200</v>
      </c>
      <c r="K764" s="2">
        <v>80.7</v>
      </c>
      <c r="L764" s="79">
        <v>12590</v>
      </c>
      <c r="M764" s="16">
        <f t="shared" si="11"/>
        <v>12.59</v>
      </c>
      <c r="N764" s="2">
        <v>27.69</v>
      </c>
      <c r="O764" s="2">
        <v>7.6</v>
      </c>
      <c r="P764" s="2">
        <v>2.9000000000000001E-2</v>
      </c>
      <c r="Q764" s="2">
        <v>0.57999999999999996</v>
      </c>
      <c r="R764" s="2">
        <v>0.01</v>
      </c>
      <c r="S764" s="2">
        <v>0.95</v>
      </c>
      <c r="T764" s="2">
        <v>0.95</v>
      </c>
      <c r="U764" s="2">
        <v>0.01</v>
      </c>
      <c r="V764" s="2">
        <v>9.4E-2</v>
      </c>
      <c r="W764" s="2">
        <v>0.02</v>
      </c>
      <c r="X764" s="2">
        <v>2.2999999999999998</v>
      </c>
      <c r="Y764" s="2">
        <v>120</v>
      </c>
      <c r="Z764" s="2">
        <v>12</v>
      </c>
    </row>
    <row r="765" spans="1:26" ht="12" customHeight="1" thickBot="1">
      <c r="A765" s="34" t="s">
        <v>38</v>
      </c>
      <c r="B765" s="12" t="s">
        <v>25</v>
      </c>
      <c r="C765" s="12" t="s">
        <v>44</v>
      </c>
      <c r="D765" s="12" t="s">
        <v>57</v>
      </c>
      <c r="E765" s="12" t="s">
        <v>48</v>
      </c>
      <c r="F765" s="86" t="s">
        <v>114</v>
      </c>
      <c r="G765" s="14">
        <v>3.5</v>
      </c>
      <c r="H765" s="12">
        <v>4</v>
      </c>
      <c r="I765" s="2" t="s">
        <v>29</v>
      </c>
      <c r="J765" s="2">
        <v>21080</v>
      </c>
      <c r="K765" s="2">
        <v>32.799999999999997</v>
      </c>
      <c r="L765" s="80">
        <v>11270</v>
      </c>
      <c r="M765" s="16">
        <f t="shared" si="11"/>
        <v>11.27</v>
      </c>
      <c r="N765" s="2">
        <v>27.41</v>
      </c>
      <c r="O765" s="2">
        <v>7.29</v>
      </c>
      <c r="P765" s="22" t="s">
        <v>115</v>
      </c>
      <c r="Q765" s="2">
        <v>0.53</v>
      </c>
      <c r="R765" s="2">
        <v>0.01</v>
      </c>
      <c r="S765" s="2">
        <v>0.86</v>
      </c>
      <c r="T765" s="2">
        <v>0.87</v>
      </c>
      <c r="U765" s="2">
        <v>0.14000000000000001</v>
      </c>
      <c r="V765" s="2">
        <v>0.1</v>
      </c>
      <c r="W765" s="2">
        <v>3.2000000000000001E-2</v>
      </c>
      <c r="X765" s="2">
        <v>2.8</v>
      </c>
      <c r="Y765" s="22" t="s">
        <v>115</v>
      </c>
      <c r="Z765" s="22" t="s">
        <v>115</v>
      </c>
    </row>
    <row r="766" spans="1:26" ht="12" customHeight="1">
      <c r="A766" s="29" t="s">
        <v>38</v>
      </c>
      <c r="B766" s="2" t="s">
        <v>26</v>
      </c>
      <c r="C766" s="2" t="s">
        <v>44</v>
      </c>
      <c r="D766" s="2" t="s">
        <v>57</v>
      </c>
      <c r="E766" s="2" t="s">
        <v>48</v>
      </c>
      <c r="F766" s="85" t="s">
        <v>113</v>
      </c>
      <c r="G766" s="4">
        <v>0.53100000000000003</v>
      </c>
      <c r="H766" s="2" t="s">
        <v>29</v>
      </c>
      <c r="I766" s="2">
        <v>0.7</v>
      </c>
      <c r="J766" s="2">
        <v>19220</v>
      </c>
      <c r="K766" s="2">
        <v>111.6</v>
      </c>
      <c r="L766" s="79">
        <v>11370</v>
      </c>
      <c r="M766" s="16">
        <f t="shared" si="11"/>
        <v>11.37</v>
      </c>
      <c r="N766" s="2">
        <v>28.39</v>
      </c>
      <c r="O766" s="2">
        <v>8</v>
      </c>
      <c r="P766" s="2">
        <v>2.3E-2</v>
      </c>
      <c r="Q766" s="2">
        <v>0.59</v>
      </c>
      <c r="R766" s="2">
        <v>0.01</v>
      </c>
      <c r="S766" s="2">
        <v>1</v>
      </c>
      <c r="T766" s="2">
        <v>1</v>
      </c>
      <c r="U766" s="2">
        <v>0.01</v>
      </c>
      <c r="V766" s="2">
        <v>0.11</v>
      </c>
      <c r="W766" s="2">
        <v>1.7999999999999999E-2</v>
      </c>
      <c r="X766" s="2">
        <v>2.6</v>
      </c>
      <c r="Y766" s="2">
        <v>110</v>
      </c>
      <c r="Z766" s="2">
        <v>11</v>
      </c>
    </row>
    <row r="767" spans="1:26" ht="12" customHeight="1" thickBot="1">
      <c r="A767" s="34" t="s">
        <v>38</v>
      </c>
      <c r="B767" s="12" t="s">
        <v>26</v>
      </c>
      <c r="C767" s="12" t="s">
        <v>44</v>
      </c>
      <c r="D767" s="12" t="s">
        <v>57</v>
      </c>
      <c r="E767" s="12" t="s">
        <v>48</v>
      </c>
      <c r="F767" s="86" t="s">
        <v>114</v>
      </c>
      <c r="G767" s="14">
        <v>4</v>
      </c>
      <c r="H767" s="12">
        <v>4.5</v>
      </c>
      <c r="I767" s="2" t="s">
        <v>29</v>
      </c>
      <c r="J767" s="2">
        <v>27870</v>
      </c>
      <c r="K767" s="2">
        <v>43.7</v>
      </c>
      <c r="L767" s="80">
        <v>17090</v>
      </c>
      <c r="M767" s="16">
        <f t="shared" si="11"/>
        <v>17.09</v>
      </c>
      <c r="N767" s="2">
        <v>27.51</v>
      </c>
      <c r="O767" s="2">
        <v>7.56</v>
      </c>
      <c r="P767" s="22" t="s">
        <v>115</v>
      </c>
      <c r="Q767" s="2">
        <v>0.54</v>
      </c>
      <c r="R767" s="2">
        <v>0.01</v>
      </c>
      <c r="S767" s="2">
        <v>0.93</v>
      </c>
      <c r="T767" s="2">
        <v>0.94</v>
      </c>
      <c r="U767" s="2">
        <v>1.6E-2</v>
      </c>
      <c r="V767" s="2">
        <v>0.14000000000000001</v>
      </c>
      <c r="W767" s="2">
        <v>2.9000000000000001E-2</v>
      </c>
      <c r="X767" s="2">
        <v>2.8</v>
      </c>
      <c r="Y767" s="22" t="s">
        <v>115</v>
      </c>
      <c r="Z767" s="22" t="s">
        <v>115</v>
      </c>
    </row>
    <row r="768" spans="1:26" ht="12" customHeight="1">
      <c r="A768" s="35" t="s">
        <v>38</v>
      </c>
      <c r="B768" s="18" t="s">
        <v>27</v>
      </c>
      <c r="C768" s="18" t="s">
        <v>44</v>
      </c>
      <c r="D768" s="18" t="s">
        <v>57</v>
      </c>
      <c r="E768" s="18" t="s">
        <v>48</v>
      </c>
      <c r="F768" s="85" t="s">
        <v>113</v>
      </c>
      <c r="G768" s="19">
        <v>0.47899999999999998</v>
      </c>
      <c r="H768" s="18" t="s">
        <v>29</v>
      </c>
      <c r="I768" s="2">
        <v>0.7</v>
      </c>
      <c r="J768" s="2">
        <v>23940</v>
      </c>
      <c r="K768" s="2">
        <v>110.5</v>
      </c>
      <c r="L768" s="79">
        <v>14420</v>
      </c>
      <c r="M768" s="16">
        <f t="shared" si="11"/>
        <v>14.42</v>
      </c>
      <c r="N768" s="2">
        <v>29.88</v>
      </c>
      <c r="O768" s="2">
        <v>7.76</v>
      </c>
      <c r="P768" s="2">
        <v>3.7999999999999999E-2</v>
      </c>
      <c r="Q768" s="2">
        <v>0.55000000000000004</v>
      </c>
      <c r="R768" s="2">
        <v>0.01</v>
      </c>
      <c r="S768" s="2">
        <v>1.1000000000000001</v>
      </c>
      <c r="T768" s="2">
        <v>1.1000000000000001</v>
      </c>
      <c r="U768" s="2">
        <v>0.01</v>
      </c>
      <c r="V768" s="2">
        <v>0.13</v>
      </c>
      <c r="W768" s="2">
        <v>2.1000000000000001E-2</v>
      </c>
      <c r="X768" s="2">
        <v>2.7</v>
      </c>
      <c r="Y768" s="2">
        <v>120</v>
      </c>
      <c r="Z768" s="2">
        <v>11</v>
      </c>
    </row>
    <row r="769" spans="1:26" ht="12" customHeight="1" thickBot="1">
      <c r="A769" s="34" t="s">
        <v>38</v>
      </c>
      <c r="B769" s="12" t="s">
        <v>27</v>
      </c>
      <c r="C769" s="12" t="s">
        <v>44</v>
      </c>
      <c r="D769" s="12" t="s">
        <v>57</v>
      </c>
      <c r="E769" s="12" t="s">
        <v>48</v>
      </c>
      <c r="F769" s="86" t="s">
        <v>114</v>
      </c>
      <c r="G769" s="14">
        <v>3.5</v>
      </c>
      <c r="H769" s="12">
        <v>4</v>
      </c>
      <c r="I769" s="2" t="s">
        <v>29</v>
      </c>
      <c r="J769" s="2">
        <v>32430</v>
      </c>
      <c r="K769" s="2">
        <v>34.1</v>
      </c>
      <c r="L769" s="80">
        <v>20180</v>
      </c>
      <c r="M769" s="16">
        <f t="shared" si="11"/>
        <v>20.18</v>
      </c>
      <c r="N769" s="2">
        <v>27.52</v>
      </c>
      <c r="O769" s="2">
        <v>7.32</v>
      </c>
      <c r="P769" s="22" t="s">
        <v>115</v>
      </c>
      <c r="Q769" s="2">
        <v>0.51</v>
      </c>
      <c r="R769" s="2">
        <v>0.01</v>
      </c>
      <c r="S769" s="2">
        <v>0.95</v>
      </c>
      <c r="T769" s="2">
        <v>0.96</v>
      </c>
      <c r="U769" s="2">
        <v>0.01</v>
      </c>
      <c r="V769" s="2">
        <v>0.14000000000000001</v>
      </c>
      <c r="W769" s="2">
        <v>0.04</v>
      </c>
      <c r="X769" s="2">
        <v>2.7</v>
      </c>
      <c r="Y769" s="22" t="s">
        <v>115</v>
      </c>
      <c r="Z769" s="22" t="s">
        <v>115</v>
      </c>
    </row>
    <row r="770" spans="1:26" ht="12" customHeight="1">
      <c r="A770" s="29" t="s">
        <v>38</v>
      </c>
      <c r="B770" s="2" t="s">
        <v>28</v>
      </c>
      <c r="C770" s="2" t="s">
        <v>44</v>
      </c>
      <c r="D770" s="2" t="s">
        <v>57</v>
      </c>
      <c r="E770" s="2" t="s">
        <v>48</v>
      </c>
      <c r="F770" s="85" t="s">
        <v>113</v>
      </c>
      <c r="G770" s="4">
        <v>0.5</v>
      </c>
      <c r="H770" s="2" t="s">
        <v>29</v>
      </c>
      <c r="I770" s="2">
        <v>0.6</v>
      </c>
      <c r="J770" s="2">
        <v>27760</v>
      </c>
      <c r="K770" s="2">
        <v>69.099999999999994</v>
      </c>
      <c r="L770" s="79">
        <v>17000</v>
      </c>
      <c r="M770" s="16">
        <f t="shared" si="11"/>
        <v>17</v>
      </c>
      <c r="N770" s="2">
        <v>28.4</v>
      </c>
      <c r="O770" s="2">
        <v>7.41</v>
      </c>
      <c r="P770" s="2">
        <v>2.7E-2</v>
      </c>
      <c r="Q770" s="2">
        <v>0.55000000000000004</v>
      </c>
      <c r="R770" s="2">
        <v>0.01</v>
      </c>
      <c r="S770" s="2">
        <v>1.3</v>
      </c>
      <c r="T770" s="2">
        <v>1.3</v>
      </c>
      <c r="U770" s="2">
        <v>1.0999999999999999E-2</v>
      </c>
      <c r="V770" s="2">
        <v>0.18</v>
      </c>
      <c r="W770" s="2">
        <v>2.7E-2</v>
      </c>
      <c r="X770" s="2">
        <v>2</v>
      </c>
      <c r="Y770" s="2">
        <v>120</v>
      </c>
      <c r="Z770" s="2">
        <v>10</v>
      </c>
    </row>
    <row r="771" spans="1:26" ht="12" customHeight="1" thickBot="1">
      <c r="A771" s="34" t="s">
        <v>38</v>
      </c>
      <c r="B771" s="12" t="s">
        <v>28</v>
      </c>
      <c r="C771" s="12" t="s">
        <v>44</v>
      </c>
      <c r="D771" s="12" t="s">
        <v>57</v>
      </c>
      <c r="E771" s="12" t="s">
        <v>48</v>
      </c>
      <c r="F771" s="86" t="s">
        <v>114</v>
      </c>
      <c r="G771" s="14">
        <v>4</v>
      </c>
      <c r="H771" s="12">
        <v>4.5</v>
      </c>
      <c r="I771" s="2" t="s">
        <v>29</v>
      </c>
      <c r="J771" s="2">
        <v>34190</v>
      </c>
      <c r="K771" s="2">
        <v>13</v>
      </c>
      <c r="L771" s="80">
        <v>21390</v>
      </c>
      <c r="M771" s="16">
        <f t="shared" ref="M771:M834" si="12">L771/1000</f>
        <v>21.39</v>
      </c>
      <c r="N771" s="2">
        <v>28.27</v>
      </c>
      <c r="O771" s="2">
        <v>7.2</v>
      </c>
      <c r="P771" s="22" t="s">
        <v>115</v>
      </c>
      <c r="Q771" s="2">
        <v>0.51</v>
      </c>
      <c r="R771" s="2">
        <v>0.01</v>
      </c>
      <c r="S771" s="2">
        <v>1.2</v>
      </c>
      <c r="T771" s="2">
        <v>1.2</v>
      </c>
      <c r="U771" s="2">
        <v>0.01</v>
      </c>
      <c r="V771" s="2">
        <v>0.19</v>
      </c>
      <c r="W771" s="2">
        <v>0.03</v>
      </c>
      <c r="X771" s="2">
        <v>2.1</v>
      </c>
      <c r="Y771" s="22" t="s">
        <v>115</v>
      </c>
      <c r="Z771" s="22" t="s">
        <v>115</v>
      </c>
    </row>
    <row r="772" spans="1:26" ht="12" customHeight="1">
      <c r="A772" s="57" t="s">
        <v>39</v>
      </c>
      <c r="B772" s="18" t="s">
        <v>52</v>
      </c>
      <c r="C772" s="18" t="s">
        <v>44</v>
      </c>
      <c r="D772" s="18" t="s">
        <v>45</v>
      </c>
      <c r="E772" s="18" t="s">
        <v>48</v>
      </c>
      <c r="F772" s="85" t="s">
        <v>113</v>
      </c>
      <c r="G772" s="19">
        <v>0.56299999999999994</v>
      </c>
      <c r="H772" s="18" t="s">
        <v>29</v>
      </c>
      <c r="I772" s="2">
        <v>0.7</v>
      </c>
      <c r="J772" s="2">
        <v>13380</v>
      </c>
      <c r="K772" s="2">
        <v>56.6</v>
      </c>
      <c r="L772" s="53">
        <v>7690</v>
      </c>
      <c r="M772" s="16">
        <f t="shared" si="12"/>
        <v>7.69</v>
      </c>
      <c r="N772" s="2">
        <v>26.97</v>
      </c>
      <c r="O772" s="2">
        <v>7.23</v>
      </c>
      <c r="P772" s="2">
        <v>1.2E-2</v>
      </c>
      <c r="Q772" s="2">
        <v>0.63</v>
      </c>
      <c r="R772" s="2">
        <v>0.01</v>
      </c>
      <c r="S772" s="2">
        <v>0.86</v>
      </c>
      <c r="T772" s="2">
        <v>0.87</v>
      </c>
      <c r="U772" s="2">
        <v>1.7000000000000001E-2</v>
      </c>
      <c r="V772" s="2">
        <v>7.0000000000000007E-2</v>
      </c>
      <c r="W772" s="2">
        <v>7.0000000000000001E-3</v>
      </c>
      <c r="X772" s="2">
        <v>2.5</v>
      </c>
      <c r="Y772" s="2">
        <v>110</v>
      </c>
      <c r="Z772" s="2">
        <v>27</v>
      </c>
    </row>
    <row r="773" spans="1:26" ht="12" customHeight="1" thickBot="1">
      <c r="A773" s="56" t="s">
        <v>39</v>
      </c>
      <c r="B773" s="12" t="s">
        <v>52</v>
      </c>
      <c r="C773" s="12" t="s">
        <v>44</v>
      </c>
      <c r="D773" s="12" t="s">
        <v>45</v>
      </c>
      <c r="E773" s="12" t="s">
        <v>48</v>
      </c>
      <c r="F773" s="86" t="s">
        <v>114</v>
      </c>
      <c r="G773" s="14">
        <v>4.4000000000000004</v>
      </c>
      <c r="H773" s="12">
        <v>4.9000000000000004</v>
      </c>
      <c r="I773" s="2" t="s">
        <v>29</v>
      </c>
      <c r="J773" s="2">
        <v>18420</v>
      </c>
      <c r="K773" s="2">
        <v>40.799999999999997</v>
      </c>
      <c r="L773" s="56">
        <v>10870</v>
      </c>
      <c r="M773" s="16">
        <f t="shared" si="12"/>
        <v>10.87</v>
      </c>
      <c r="N773" s="2">
        <v>27.2</v>
      </c>
      <c r="O773" s="2">
        <v>7.19</v>
      </c>
      <c r="P773" s="22" t="s">
        <v>115</v>
      </c>
      <c r="Q773" s="2">
        <v>0.63</v>
      </c>
      <c r="R773" s="2">
        <v>0.01</v>
      </c>
      <c r="S773" s="2">
        <v>0.85</v>
      </c>
      <c r="T773" s="2">
        <v>0.86</v>
      </c>
      <c r="U773" s="2">
        <v>1.7999999999999999E-2</v>
      </c>
      <c r="V773" s="2">
        <v>0.1</v>
      </c>
      <c r="W773" s="2" t="s">
        <v>51</v>
      </c>
      <c r="X773" s="2">
        <v>2.6</v>
      </c>
      <c r="Y773" s="22" t="s">
        <v>115</v>
      </c>
      <c r="Z773" s="22" t="s">
        <v>115</v>
      </c>
    </row>
    <row r="774" spans="1:26" ht="12" customHeight="1">
      <c r="A774" s="57" t="s">
        <v>39</v>
      </c>
      <c r="B774" s="18" t="s">
        <v>53</v>
      </c>
      <c r="C774" s="18" t="s">
        <v>44</v>
      </c>
      <c r="D774" s="18" t="s">
        <v>45</v>
      </c>
      <c r="E774" s="18" t="s">
        <v>48</v>
      </c>
      <c r="F774" s="85" t="s">
        <v>113</v>
      </c>
      <c r="G774" s="19">
        <v>0.53700000000000003</v>
      </c>
      <c r="H774" s="18" t="s">
        <v>29</v>
      </c>
      <c r="I774" s="2">
        <v>0.7</v>
      </c>
      <c r="J774" s="2">
        <v>13470</v>
      </c>
      <c r="K774" s="2">
        <v>92.1</v>
      </c>
      <c r="L774" s="53">
        <v>7760</v>
      </c>
      <c r="M774" s="16">
        <f t="shared" si="12"/>
        <v>7.76</v>
      </c>
      <c r="N774" s="2">
        <v>25.33</v>
      </c>
      <c r="O774" s="2">
        <v>7.7</v>
      </c>
      <c r="P774" s="2">
        <v>0.04</v>
      </c>
      <c r="Q774" s="2">
        <v>0.64</v>
      </c>
      <c r="R774" s="2">
        <v>0.01</v>
      </c>
      <c r="S774" s="2">
        <v>1</v>
      </c>
      <c r="T774" s="2">
        <v>1</v>
      </c>
      <c r="U774" s="2">
        <v>0.01</v>
      </c>
      <c r="V774" s="2">
        <v>0.1</v>
      </c>
      <c r="W774" s="2">
        <v>7.0000000000000001E-3</v>
      </c>
      <c r="X774" s="2">
        <v>2.7</v>
      </c>
      <c r="Y774" s="2">
        <v>110</v>
      </c>
      <c r="Z774" s="2">
        <v>15</v>
      </c>
    </row>
    <row r="775" spans="1:26" ht="12" customHeight="1" thickBot="1">
      <c r="A775" s="56" t="s">
        <v>39</v>
      </c>
      <c r="B775" s="12" t="s">
        <v>53</v>
      </c>
      <c r="C775" s="12" t="s">
        <v>44</v>
      </c>
      <c r="D775" s="12" t="s">
        <v>45</v>
      </c>
      <c r="E775" s="12" t="s">
        <v>48</v>
      </c>
      <c r="F775" s="86" t="s">
        <v>114</v>
      </c>
      <c r="G775" s="14">
        <v>4.5</v>
      </c>
      <c r="H775" s="12">
        <v>4.9000000000000004</v>
      </c>
      <c r="I775" s="2" t="s">
        <v>29</v>
      </c>
      <c r="J775" s="2">
        <v>17450</v>
      </c>
      <c r="K775" s="2">
        <v>36</v>
      </c>
      <c r="L775" s="56">
        <v>10260</v>
      </c>
      <c r="M775" s="16">
        <f t="shared" si="12"/>
        <v>10.26</v>
      </c>
      <c r="N775" s="2">
        <v>25.62</v>
      </c>
      <c r="O775" s="2">
        <v>7.32</v>
      </c>
      <c r="P775" s="22" t="s">
        <v>115</v>
      </c>
      <c r="Q775" s="2">
        <v>0.6</v>
      </c>
      <c r="R775" s="2">
        <v>0.01</v>
      </c>
      <c r="S775" s="2">
        <v>0.98</v>
      </c>
      <c r="T775" s="2">
        <v>0.98</v>
      </c>
      <c r="U775" s="2">
        <v>0.01</v>
      </c>
      <c r="V775" s="2">
        <v>0.12</v>
      </c>
      <c r="W775" s="2" t="s">
        <v>51</v>
      </c>
      <c r="X775" s="2">
        <v>2.9</v>
      </c>
      <c r="Y775" s="22" t="s">
        <v>115</v>
      </c>
      <c r="Z775" s="22" t="s">
        <v>115</v>
      </c>
    </row>
    <row r="776" spans="1:26" ht="12" customHeight="1">
      <c r="A776" s="53" t="s">
        <v>39</v>
      </c>
      <c r="B776" s="2" t="s">
        <v>54</v>
      </c>
      <c r="C776" s="2" t="s">
        <v>44</v>
      </c>
      <c r="D776" s="2" t="s">
        <v>45</v>
      </c>
      <c r="E776" s="2" t="s">
        <v>48</v>
      </c>
      <c r="F776" s="85" t="s">
        <v>113</v>
      </c>
      <c r="G776" s="4">
        <v>0.501</v>
      </c>
      <c r="H776" s="2" t="s">
        <v>29</v>
      </c>
      <c r="I776" s="2">
        <v>0.5</v>
      </c>
      <c r="J776" s="2">
        <v>14550</v>
      </c>
      <c r="K776" s="2">
        <v>72.8</v>
      </c>
      <c r="L776" s="53">
        <v>8400</v>
      </c>
      <c r="M776" s="16">
        <f t="shared" si="12"/>
        <v>8.4</v>
      </c>
      <c r="N776" s="2">
        <v>28.35</v>
      </c>
      <c r="O776" s="2">
        <v>7.35</v>
      </c>
      <c r="P776" s="2">
        <v>4.7E-2</v>
      </c>
      <c r="Q776" s="2">
        <v>0.8</v>
      </c>
      <c r="R776" s="2">
        <v>0.01</v>
      </c>
      <c r="S776" s="2">
        <v>1.2</v>
      </c>
      <c r="T776" s="2">
        <v>1.2</v>
      </c>
      <c r="U776" s="2">
        <v>0.01</v>
      </c>
      <c r="V776" s="2">
        <v>0.12</v>
      </c>
      <c r="W776" s="2">
        <v>7.0000000000000001E-3</v>
      </c>
      <c r="X776" s="2">
        <v>3.2</v>
      </c>
      <c r="Y776" s="2">
        <v>120</v>
      </c>
      <c r="Z776" s="2">
        <v>12</v>
      </c>
    </row>
    <row r="777" spans="1:26" ht="12" customHeight="1" thickBot="1">
      <c r="A777" s="56" t="s">
        <v>39</v>
      </c>
      <c r="B777" s="12" t="s">
        <v>54</v>
      </c>
      <c r="C777" s="12" t="s">
        <v>44</v>
      </c>
      <c r="D777" s="12" t="s">
        <v>45</v>
      </c>
      <c r="E777" s="12" t="s">
        <v>48</v>
      </c>
      <c r="F777" s="86" t="s">
        <v>114</v>
      </c>
      <c r="G777" s="14">
        <v>4.5</v>
      </c>
      <c r="H777" s="12">
        <v>5</v>
      </c>
      <c r="I777" s="2" t="s">
        <v>29</v>
      </c>
      <c r="J777" s="2">
        <v>19330</v>
      </c>
      <c r="K777" s="2">
        <v>25.8</v>
      </c>
      <c r="L777" s="56">
        <v>11450</v>
      </c>
      <c r="M777" s="16">
        <f t="shared" si="12"/>
        <v>11.45</v>
      </c>
      <c r="N777" s="2">
        <v>27.26</v>
      </c>
      <c r="O777" s="2">
        <v>7.05</v>
      </c>
      <c r="P777" s="22" t="s">
        <v>115</v>
      </c>
      <c r="Q777" s="2">
        <v>0.72</v>
      </c>
      <c r="R777" s="2">
        <v>0.01</v>
      </c>
      <c r="S777" s="2">
        <v>0.96</v>
      </c>
      <c r="T777" s="2">
        <v>0.96</v>
      </c>
      <c r="U777" s="2">
        <v>3.4000000000000002E-2</v>
      </c>
      <c r="V777" s="2">
        <v>0.11</v>
      </c>
      <c r="W777" s="2">
        <v>8.9999999999999993E-3</v>
      </c>
      <c r="X777" s="2">
        <v>3.3</v>
      </c>
      <c r="Y777" s="22" t="s">
        <v>115</v>
      </c>
      <c r="Z777" s="22" t="s">
        <v>115</v>
      </c>
    </row>
    <row r="778" spans="1:26" ht="12" customHeight="1">
      <c r="A778" s="53" t="s">
        <v>39</v>
      </c>
      <c r="B778" s="2" t="s">
        <v>55</v>
      </c>
      <c r="C778" s="2" t="s">
        <v>56</v>
      </c>
      <c r="D778" s="2" t="s">
        <v>57</v>
      </c>
      <c r="E778" s="2" t="s">
        <v>48</v>
      </c>
      <c r="F778" s="85" t="s">
        <v>113</v>
      </c>
      <c r="G778" s="4">
        <v>0.51600000000000001</v>
      </c>
      <c r="H778" s="2" t="s">
        <v>29</v>
      </c>
      <c r="I778" s="2">
        <v>0.6</v>
      </c>
      <c r="J778" s="2">
        <v>21240</v>
      </c>
      <c r="K778" s="2">
        <v>77</v>
      </c>
      <c r="L778" s="53">
        <v>12660</v>
      </c>
      <c r="M778" s="16">
        <f t="shared" si="12"/>
        <v>12.66</v>
      </c>
      <c r="N778" s="2">
        <v>29.66</v>
      </c>
      <c r="O778" s="2">
        <v>7.85</v>
      </c>
      <c r="P778" s="2">
        <v>2.7E-2</v>
      </c>
      <c r="Q778" s="2">
        <v>0.68</v>
      </c>
      <c r="R778" s="2">
        <v>0.01</v>
      </c>
      <c r="S778" s="2">
        <v>0.95</v>
      </c>
      <c r="T778" s="2">
        <v>0.95</v>
      </c>
      <c r="U778" s="2">
        <v>0.01</v>
      </c>
      <c r="V778" s="2">
        <v>8.5999999999999993E-2</v>
      </c>
      <c r="W778" s="2">
        <v>1.2E-2</v>
      </c>
      <c r="X778" s="2">
        <v>3.6</v>
      </c>
      <c r="Y778" s="2">
        <v>120</v>
      </c>
      <c r="Z778" s="2">
        <v>12</v>
      </c>
    </row>
    <row r="779" spans="1:26" ht="12" customHeight="1" thickBot="1">
      <c r="A779" s="56" t="s">
        <v>39</v>
      </c>
      <c r="B779" s="12" t="s">
        <v>55</v>
      </c>
      <c r="C779" s="12" t="s">
        <v>56</v>
      </c>
      <c r="D779" s="12" t="s">
        <v>57</v>
      </c>
      <c r="E779" s="12" t="s">
        <v>48</v>
      </c>
      <c r="F779" s="86" t="s">
        <v>114</v>
      </c>
      <c r="G779" s="14">
        <v>4.5999999999999996</v>
      </c>
      <c r="H779" s="12">
        <v>5.0999999999999996</v>
      </c>
      <c r="I779" s="2" t="s">
        <v>29</v>
      </c>
      <c r="J779" s="2">
        <v>25290</v>
      </c>
      <c r="K779" s="2">
        <v>12.6</v>
      </c>
      <c r="L779" s="56">
        <v>15320</v>
      </c>
      <c r="M779" s="16">
        <f t="shared" si="12"/>
        <v>15.32</v>
      </c>
      <c r="N779" s="2">
        <v>29.69</v>
      </c>
      <c r="O779" s="2">
        <v>7.54</v>
      </c>
      <c r="P779" s="22" t="s">
        <v>115</v>
      </c>
      <c r="Q779" s="2">
        <v>0.68</v>
      </c>
      <c r="R779" s="2">
        <v>0.01</v>
      </c>
      <c r="S779" s="2">
        <v>1.1000000000000001</v>
      </c>
      <c r="T779" s="2">
        <v>1.1000000000000001</v>
      </c>
      <c r="U779" s="2">
        <v>0.14000000000000001</v>
      </c>
      <c r="V779" s="2">
        <v>0.12</v>
      </c>
      <c r="W779" s="2">
        <v>2.1999999999999999E-2</v>
      </c>
      <c r="X779" s="2">
        <v>3.7</v>
      </c>
      <c r="Y779" s="22" t="s">
        <v>115</v>
      </c>
      <c r="Z779" s="22" t="s">
        <v>115</v>
      </c>
    </row>
    <row r="780" spans="1:26" ht="12" customHeight="1">
      <c r="A780" s="53" t="s">
        <v>39</v>
      </c>
      <c r="B780" s="2" t="s">
        <v>58</v>
      </c>
      <c r="C780" s="2" t="s">
        <v>56</v>
      </c>
      <c r="D780" s="2" t="s">
        <v>57</v>
      </c>
      <c r="E780" s="2" t="s">
        <v>48</v>
      </c>
      <c r="F780" s="85" t="s">
        <v>113</v>
      </c>
      <c r="G780" s="4">
        <v>0.505</v>
      </c>
      <c r="H780" s="2" t="s">
        <v>29</v>
      </c>
      <c r="I780" s="2">
        <v>0.7</v>
      </c>
      <c r="J780" s="2">
        <v>23530</v>
      </c>
      <c r="K780" s="2">
        <v>53.9</v>
      </c>
      <c r="L780" s="53">
        <v>14150</v>
      </c>
      <c r="M780" s="16">
        <f t="shared" si="12"/>
        <v>14.15</v>
      </c>
      <c r="N780" s="2">
        <v>29.6</v>
      </c>
      <c r="O780" s="2">
        <v>7.25</v>
      </c>
      <c r="P780" s="2">
        <v>2.4E-2</v>
      </c>
      <c r="Q780" s="2">
        <v>0.82</v>
      </c>
      <c r="R780" s="2">
        <v>0.01</v>
      </c>
      <c r="S780" s="2">
        <v>1.2</v>
      </c>
      <c r="T780" s="2">
        <v>1.2</v>
      </c>
      <c r="U780" s="2">
        <v>6.9000000000000006E-2</v>
      </c>
      <c r="V780" s="2">
        <v>0.11</v>
      </c>
      <c r="W780" s="2">
        <v>2.1999999999999999E-2</v>
      </c>
      <c r="X780" s="2">
        <v>4.2</v>
      </c>
      <c r="Y780" s="2">
        <v>120</v>
      </c>
      <c r="Z780" s="2">
        <v>8</v>
      </c>
    </row>
    <row r="781" spans="1:26" ht="12" customHeight="1" thickBot="1">
      <c r="A781" s="56" t="s">
        <v>39</v>
      </c>
      <c r="B781" s="12" t="s">
        <v>58</v>
      </c>
      <c r="C781" s="12" t="s">
        <v>56</v>
      </c>
      <c r="D781" s="12" t="s">
        <v>57</v>
      </c>
      <c r="E781" s="12" t="s">
        <v>48</v>
      </c>
      <c r="F781" s="86" t="s">
        <v>114</v>
      </c>
      <c r="G781" s="14">
        <v>4</v>
      </c>
      <c r="H781" s="12">
        <v>4.5</v>
      </c>
      <c r="I781" s="2" t="s">
        <v>29</v>
      </c>
      <c r="J781" s="2">
        <v>26920</v>
      </c>
      <c r="K781" s="2">
        <v>25.8</v>
      </c>
      <c r="L781" s="56">
        <v>16410</v>
      </c>
      <c r="M781" s="16">
        <f t="shared" si="12"/>
        <v>16.41</v>
      </c>
      <c r="N781" s="2">
        <v>29.29</v>
      </c>
      <c r="O781" s="2">
        <v>7.13</v>
      </c>
      <c r="P781" s="22" t="s">
        <v>115</v>
      </c>
      <c r="Q781" s="2">
        <v>0.86</v>
      </c>
      <c r="R781" s="2">
        <v>0.01</v>
      </c>
      <c r="S781" s="2">
        <v>1.2</v>
      </c>
      <c r="T781" s="2">
        <v>1.2</v>
      </c>
      <c r="U781" s="2">
        <v>0.23</v>
      </c>
      <c r="V781" s="2">
        <v>8.5999999999999993E-2</v>
      </c>
      <c r="W781" s="2">
        <v>3.4000000000000002E-2</v>
      </c>
      <c r="X781" s="2">
        <v>4.0999999999999996</v>
      </c>
      <c r="Y781" s="22" t="s">
        <v>115</v>
      </c>
      <c r="Z781" s="22" t="s">
        <v>115</v>
      </c>
    </row>
    <row r="782" spans="1:26" ht="12" customHeight="1">
      <c r="A782" s="53" t="s">
        <v>39</v>
      </c>
      <c r="B782" s="2" t="s">
        <v>59</v>
      </c>
      <c r="C782" s="2" t="s">
        <v>56</v>
      </c>
      <c r="D782" s="2" t="s">
        <v>57</v>
      </c>
      <c r="E782" s="2" t="s">
        <v>48</v>
      </c>
      <c r="F782" s="85" t="s">
        <v>113</v>
      </c>
      <c r="G782" s="4">
        <v>0.505</v>
      </c>
      <c r="H782" s="2" t="s">
        <v>29</v>
      </c>
      <c r="I782" s="2">
        <v>0.8</v>
      </c>
      <c r="J782" s="2">
        <v>24960</v>
      </c>
      <c r="K782" s="2">
        <v>70.099999999999994</v>
      </c>
      <c r="L782" s="53">
        <v>15160</v>
      </c>
      <c r="M782" s="16">
        <f t="shared" si="12"/>
        <v>15.16</v>
      </c>
      <c r="N782" s="2">
        <v>26.39</v>
      </c>
      <c r="O782" s="2">
        <v>7.54</v>
      </c>
      <c r="P782" s="2">
        <v>1.7999999999999999E-2</v>
      </c>
      <c r="Q782" s="2">
        <v>0.64</v>
      </c>
      <c r="R782" s="2">
        <v>0.01</v>
      </c>
      <c r="S782" s="2">
        <v>1</v>
      </c>
      <c r="T782" s="2">
        <v>1</v>
      </c>
      <c r="U782" s="2" t="s">
        <v>50</v>
      </c>
      <c r="V782" s="2">
        <v>9.9000000000000005E-2</v>
      </c>
      <c r="W782" s="2">
        <v>0.02</v>
      </c>
      <c r="X782" s="2">
        <v>3.9</v>
      </c>
      <c r="Y782" s="2">
        <v>130</v>
      </c>
      <c r="Z782" s="2">
        <v>14</v>
      </c>
    </row>
    <row r="783" spans="1:26" ht="12" customHeight="1" thickBot="1">
      <c r="A783" s="56" t="s">
        <v>39</v>
      </c>
      <c r="B783" s="12" t="s">
        <v>59</v>
      </c>
      <c r="C783" s="12" t="s">
        <v>56</v>
      </c>
      <c r="D783" s="12" t="s">
        <v>57</v>
      </c>
      <c r="E783" s="12" t="s">
        <v>48</v>
      </c>
      <c r="F783" s="86" t="s">
        <v>114</v>
      </c>
      <c r="G783" s="14">
        <v>4.7</v>
      </c>
      <c r="H783" s="12">
        <v>5.0999999999999996</v>
      </c>
      <c r="I783" s="2" t="s">
        <v>29</v>
      </c>
      <c r="J783" s="2">
        <v>30130</v>
      </c>
      <c r="K783" s="2">
        <v>21.7</v>
      </c>
      <c r="L783" s="56">
        <v>18650</v>
      </c>
      <c r="M783" s="16">
        <f t="shared" si="12"/>
        <v>18.649999999999999</v>
      </c>
      <c r="N783" s="2">
        <v>27.27</v>
      </c>
      <c r="O783" s="2">
        <v>7.24</v>
      </c>
      <c r="P783" s="22" t="s">
        <v>115</v>
      </c>
      <c r="Q783" s="2">
        <v>0.64</v>
      </c>
      <c r="R783" s="2">
        <v>0.01</v>
      </c>
      <c r="S783" s="2">
        <v>0.85</v>
      </c>
      <c r="T783" s="2">
        <v>0.86</v>
      </c>
      <c r="U783" s="2">
        <v>6.0999999999999999E-2</v>
      </c>
      <c r="V783" s="2">
        <v>9.8000000000000004E-2</v>
      </c>
      <c r="W783" s="2">
        <v>2.9000000000000001E-2</v>
      </c>
      <c r="X783" s="2">
        <v>3.6</v>
      </c>
      <c r="Y783" s="22" t="s">
        <v>115</v>
      </c>
      <c r="Z783" s="22" t="s">
        <v>115</v>
      </c>
    </row>
    <row r="784" spans="1:26" ht="12" customHeight="1">
      <c r="A784" s="53" t="s">
        <v>39</v>
      </c>
      <c r="B784" s="2" t="s">
        <v>60</v>
      </c>
      <c r="C784" s="2" t="s">
        <v>56</v>
      </c>
      <c r="D784" s="2" t="s">
        <v>57</v>
      </c>
      <c r="E784" s="2" t="s">
        <v>48</v>
      </c>
      <c r="F784" s="85" t="s">
        <v>113</v>
      </c>
      <c r="G784" s="4">
        <v>0.51200000000000001</v>
      </c>
      <c r="H784" s="2" t="s">
        <v>29</v>
      </c>
      <c r="I784" s="2">
        <v>0.8</v>
      </c>
      <c r="J784" s="2">
        <v>28340</v>
      </c>
      <c r="K784" s="2">
        <v>42.8</v>
      </c>
      <c r="L784" s="55">
        <v>17380</v>
      </c>
      <c r="M784" s="16">
        <f t="shared" si="12"/>
        <v>17.38</v>
      </c>
      <c r="N784" s="2">
        <v>28.54</v>
      </c>
      <c r="O784" s="2">
        <v>7.37</v>
      </c>
      <c r="P784" s="2">
        <v>1.2999999999999999E-2</v>
      </c>
      <c r="Q784" s="2">
        <v>0.61</v>
      </c>
      <c r="R784" s="2">
        <v>1.7000000000000001E-2</v>
      </c>
      <c r="S784" s="2">
        <v>0.93</v>
      </c>
      <c r="T784" s="2">
        <v>0.95</v>
      </c>
      <c r="U784" s="2">
        <v>7.8E-2</v>
      </c>
      <c r="V784" s="2">
        <v>9.9000000000000005E-2</v>
      </c>
      <c r="W784" s="2">
        <v>2.4E-2</v>
      </c>
      <c r="X784" s="2">
        <v>4.0999999999999996</v>
      </c>
      <c r="Y784" s="2">
        <v>120</v>
      </c>
      <c r="Z784" s="2">
        <v>15</v>
      </c>
    </row>
    <row r="785" spans="1:26" ht="12" customHeight="1" thickBot="1">
      <c r="A785" s="56" t="s">
        <v>39</v>
      </c>
      <c r="B785" s="12" t="s">
        <v>60</v>
      </c>
      <c r="C785" s="12" t="s">
        <v>56</v>
      </c>
      <c r="D785" s="12" t="s">
        <v>57</v>
      </c>
      <c r="E785" s="12" t="s">
        <v>48</v>
      </c>
      <c r="F785" s="86" t="s">
        <v>114</v>
      </c>
      <c r="G785" s="14">
        <v>4.0999999999999996</v>
      </c>
      <c r="H785" s="12">
        <v>4.5999999999999996</v>
      </c>
      <c r="I785" s="2" t="s">
        <v>29</v>
      </c>
      <c r="J785" s="2">
        <v>30430</v>
      </c>
      <c r="K785" s="2">
        <v>34.5</v>
      </c>
      <c r="L785" s="56">
        <v>18810</v>
      </c>
      <c r="M785" s="16">
        <f t="shared" si="12"/>
        <v>18.809999999999999</v>
      </c>
      <c r="N785" s="2">
        <v>28.31</v>
      </c>
      <c r="O785" s="2">
        <v>7.32</v>
      </c>
      <c r="P785" s="22" t="s">
        <v>115</v>
      </c>
      <c r="Q785" s="2">
        <v>0.6</v>
      </c>
      <c r="R785" s="2">
        <v>1.7999999999999999E-2</v>
      </c>
      <c r="S785" s="2">
        <v>0.93</v>
      </c>
      <c r="T785" s="2">
        <v>0.94</v>
      </c>
      <c r="U785" s="2">
        <v>0.11</v>
      </c>
      <c r="V785" s="2">
        <v>9.7000000000000003E-2</v>
      </c>
      <c r="W785" s="2">
        <v>2.7E-2</v>
      </c>
      <c r="X785" s="2">
        <v>3.8</v>
      </c>
      <c r="Y785" s="22" t="s">
        <v>115</v>
      </c>
      <c r="Z785" s="22" t="s">
        <v>115</v>
      </c>
    </row>
    <row r="786" spans="1:26" ht="12" customHeight="1">
      <c r="A786" s="53" t="s">
        <v>39</v>
      </c>
      <c r="B786" s="2" t="s">
        <v>61</v>
      </c>
      <c r="C786" s="2" t="s">
        <v>62</v>
      </c>
      <c r="D786" s="2" t="s">
        <v>57</v>
      </c>
      <c r="E786" s="2" t="s">
        <v>48</v>
      </c>
      <c r="F786" s="85" t="s">
        <v>113</v>
      </c>
      <c r="G786" s="4">
        <v>0.5</v>
      </c>
      <c r="H786" s="2" t="s">
        <v>29</v>
      </c>
      <c r="I786" s="2">
        <v>0.9</v>
      </c>
      <c r="J786" s="2">
        <v>17800</v>
      </c>
      <c r="K786" s="2">
        <v>72.5</v>
      </c>
      <c r="L786" s="53">
        <v>10450</v>
      </c>
      <c r="M786" s="16">
        <f t="shared" si="12"/>
        <v>10.45</v>
      </c>
      <c r="N786" s="2">
        <v>29.12</v>
      </c>
      <c r="O786" s="2">
        <v>7.43</v>
      </c>
      <c r="P786" s="2">
        <v>2.3E-2</v>
      </c>
      <c r="Q786" s="2">
        <v>1.3</v>
      </c>
      <c r="R786" s="2">
        <v>0.16</v>
      </c>
      <c r="S786" s="2">
        <v>1.6</v>
      </c>
      <c r="T786" s="2">
        <v>1.8</v>
      </c>
      <c r="U786" s="2">
        <v>8.8999999999999996E-2</v>
      </c>
      <c r="V786" s="2">
        <v>7.5999999999999998E-2</v>
      </c>
      <c r="W786" s="2">
        <v>7.0000000000000001E-3</v>
      </c>
      <c r="X786" s="2">
        <v>3.3</v>
      </c>
      <c r="Y786" s="2">
        <v>150</v>
      </c>
      <c r="Z786" s="2">
        <v>21</v>
      </c>
    </row>
    <row r="787" spans="1:26" ht="12" customHeight="1" thickBot="1">
      <c r="A787" s="56" t="s">
        <v>39</v>
      </c>
      <c r="B787" s="12" t="s">
        <v>61</v>
      </c>
      <c r="C787" s="12" t="s">
        <v>62</v>
      </c>
      <c r="D787" s="12" t="s">
        <v>57</v>
      </c>
      <c r="E787" s="12" t="s">
        <v>48</v>
      </c>
      <c r="F787" s="86" t="s">
        <v>114</v>
      </c>
      <c r="G787" s="14">
        <v>4.7</v>
      </c>
      <c r="H787" s="12">
        <v>5.2</v>
      </c>
      <c r="I787" s="2" t="s">
        <v>29</v>
      </c>
      <c r="J787" s="2">
        <v>35550</v>
      </c>
      <c r="K787" s="2">
        <v>11.8</v>
      </c>
      <c r="L787" s="56">
        <v>22350</v>
      </c>
      <c r="M787" s="16">
        <f t="shared" si="12"/>
        <v>22.35</v>
      </c>
      <c r="N787" s="2">
        <v>27.52</v>
      </c>
      <c r="O787" s="2">
        <v>7.07</v>
      </c>
      <c r="P787" s="22" t="s">
        <v>115</v>
      </c>
      <c r="Q787" s="2">
        <v>0.55000000000000004</v>
      </c>
      <c r="R787" s="2">
        <v>0.01</v>
      </c>
      <c r="S787" s="2">
        <v>0.81</v>
      </c>
      <c r="T787" s="2">
        <v>0.82</v>
      </c>
      <c r="U787" s="2">
        <v>0.22</v>
      </c>
      <c r="V787" s="2">
        <v>0.11</v>
      </c>
      <c r="W787" s="2">
        <v>5.0999999999999997E-2</v>
      </c>
      <c r="X787" s="2">
        <v>3.9</v>
      </c>
      <c r="Y787" s="22" t="s">
        <v>115</v>
      </c>
      <c r="Z787" s="22" t="s">
        <v>115</v>
      </c>
    </row>
    <row r="788" spans="1:26" ht="12" customHeight="1">
      <c r="A788" s="53" t="s">
        <v>39</v>
      </c>
      <c r="B788" s="2" t="s">
        <v>63</v>
      </c>
      <c r="C788" s="2" t="s">
        <v>62</v>
      </c>
      <c r="D788" s="2" t="s">
        <v>57</v>
      </c>
      <c r="E788" s="2" t="s">
        <v>48</v>
      </c>
      <c r="F788" s="85" t="s">
        <v>113</v>
      </c>
      <c r="G788" s="4">
        <v>0.505</v>
      </c>
      <c r="H788" s="2" t="s">
        <v>29</v>
      </c>
      <c r="I788" s="2">
        <v>0.5</v>
      </c>
      <c r="J788" s="2">
        <v>11630</v>
      </c>
      <c r="K788" s="2">
        <v>117.9</v>
      </c>
      <c r="L788" s="53">
        <v>6610</v>
      </c>
      <c r="M788" s="16">
        <f t="shared" si="12"/>
        <v>6.61</v>
      </c>
      <c r="N788" s="2">
        <v>25.81</v>
      </c>
      <c r="O788" s="2">
        <v>7.9</v>
      </c>
      <c r="P788" s="2">
        <v>5.8999999999999997E-2</v>
      </c>
      <c r="Q788" s="2">
        <v>1.4</v>
      </c>
      <c r="R788" s="2">
        <v>0.18</v>
      </c>
      <c r="S788" s="2">
        <v>1.8</v>
      </c>
      <c r="T788" s="2">
        <v>2</v>
      </c>
      <c r="U788" s="2">
        <v>0.01</v>
      </c>
      <c r="V788" s="2">
        <v>0.13</v>
      </c>
      <c r="W788" s="2">
        <v>8.0000000000000002E-3</v>
      </c>
      <c r="X788" s="2">
        <v>5.7</v>
      </c>
      <c r="Y788" s="2">
        <v>130</v>
      </c>
      <c r="Z788" s="2">
        <v>26</v>
      </c>
    </row>
    <row r="789" spans="1:26" ht="12" customHeight="1" thickBot="1">
      <c r="A789" s="56" t="s">
        <v>39</v>
      </c>
      <c r="B789" s="12" t="s">
        <v>63</v>
      </c>
      <c r="C789" s="12" t="s">
        <v>62</v>
      </c>
      <c r="D789" s="12" t="s">
        <v>57</v>
      </c>
      <c r="E789" s="12" t="s">
        <v>48</v>
      </c>
      <c r="F789" s="86" t="s">
        <v>114</v>
      </c>
      <c r="G789" s="14">
        <v>4</v>
      </c>
      <c r="H789" s="12">
        <v>4.5</v>
      </c>
      <c r="I789" s="2" t="s">
        <v>29</v>
      </c>
      <c r="J789" s="2">
        <v>34740</v>
      </c>
      <c r="K789" s="2">
        <v>15.4</v>
      </c>
      <c r="L789" s="56">
        <v>21790</v>
      </c>
      <c r="M789" s="16">
        <f t="shared" si="12"/>
        <v>21.79</v>
      </c>
      <c r="N789" s="2">
        <v>27.24</v>
      </c>
      <c r="O789" s="2">
        <v>7.26</v>
      </c>
      <c r="P789" s="22" t="s">
        <v>115</v>
      </c>
      <c r="Q789" s="2">
        <v>1.3</v>
      </c>
      <c r="R789" s="2">
        <v>2.7E-2</v>
      </c>
      <c r="S789" s="2">
        <v>2.2999999999999998</v>
      </c>
      <c r="T789" s="2">
        <v>2.4</v>
      </c>
      <c r="U789" s="2">
        <v>0.56999999999999995</v>
      </c>
      <c r="V789" s="2">
        <v>0.38</v>
      </c>
      <c r="W789" s="2">
        <v>0.22</v>
      </c>
      <c r="X789" s="2">
        <v>4.7</v>
      </c>
      <c r="Y789" s="22" t="s">
        <v>115</v>
      </c>
      <c r="Z789" s="22" t="s">
        <v>115</v>
      </c>
    </row>
    <row r="790" spans="1:26" ht="12" customHeight="1">
      <c r="A790" s="55" t="s">
        <v>39</v>
      </c>
      <c r="B790" s="11" t="s">
        <v>64</v>
      </c>
      <c r="C790" s="11" t="s">
        <v>62</v>
      </c>
      <c r="D790" s="11" t="s">
        <v>57</v>
      </c>
      <c r="E790" s="11" t="s">
        <v>48</v>
      </c>
      <c r="F790" s="85" t="s">
        <v>113</v>
      </c>
      <c r="G790" s="4">
        <v>0.505</v>
      </c>
      <c r="H790" s="2" t="s">
        <v>29</v>
      </c>
      <c r="I790" s="2">
        <v>0.5</v>
      </c>
      <c r="J790" s="2">
        <v>26920</v>
      </c>
      <c r="K790" s="2">
        <v>75.8</v>
      </c>
      <c r="L790" s="53">
        <v>16470</v>
      </c>
      <c r="M790" s="16">
        <f t="shared" si="12"/>
        <v>16.47</v>
      </c>
      <c r="N790" s="2">
        <v>26.29</v>
      </c>
      <c r="O790" s="2">
        <v>7.74</v>
      </c>
      <c r="P790" s="2">
        <v>3.2000000000000001E-2</v>
      </c>
      <c r="Q790" s="2">
        <v>0.85</v>
      </c>
      <c r="R790" s="2">
        <v>1.2999999999999999E-2</v>
      </c>
      <c r="S790" s="2">
        <v>1.4</v>
      </c>
      <c r="T790" s="2">
        <v>1.4</v>
      </c>
      <c r="U790" s="2">
        <v>0.01</v>
      </c>
      <c r="V790" s="2">
        <v>0.14000000000000001</v>
      </c>
      <c r="W790" s="2">
        <v>2.8000000000000001E-2</v>
      </c>
      <c r="X790" s="2">
        <v>3.6</v>
      </c>
      <c r="Y790" s="2">
        <v>140</v>
      </c>
      <c r="Z790" s="2">
        <v>17</v>
      </c>
    </row>
    <row r="791" spans="1:26" ht="12" customHeight="1" thickBot="1">
      <c r="A791" s="56" t="s">
        <v>39</v>
      </c>
      <c r="B791" s="12" t="s">
        <v>64</v>
      </c>
      <c r="C791" s="12" t="s">
        <v>62</v>
      </c>
      <c r="D791" s="12" t="s">
        <v>57</v>
      </c>
      <c r="E791" s="12" t="s">
        <v>48</v>
      </c>
      <c r="F791" s="86" t="s">
        <v>114</v>
      </c>
      <c r="G791" s="14">
        <v>5.0999999999999996</v>
      </c>
      <c r="H791" s="12">
        <v>5.6</v>
      </c>
      <c r="I791" s="2" t="s">
        <v>29</v>
      </c>
      <c r="J791" s="2">
        <v>36300</v>
      </c>
      <c r="K791" s="2">
        <v>1</v>
      </c>
      <c r="L791" s="56">
        <v>22900</v>
      </c>
      <c r="M791" s="16">
        <f t="shared" si="12"/>
        <v>22.9</v>
      </c>
      <c r="N791" s="2">
        <v>25.65</v>
      </c>
      <c r="O791" s="2">
        <v>7.3</v>
      </c>
      <c r="P791" s="22" t="s">
        <v>115</v>
      </c>
      <c r="Q791" s="2">
        <v>0.56000000000000005</v>
      </c>
      <c r="R791" s="2">
        <v>0.01</v>
      </c>
      <c r="S791" s="2">
        <v>1</v>
      </c>
      <c r="T791" s="2">
        <v>1</v>
      </c>
      <c r="U791" s="2">
        <v>0.33</v>
      </c>
      <c r="V791" s="2">
        <v>0.3</v>
      </c>
      <c r="W791" s="2">
        <v>0.19</v>
      </c>
      <c r="X791" s="2">
        <v>2.7</v>
      </c>
      <c r="Y791" s="22" t="s">
        <v>115</v>
      </c>
      <c r="Z791" s="22" t="s">
        <v>115</v>
      </c>
    </row>
    <row r="792" spans="1:26" ht="12" customHeight="1">
      <c r="A792" s="53" t="s">
        <v>39</v>
      </c>
      <c r="B792" s="2" t="s">
        <v>65</v>
      </c>
      <c r="C792" s="2" t="s">
        <v>62</v>
      </c>
      <c r="D792" s="2" t="s">
        <v>57</v>
      </c>
      <c r="E792" s="11" t="s">
        <v>48</v>
      </c>
      <c r="F792" s="85" t="s">
        <v>113</v>
      </c>
      <c r="G792" s="4">
        <v>0.5</v>
      </c>
      <c r="H792" s="2"/>
      <c r="I792" s="22" t="s">
        <v>107</v>
      </c>
      <c r="J792" s="16">
        <v>29230</v>
      </c>
      <c r="K792" s="16">
        <v>59.8</v>
      </c>
      <c r="L792" s="55">
        <v>18040</v>
      </c>
      <c r="M792" s="16">
        <f t="shared" si="12"/>
        <v>18.04</v>
      </c>
      <c r="N792" s="16">
        <v>25.12</v>
      </c>
      <c r="O792" s="16">
        <v>7.43</v>
      </c>
      <c r="P792" s="16">
        <v>1.2E-2</v>
      </c>
      <c r="Q792" s="16">
        <v>0.86</v>
      </c>
      <c r="R792" s="2">
        <v>0.01</v>
      </c>
      <c r="S792" s="16">
        <v>0.95</v>
      </c>
      <c r="T792" s="16">
        <v>0.95</v>
      </c>
      <c r="U792" s="16">
        <v>0.06</v>
      </c>
      <c r="V792" s="16">
        <v>6.6000000000000003E-2</v>
      </c>
      <c r="W792" s="16">
        <v>4.9000000000000002E-2</v>
      </c>
      <c r="X792" s="16">
        <v>4</v>
      </c>
      <c r="Y792" s="16">
        <v>140</v>
      </c>
      <c r="Z792" s="16">
        <v>16</v>
      </c>
    </row>
    <row r="793" spans="1:26" ht="12" customHeight="1" thickBot="1">
      <c r="A793" s="56" t="s">
        <v>39</v>
      </c>
      <c r="B793" s="12" t="s">
        <v>65</v>
      </c>
      <c r="C793" s="12" t="s">
        <v>62</v>
      </c>
      <c r="D793" s="12" t="s">
        <v>57</v>
      </c>
      <c r="E793" s="12" t="s">
        <v>48</v>
      </c>
      <c r="F793" s="86" t="s">
        <v>114</v>
      </c>
      <c r="G793" s="14">
        <v>4.5119999999999996</v>
      </c>
      <c r="H793" s="12">
        <v>5.4</v>
      </c>
      <c r="I793" s="2" t="s">
        <v>29</v>
      </c>
      <c r="J793" s="2">
        <v>30860</v>
      </c>
      <c r="K793" s="2">
        <v>48.3</v>
      </c>
      <c r="L793" s="56">
        <v>19150</v>
      </c>
      <c r="M793" s="16">
        <f t="shared" si="12"/>
        <v>19.149999999999999</v>
      </c>
      <c r="N793" s="2">
        <v>25.31</v>
      </c>
      <c r="O793" s="2">
        <v>7.38</v>
      </c>
      <c r="P793" s="22" t="s">
        <v>115</v>
      </c>
      <c r="Q793" s="22" t="s">
        <v>115</v>
      </c>
      <c r="R793" s="22" t="s">
        <v>115</v>
      </c>
      <c r="S793" s="22" t="s">
        <v>115</v>
      </c>
      <c r="T793" s="22" t="s">
        <v>115</v>
      </c>
      <c r="U793" s="22" t="s">
        <v>115</v>
      </c>
      <c r="V793" s="22" t="s">
        <v>115</v>
      </c>
      <c r="W793" s="22" t="s">
        <v>115</v>
      </c>
      <c r="X793" s="22" t="s">
        <v>115</v>
      </c>
      <c r="Y793" s="22" t="s">
        <v>115</v>
      </c>
      <c r="Z793" s="22" t="s">
        <v>115</v>
      </c>
    </row>
    <row r="794" spans="1:26" ht="12" customHeight="1">
      <c r="A794" s="58" t="s">
        <v>39</v>
      </c>
      <c r="B794" s="21" t="s">
        <v>66</v>
      </c>
      <c r="C794" s="21" t="s">
        <v>67</v>
      </c>
      <c r="D794" s="21" t="s">
        <v>57</v>
      </c>
      <c r="E794" s="21" t="s">
        <v>48</v>
      </c>
      <c r="F794" s="85" t="s">
        <v>113</v>
      </c>
      <c r="G794" s="4">
        <v>0.51300000000000001</v>
      </c>
      <c r="H794" s="2" t="s">
        <v>29</v>
      </c>
      <c r="I794" s="2">
        <v>1</v>
      </c>
      <c r="J794" s="2">
        <v>30490</v>
      </c>
      <c r="K794" s="2">
        <v>108.4</v>
      </c>
      <c r="L794" s="53">
        <v>15530</v>
      </c>
      <c r="M794" s="16">
        <f t="shared" si="12"/>
        <v>15.53</v>
      </c>
      <c r="N794" s="2">
        <v>23.43</v>
      </c>
      <c r="O794" s="2">
        <v>7.66</v>
      </c>
      <c r="P794" s="2">
        <v>3.4000000000000002E-2</v>
      </c>
      <c r="Q794" s="2">
        <v>0.89</v>
      </c>
      <c r="R794" s="2">
        <v>1.4E-2</v>
      </c>
      <c r="S794" s="2">
        <v>1.3</v>
      </c>
      <c r="T794" s="2">
        <v>1.3</v>
      </c>
      <c r="U794" s="2">
        <v>1.9E-2</v>
      </c>
      <c r="V794" s="2">
        <v>0.12</v>
      </c>
      <c r="W794" s="2">
        <v>2.1000000000000001E-2</v>
      </c>
      <c r="X794" s="2">
        <v>4.0999999999999996</v>
      </c>
      <c r="Y794" s="2">
        <v>140</v>
      </c>
      <c r="Z794" s="2">
        <v>15</v>
      </c>
    </row>
    <row r="795" spans="1:26" ht="12" customHeight="1" thickBot="1">
      <c r="A795" s="56" t="s">
        <v>39</v>
      </c>
      <c r="B795" s="12" t="s">
        <v>66</v>
      </c>
      <c r="C795" s="12" t="s">
        <v>67</v>
      </c>
      <c r="D795" s="12" t="s">
        <v>57</v>
      </c>
      <c r="E795" s="12" t="s">
        <v>48</v>
      </c>
      <c r="F795" s="86" t="s">
        <v>114</v>
      </c>
      <c r="G795" s="14">
        <v>5</v>
      </c>
      <c r="H795" s="12">
        <v>5.5</v>
      </c>
      <c r="I795" s="2" t="s">
        <v>29</v>
      </c>
      <c r="J795" s="2">
        <v>31980</v>
      </c>
      <c r="K795" s="16">
        <v>91.1</v>
      </c>
      <c r="L795" s="56">
        <v>19960</v>
      </c>
      <c r="M795" s="16">
        <f t="shared" si="12"/>
        <v>19.96</v>
      </c>
      <c r="N795" s="16">
        <v>23.21</v>
      </c>
      <c r="O795" s="16">
        <v>7.55</v>
      </c>
      <c r="P795" s="22" t="s">
        <v>115</v>
      </c>
      <c r="Q795" s="2">
        <v>0.79</v>
      </c>
      <c r="R795" s="2">
        <v>0.01</v>
      </c>
      <c r="S795" s="2">
        <v>0.95</v>
      </c>
      <c r="T795" s="2">
        <v>0.96</v>
      </c>
      <c r="U795" s="2">
        <v>0.01</v>
      </c>
      <c r="V795" s="2">
        <v>7.5999999999999998E-2</v>
      </c>
      <c r="W795" s="2">
        <v>1.7999999999999999E-2</v>
      </c>
      <c r="X795" s="2">
        <v>3.8</v>
      </c>
      <c r="Y795" s="22" t="s">
        <v>115</v>
      </c>
      <c r="Z795" s="22" t="s">
        <v>115</v>
      </c>
    </row>
    <row r="796" spans="1:26" ht="12" customHeight="1">
      <c r="A796" s="53" t="s">
        <v>39</v>
      </c>
      <c r="B796" s="2" t="s">
        <v>68</v>
      </c>
      <c r="C796" s="2" t="s">
        <v>67</v>
      </c>
      <c r="D796" s="2" t="s">
        <v>57</v>
      </c>
      <c r="E796" s="2" t="s">
        <v>48</v>
      </c>
      <c r="F796" s="85" t="s">
        <v>113</v>
      </c>
      <c r="G796" s="4">
        <v>0.51500000000000001</v>
      </c>
      <c r="H796" s="2" t="s">
        <v>29</v>
      </c>
      <c r="I796" s="2">
        <v>1.1000000000000001</v>
      </c>
      <c r="J796" s="2">
        <v>27500</v>
      </c>
      <c r="K796" s="2">
        <v>78.7</v>
      </c>
      <c r="L796" s="53">
        <v>16890</v>
      </c>
      <c r="M796" s="16">
        <f t="shared" si="12"/>
        <v>16.89</v>
      </c>
      <c r="N796" s="2">
        <v>24.07</v>
      </c>
      <c r="O796" s="2">
        <v>7.53</v>
      </c>
      <c r="P796" s="2">
        <v>1.4E-2</v>
      </c>
      <c r="Q796" s="2">
        <v>0.8</v>
      </c>
      <c r="R796" s="2">
        <v>0.01</v>
      </c>
      <c r="S796" s="2">
        <v>1.1000000000000001</v>
      </c>
      <c r="T796" s="2">
        <v>1.1000000000000001</v>
      </c>
      <c r="U796" s="2">
        <v>0.01</v>
      </c>
      <c r="V796" s="2">
        <v>9.2999999999999999E-2</v>
      </c>
      <c r="W796" s="2">
        <v>1.4999999999999999E-2</v>
      </c>
      <c r="X796" s="2">
        <v>4.3</v>
      </c>
      <c r="Y796" s="2">
        <v>150</v>
      </c>
      <c r="Z796" s="2">
        <v>15</v>
      </c>
    </row>
    <row r="797" spans="1:26" ht="12" customHeight="1" thickBot="1">
      <c r="A797" s="56" t="s">
        <v>39</v>
      </c>
      <c r="B797" s="12" t="s">
        <v>68</v>
      </c>
      <c r="C797" s="12" t="s">
        <v>67</v>
      </c>
      <c r="D797" s="12" t="s">
        <v>57</v>
      </c>
      <c r="E797" s="12" t="s">
        <v>48</v>
      </c>
      <c r="F797" s="86" t="s">
        <v>114</v>
      </c>
      <c r="G797" s="14">
        <v>4.8</v>
      </c>
      <c r="H797" s="12">
        <v>5.3</v>
      </c>
      <c r="I797" s="2" t="s">
        <v>29</v>
      </c>
      <c r="J797" s="2">
        <v>36490</v>
      </c>
      <c r="K797" s="2">
        <v>46.5</v>
      </c>
      <c r="L797" s="56">
        <v>23070</v>
      </c>
      <c r="M797" s="16">
        <f t="shared" si="12"/>
        <v>23.07</v>
      </c>
      <c r="N797" s="2">
        <v>24.02</v>
      </c>
      <c r="O797" s="2">
        <v>7.36</v>
      </c>
      <c r="P797" s="22" t="s">
        <v>115</v>
      </c>
      <c r="Q797" s="2">
        <v>0.64</v>
      </c>
      <c r="R797" s="2">
        <v>0.01</v>
      </c>
      <c r="S797" s="2">
        <v>0.78</v>
      </c>
      <c r="T797" s="2">
        <v>0.78</v>
      </c>
      <c r="U797" s="2">
        <v>2.1999999999999999E-2</v>
      </c>
      <c r="V797" s="2">
        <v>8.3000000000000004E-2</v>
      </c>
      <c r="W797" s="2">
        <v>2.7E-2</v>
      </c>
      <c r="X797" s="2">
        <v>3.9</v>
      </c>
      <c r="Y797" s="22" t="s">
        <v>115</v>
      </c>
      <c r="Z797" s="22" t="s">
        <v>115</v>
      </c>
    </row>
    <row r="798" spans="1:26" ht="12" customHeight="1">
      <c r="A798" s="53" t="s">
        <v>39</v>
      </c>
      <c r="B798" s="2" t="s">
        <v>69</v>
      </c>
      <c r="C798" s="2" t="s">
        <v>67</v>
      </c>
      <c r="D798" s="2" t="s">
        <v>57</v>
      </c>
      <c r="E798" s="2" t="s">
        <v>47</v>
      </c>
      <c r="F798" s="85" t="s">
        <v>113</v>
      </c>
      <c r="G798" s="4">
        <v>0.50900000000000001</v>
      </c>
      <c r="H798" s="2" t="s">
        <v>29</v>
      </c>
      <c r="I798" s="2">
        <v>1.1000000000000001</v>
      </c>
      <c r="J798" s="2">
        <v>31230</v>
      </c>
      <c r="K798" s="2">
        <v>90</v>
      </c>
      <c r="L798" s="53">
        <v>19430</v>
      </c>
      <c r="M798" s="16">
        <f t="shared" si="12"/>
        <v>19.43</v>
      </c>
      <c r="N798" s="2">
        <v>24.31</v>
      </c>
      <c r="O798" s="2">
        <v>7.49</v>
      </c>
      <c r="P798" s="16">
        <v>1.0999999999999999E-2</v>
      </c>
      <c r="Q798" s="16">
        <v>0.82</v>
      </c>
      <c r="R798" s="2">
        <v>0.01</v>
      </c>
      <c r="S798" s="16">
        <v>1.1000000000000001</v>
      </c>
      <c r="T798" s="16">
        <v>1.1000000000000001</v>
      </c>
      <c r="U798" s="2">
        <v>0.01</v>
      </c>
      <c r="V798" s="16">
        <v>8.5999999999999993E-2</v>
      </c>
      <c r="W798" s="16">
        <v>2.8000000000000001E-2</v>
      </c>
      <c r="X798" s="16">
        <v>4.0999999999999996</v>
      </c>
      <c r="Y798" s="16">
        <v>150</v>
      </c>
      <c r="Z798" s="16">
        <v>12</v>
      </c>
    </row>
    <row r="799" spans="1:26" ht="12" customHeight="1" thickBot="1">
      <c r="A799" s="56" t="s">
        <v>39</v>
      </c>
      <c r="B799" s="12" t="s">
        <v>69</v>
      </c>
      <c r="C799" s="12" t="s">
        <v>67</v>
      </c>
      <c r="D799" s="12" t="s">
        <v>57</v>
      </c>
      <c r="E799" s="12" t="s">
        <v>48</v>
      </c>
      <c r="F799" s="86" t="s">
        <v>114</v>
      </c>
      <c r="G799" s="14">
        <v>5.5</v>
      </c>
      <c r="H799" s="12">
        <v>5.5</v>
      </c>
      <c r="I799" s="2" t="s">
        <v>29</v>
      </c>
      <c r="J799" s="2">
        <v>39860</v>
      </c>
      <c r="K799" s="2">
        <v>30.5</v>
      </c>
      <c r="L799" s="56">
        <v>25440</v>
      </c>
      <c r="M799" s="16">
        <f t="shared" si="12"/>
        <v>25.44</v>
      </c>
      <c r="N799" s="2">
        <v>23.91</v>
      </c>
      <c r="O799" s="2">
        <v>7.22</v>
      </c>
      <c r="P799" s="22" t="s">
        <v>115</v>
      </c>
      <c r="Q799" s="2">
        <v>0.66</v>
      </c>
      <c r="R799" s="2">
        <v>1.4E-2</v>
      </c>
      <c r="S799" s="2">
        <v>0.94</v>
      </c>
      <c r="T799" s="2">
        <v>0.96</v>
      </c>
      <c r="U799" s="2">
        <v>0.18</v>
      </c>
      <c r="V799" s="2">
        <v>0.12</v>
      </c>
      <c r="W799" s="2">
        <v>7.8E-2</v>
      </c>
      <c r="X799" s="2">
        <v>3.7</v>
      </c>
      <c r="Y799" s="22" t="s">
        <v>115</v>
      </c>
      <c r="Z799" s="22" t="s">
        <v>115</v>
      </c>
    </row>
    <row r="800" spans="1:26" ht="12" customHeight="1">
      <c r="A800" s="53" t="s">
        <v>39</v>
      </c>
      <c r="B800" s="2" t="s">
        <v>70</v>
      </c>
      <c r="C800" s="2" t="s">
        <v>67</v>
      </c>
      <c r="D800" s="2" t="s">
        <v>57</v>
      </c>
      <c r="E800" s="2" t="s">
        <v>48</v>
      </c>
      <c r="F800" s="85" t="s">
        <v>113</v>
      </c>
      <c r="G800" s="4">
        <v>0.50600000000000001</v>
      </c>
      <c r="H800" s="2" t="s">
        <v>29</v>
      </c>
      <c r="I800" s="2">
        <v>1.2</v>
      </c>
      <c r="J800" s="2">
        <v>34430</v>
      </c>
      <c r="K800" s="2">
        <v>83.7</v>
      </c>
      <c r="L800" s="53">
        <v>21660</v>
      </c>
      <c r="M800" s="16">
        <f t="shared" si="12"/>
        <v>21.66</v>
      </c>
      <c r="N800" s="2">
        <v>22.78</v>
      </c>
      <c r="O800" s="2">
        <v>7.62</v>
      </c>
      <c r="P800" s="2">
        <v>2.1000000000000001E-2</v>
      </c>
      <c r="Q800" s="2">
        <v>0.77</v>
      </c>
      <c r="R800" s="2" t="s">
        <v>50</v>
      </c>
      <c r="S800" s="2">
        <v>1.1000000000000001</v>
      </c>
      <c r="T800" s="2">
        <v>1.1000000000000001</v>
      </c>
      <c r="U800" s="2">
        <v>1.2E-2</v>
      </c>
      <c r="V800" s="2">
        <v>0.1</v>
      </c>
      <c r="W800" s="2">
        <v>2.3E-2</v>
      </c>
      <c r="X800" s="2">
        <v>3.6</v>
      </c>
      <c r="Y800" s="2">
        <v>150</v>
      </c>
      <c r="Z800" s="2">
        <v>10</v>
      </c>
    </row>
    <row r="801" spans="1:26" ht="12" customHeight="1" thickBot="1">
      <c r="A801" s="56" t="s">
        <v>39</v>
      </c>
      <c r="B801" s="12" t="s">
        <v>70</v>
      </c>
      <c r="C801" s="12" t="s">
        <v>67</v>
      </c>
      <c r="D801" s="12" t="s">
        <v>57</v>
      </c>
      <c r="E801" s="12" t="s">
        <v>48</v>
      </c>
      <c r="F801" s="86" t="s">
        <v>114</v>
      </c>
      <c r="G801" s="14">
        <v>4.7</v>
      </c>
      <c r="H801" s="12">
        <v>5.2</v>
      </c>
      <c r="I801" s="2" t="s">
        <v>29</v>
      </c>
      <c r="J801" s="2">
        <v>37890</v>
      </c>
      <c r="K801" s="2">
        <v>49.9</v>
      </c>
      <c r="L801" s="56">
        <v>24050</v>
      </c>
      <c r="M801" s="16">
        <f t="shared" si="12"/>
        <v>24.05</v>
      </c>
      <c r="N801" s="2">
        <v>23.9</v>
      </c>
      <c r="O801" s="2">
        <v>7.43</v>
      </c>
      <c r="P801" s="22" t="s">
        <v>115</v>
      </c>
      <c r="Q801" s="2">
        <v>0.75</v>
      </c>
      <c r="R801" s="2">
        <v>1.4999999999999999E-2</v>
      </c>
      <c r="S801" s="2">
        <v>1.2</v>
      </c>
      <c r="T801" s="2">
        <v>1.2</v>
      </c>
      <c r="U801" s="2">
        <v>2.4E-2</v>
      </c>
      <c r="V801" s="2">
        <v>0.16</v>
      </c>
      <c r="W801" s="2">
        <v>3.3000000000000002E-2</v>
      </c>
      <c r="X801" s="2">
        <v>3.5</v>
      </c>
      <c r="Y801" s="22" t="s">
        <v>115</v>
      </c>
      <c r="Z801" s="22" t="s">
        <v>115</v>
      </c>
    </row>
    <row r="802" spans="1:26" ht="12" customHeight="1">
      <c r="A802" s="53" t="s">
        <v>39</v>
      </c>
      <c r="B802" s="2" t="s">
        <v>71</v>
      </c>
      <c r="C802" s="2" t="s">
        <v>67</v>
      </c>
      <c r="D802" s="2" t="s">
        <v>57</v>
      </c>
      <c r="E802" s="2" t="s">
        <v>48</v>
      </c>
      <c r="F802" s="85" t="s">
        <v>113</v>
      </c>
      <c r="G802" s="4">
        <v>0.60499999999999998</v>
      </c>
      <c r="H802" s="2" t="s">
        <v>29</v>
      </c>
      <c r="I802" s="2">
        <v>0.5</v>
      </c>
      <c r="J802" s="2">
        <v>36280</v>
      </c>
      <c r="K802" s="2">
        <v>86.6</v>
      </c>
      <c r="L802" s="53">
        <v>22930</v>
      </c>
      <c r="M802" s="16">
        <f t="shared" si="12"/>
        <v>22.93</v>
      </c>
      <c r="N802" s="2">
        <v>23.25</v>
      </c>
      <c r="O802" s="2">
        <v>7.58</v>
      </c>
      <c r="P802" s="2">
        <v>1.2999999999999999E-2</v>
      </c>
      <c r="Q802" s="2">
        <v>0.79</v>
      </c>
      <c r="R802" s="2" t="s">
        <v>50</v>
      </c>
      <c r="S802" s="2">
        <v>0.93</v>
      </c>
      <c r="T802" s="2">
        <v>0.93</v>
      </c>
      <c r="U802" s="2">
        <v>0.01</v>
      </c>
      <c r="V802" s="2">
        <v>9.5000000000000001E-2</v>
      </c>
      <c r="W802" s="2">
        <v>3.6999999999999998E-2</v>
      </c>
      <c r="X802" s="2">
        <v>3.5</v>
      </c>
      <c r="Y802" s="2">
        <v>150</v>
      </c>
      <c r="Z802" s="2">
        <v>15</v>
      </c>
    </row>
    <row r="803" spans="1:26" ht="12" customHeight="1" thickBot="1">
      <c r="A803" s="56" t="s">
        <v>39</v>
      </c>
      <c r="B803" s="12" t="s">
        <v>71</v>
      </c>
      <c r="C803" s="12" t="s">
        <v>67</v>
      </c>
      <c r="D803" s="12" t="s">
        <v>57</v>
      </c>
      <c r="E803" s="12" t="s">
        <v>48</v>
      </c>
      <c r="F803" s="86" t="s">
        <v>114</v>
      </c>
      <c r="G803" s="14">
        <v>5.2</v>
      </c>
      <c r="H803" s="12">
        <v>5.7</v>
      </c>
      <c r="I803" s="2" t="s">
        <v>29</v>
      </c>
      <c r="J803" s="2">
        <v>38410</v>
      </c>
      <c r="K803" s="2">
        <v>56.8</v>
      </c>
      <c r="L803" s="56">
        <v>24420</v>
      </c>
      <c r="M803" s="16">
        <f t="shared" si="12"/>
        <v>24.42</v>
      </c>
      <c r="N803" s="2">
        <v>23.45</v>
      </c>
      <c r="O803" s="2">
        <v>7.39</v>
      </c>
      <c r="P803" s="22" t="s">
        <v>115</v>
      </c>
      <c r="Q803" s="2">
        <v>0.7</v>
      </c>
      <c r="R803" s="2" t="s">
        <v>50</v>
      </c>
      <c r="S803" s="2">
        <v>0.9</v>
      </c>
      <c r="T803" s="2">
        <v>0.91</v>
      </c>
      <c r="U803" s="2">
        <v>7.0000000000000007E-2</v>
      </c>
      <c r="V803" s="2">
        <v>0.11</v>
      </c>
      <c r="W803" s="2">
        <v>4.8000000000000001E-2</v>
      </c>
      <c r="X803" s="2">
        <v>3.3</v>
      </c>
      <c r="Y803" s="22" t="s">
        <v>115</v>
      </c>
      <c r="Z803" s="22" t="s">
        <v>115</v>
      </c>
    </row>
    <row r="804" spans="1:26" ht="12" customHeight="1">
      <c r="A804" s="55" t="s">
        <v>39</v>
      </c>
      <c r="B804" s="11" t="s">
        <v>72</v>
      </c>
      <c r="C804" s="11" t="s">
        <v>73</v>
      </c>
      <c r="D804" s="11" t="s">
        <v>57</v>
      </c>
      <c r="E804" s="11" t="s">
        <v>48</v>
      </c>
      <c r="F804" s="85" t="s">
        <v>113</v>
      </c>
      <c r="G804" s="4">
        <v>0.501</v>
      </c>
      <c r="H804" s="2" t="s">
        <v>29</v>
      </c>
      <c r="I804" s="2">
        <v>0.9</v>
      </c>
      <c r="J804" s="2">
        <v>35340</v>
      </c>
      <c r="K804" s="2">
        <v>81</v>
      </c>
      <c r="L804" s="53">
        <v>22300</v>
      </c>
      <c r="M804" s="16">
        <f t="shared" si="12"/>
        <v>22.3</v>
      </c>
      <c r="N804" s="2">
        <v>21.32</v>
      </c>
      <c r="O804" s="2">
        <v>7.52</v>
      </c>
      <c r="P804" s="2">
        <v>1.0999999999999999E-2</v>
      </c>
      <c r="Q804" s="2">
        <v>0.73</v>
      </c>
      <c r="R804" s="2">
        <v>0.05</v>
      </c>
      <c r="S804" s="2">
        <v>0.97</v>
      </c>
      <c r="T804" s="2">
        <v>1</v>
      </c>
      <c r="U804" s="2">
        <v>0.09</v>
      </c>
      <c r="V804" s="2">
        <v>7.4999999999999997E-2</v>
      </c>
      <c r="W804" s="2">
        <v>2.3E-2</v>
      </c>
      <c r="X804" s="2">
        <v>3.5</v>
      </c>
      <c r="Y804" s="2">
        <v>150</v>
      </c>
      <c r="Z804" s="2">
        <v>12</v>
      </c>
    </row>
    <row r="805" spans="1:26" ht="12" customHeight="1" thickBot="1">
      <c r="A805" s="56" t="s">
        <v>39</v>
      </c>
      <c r="B805" s="12" t="s">
        <v>72</v>
      </c>
      <c r="C805" s="12" t="s">
        <v>73</v>
      </c>
      <c r="D805" s="12" t="s">
        <v>57</v>
      </c>
      <c r="E805" s="12" t="s">
        <v>48</v>
      </c>
      <c r="F805" s="86" t="s">
        <v>114</v>
      </c>
      <c r="G805" s="14">
        <v>4.7</v>
      </c>
      <c r="H805" s="12">
        <v>5.2</v>
      </c>
      <c r="I805" s="2" t="s">
        <v>29</v>
      </c>
      <c r="J805" s="2">
        <v>37760</v>
      </c>
      <c r="K805" s="2">
        <v>65.400000000000006</v>
      </c>
      <c r="L805" s="56">
        <v>24000</v>
      </c>
      <c r="M805" s="16">
        <f t="shared" si="12"/>
        <v>24</v>
      </c>
      <c r="N805" s="2">
        <v>20.92</v>
      </c>
      <c r="O805" s="2">
        <v>7.43</v>
      </c>
      <c r="P805" s="22" t="s">
        <v>115</v>
      </c>
      <c r="Q805" s="2">
        <v>0.68</v>
      </c>
      <c r="R805" s="2">
        <v>5.1999999999999998E-2</v>
      </c>
      <c r="S805" s="2">
        <v>0.88</v>
      </c>
      <c r="T805" s="2">
        <v>0.93</v>
      </c>
      <c r="U805" s="2">
        <v>0.11</v>
      </c>
      <c r="V805" s="2">
        <v>8.7999999999999995E-2</v>
      </c>
      <c r="W805" s="2">
        <v>3.4000000000000002E-2</v>
      </c>
      <c r="X805" s="2">
        <v>3.3</v>
      </c>
      <c r="Y805" s="22" t="s">
        <v>115</v>
      </c>
      <c r="Z805" s="22" t="s">
        <v>115</v>
      </c>
    </row>
    <row r="806" spans="1:26" ht="12" customHeight="1">
      <c r="A806" s="53" t="s">
        <v>39</v>
      </c>
      <c r="B806" s="2" t="s">
        <v>74</v>
      </c>
      <c r="C806" s="2" t="s">
        <v>73</v>
      </c>
      <c r="D806" s="2" t="s">
        <v>57</v>
      </c>
      <c r="E806" s="2" t="s">
        <v>48</v>
      </c>
      <c r="F806" s="85" t="s">
        <v>113</v>
      </c>
      <c r="G806" s="4">
        <v>0.53400000000000003</v>
      </c>
      <c r="H806" s="2" t="s">
        <v>29</v>
      </c>
      <c r="I806" s="2">
        <v>1.7</v>
      </c>
      <c r="J806" s="2">
        <v>40360</v>
      </c>
      <c r="K806" s="2">
        <v>68.099999999999994</v>
      </c>
      <c r="L806" s="53">
        <v>25840</v>
      </c>
      <c r="M806" s="16">
        <f t="shared" si="12"/>
        <v>25.84</v>
      </c>
      <c r="N806" s="2">
        <v>21.02</v>
      </c>
      <c r="O806" s="2">
        <v>7.43</v>
      </c>
      <c r="P806" s="2">
        <v>7.0000000000000001E-3</v>
      </c>
      <c r="Q806" s="2">
        <v>0.64</v>
      </c>
      <c r="R806" s="2">
        <v>1.9E-2</v>
      </c>
      <c r="S806" s="2">
        <v>0.77</v>
      </c>
      <c r="T806" s="2">
        <v>0.79</v>
      </c>
      <c r="U806" s="2">
        <v>2.1999999999999999E-2</v>
      </c>
      <c r="V806" s="2">
        <v>7.9000000000000001E-2</v>
      </c>
      <c r="W806" s="2">
        <v>3.3000000000000002E-2</v>
      </c>
      <c r="X806" s="2">
        <v>3</v>
      </c>
      <c r="Y806" s="2">
        <v>140</v>
      </c>
      <c r="Z806" s="2">
        <v>9</v>
      </c>
    </row>
    <row r="807" spans="1:26" ht="12" customHeight="1" thickBot="1">
      <c r="A807" s="56" t="s">
        <v>39</v>
      </c>
      <c r="B807" s="12" t="s">
        <v>74</v>
      </c>
      <c r="C807" s="12" t="s">
        <v>73</v>
      </c>
      <c r="D807" s="12" t="s">
        <v>57</v>
      </c>
      <c r="E807" s="12" t="s">
        <v>48</v>
      </c>
      <c r="F807" s="86" t="s">
        <v>114</v>
      </c>
      <c r="G807" s="14">
        <v>4.5</v>
      </c>
      <c r="H807" s="12">
        <v>5</v>
      </c>
      <c r="I807" s="2" t="s">
        <v>29</v>
      </c>
      <c r="J807" s="2">
        <v>42990</v>
      </c>
      <c r="K807" s="2">
        <v>56.9</v>
      </c>
      <c r="L807" s="56">
        <v>27710</v>
      </c>
      <c r="M807" s="16">
        <f t="shared" si="12"/>
        <v>27.71</v>
      </c>
      <c r="N807" s="2">
        <v>21.05</v>
      </c>
      <c r="O807" s="2">
        <v>7.41</v>
      </c>
      <c r="P807" s="22" t="s">
        <v>115</v>
      </c>
      <c r="Q807" s="2">
        <v>0.57999999999999996</v>
      </c>
      <c r="R807" s="2">
        <v>1.2E-2</v>
      </c>
      <c r="S807" s="2">
        <v>0.69</v>
      </c>
      <c r="T807" s="2">
        <v>0.71</v>
      </c>
      <c r="U807" s="2">
        <v>7.4999999999999997E-2</v>
      </c>
      <c r="V807" s="2">
        <v>0.08</v>
      </c>
      <c r="W807" s="2">
        <v>4.3999999999999997E-2</v>
      </c>
      <c r="X807" s="2">
        <v>2.8</v>
      </c>
      <c r="Y807" s="22" t="s">
        <v>115</v>
      </c>
      <c r="Z807" s="22" t="s">
        <v>115</v>
      </c>
    </row>
    <row r="808" spans="1:26" ht="12" customHeight="1">
      <c r="A808" s="53" t="s">
        <v>39</v>
      </c>
      <c r="B808" s="2" t="s">
        <v>75</v>
      </c>
      <c r="C808" s="2" t="s">
        <v>73</v>
      </c>
      <c r="D808" s="2" t="s">
        <v>57</v>
      </c>
      <c r="E808" s="2" t="s">
        <v>48</v>
      </c>
      <c r="F808" s="85" t="s">
        <v>113</v>
      </c>
      <c r="G808" s="4">
        <v>0.504</v>
      </c>
      <c r="H808" s="2" t="s">
        <v>29</v>
      </c>
      <c r="I808" s="2">
        <v>1.4</v>
      </c>
      <c r="J808" s="2">
        <v>40460</v>
      </c>
      <c r="K808" s="2">
        <v>65.3</v>
      </c>
      <c r="L808" s="53">
        <v>25890</v>
      </c>
      <c r="M808" s="16">
        <f t="shared" si="12"/>
        <v>25.89</v>
      </c>
      <c r="N808" s="2">
        <v>22.51</v>
      </c>
      <c r="O808" s="2">
        <v>7.37</v>
      </c>
      <c r="P808" s="2">
        <v>9.5999999999999992E-3</v>
      </c>
      <c r="Q808" s="2">
        <v>0.64</v>
      </c>
      <c r="R808" s="2">
        <v>4.7E-2</v>
      </c>
      <c r="S808" s="2">
        <v>0.93</v>
      </c>
      <c r="T808" s="2">
        <v>0.98</v>
      </c>
      <c r="U808" s="2">
        <v>0.14000000000000001</v>
      </c>
      <c r="V808" s="2">
        <v>7.6999999999999999E-2</v>
      </c>
      <c r="W808" s="2">
        <v>4.1000000000000002E-2</v>
      </c>
      <c r="X808" s="2">
        <v>3.1</v>
      </c>
      <c r="Y808" s="2">
        <v>140</v>
      </c>
      <c r="Z808" s="2">
        <v>10</v>
      </c>
    </row>
    <row r="809" spans="1:26" ht="12" customHeight="1" thickBot="1">
      <c r="A809" s="56" t="s">
        <v>39</v>
      </c>
      <c r="B809" s="12" t="s">
        <v>75</v>
      </c>
      <c r="C809" s="12" t="s">
        <v>73</v>
      </c>
      <c r="D809" s="12" t="s">
        <v>57</v>
      </c>
      <c r="E809" s="12" t="s">
        <v>48</v>
      </c>
      <c r="F809" s="86" t="s">
        <v>114</v>
      </c>
      <c r="G809" s="14">
        <v>4.7</v>
      </c>
      <c r="H809" s="12">
        <v>5.2</v>
      </c>
      <c r="I809" s="2" t="s">
        <v>29</v>
      </c>
      <c r="J809" s="2">
        <v>44630</v>
      </c>
      <c r="K809" s="2">
        <v>27.3</v>
      </c>
      <c r="L809" s="56">
        <v>28880</v>
      </c>
      <c r="M809" s="16">
        <f t="shared" si="12"/>
        <v>28.88</v>
      </c>
      <c r="N809" s="2">
        <v>21.55</v>
      </c>
      <c r="O809" s="2">
        <v>7.22</v>
      </c>
      <c r="P809" s="22" t="s">
        <v>115</v>
      </c>
      <c r="Q809" s="2">
        <v>0.53</v>
      </c>
      <c r="R809" s="2">
        <v>3.5000000000000003E-2</v>
      </c>
      <c r="S809" s="2">
        <v>0.79</v>
      </c>
      <c r="T809" s="2">
        <v>0.82</v>
      </c>
      <c r="U809" s="2">
        <v>0.22</v>
      </c>
      <c r="V809" s="2">
        <v>8.8999999999999996E-2</v>
      </c>
      <c r="W809" s="2">
        <v>0.06</v>
      </c>
      <c r="X809" s="2">
        <v>2.8</v>
      </c>
      <c r="Y809" s="22" t="s">
        <v>115</v>
      </c>
      <c r="Z809" s="22" t="s">
        <v>115</v>
      </c>
    </row>
    <row r="810" spans="1:26" ht="12" customHeight="1">
      <c r="A810" s="57" t="s">
        <v>39</v>
      </c>
      <c r="B810" s="18" t="s">
        <v>76</v>
      </c>
      <c r="C810" s="18" t="s">
        <v>73</v>
      </c>
      <c r="D810" s="18" t="s">
        <v>57</v>
      </c>
      <c r="E810" s="18" t="s">
        <v>48</v>
      </c>
      <c r="F810" s="85" t="s">
        <v>113</v>
      </c>
      <c r="G810" s="19">
        <v>0.505</v>
      </c>
      <c r="H810" s="18" t="s">
        <v>29</v>
      </c>
      <c r="I810" s="2">
        <v>2</v>
      </c>
      <c r="J810" s="2">
        <v>42520</v>
      </c>
      <c r="K810" s="2">
        <v>76.400000000000006</v>
      </c>
      <c r="L810" s="53">
        <v>27370</v>
      </c>
      <c r="M810" s="16">
        <f t="shared" si="12"/>
        <v>27.37</v>
      </c>
      <c r="N810" s="2">
        <v>21.28</v>
      </c>
      <c r="O810" s="2">
        <v>7.46</v>
      </c>
      <c r="P810" s="2">
        <v>9.1999999999999998E-3</v>
      </c>
      <c r="Q810" s="2">
        <v>0.55000000000000004</v>
      </c>
      <c r="R810" s="2">
        <v>3.2000000000000001E-2</v>
      </c>
      <c r="S810" s="2">
        <v>0.68</v>
      </c>
      <c r="T810" s="2">
        <v>0.71</v>
      </c>
      <c r="U810" s="2">
        <v>1.7999999999999999E-2</v>
      </c>
      <c r="V810" s="2">
        <v>6.4000000000000001E-2</v>
      </c>
      <c r="W810" s="2">
        <v>4.4999999999999998E-2</v>
      </c>
      <c r="X810" s="2">
        <v>2.2999999999999998</v>
      </c>
      <c r="Y810" s="2">
        <v>140</v>
      </c>
      <c r="Z810" s="2">
        <v>11</v>
      </c>
    </row>
    <row r="811" spans="1:26" ht="12" customHeight="1" thickBot="1">
      <c r="A811" s="56" t="s">
        <v>39</v>
      </c>
      <c r="B811" s="12" t="s">
        <v>76</v>
      </c>
      <c r="C811" s="12" t="s">
        <v>73</v>
      </c>
      <c r="D811" s="12" t="s">
        <v>57</v>
      </c>
      <c r="E811" s="12" t="s">
        <v>48</v>
      </c>
      <c r="F811" s="86" t="s">
        <v>114</v>
      </c>
      <c r="G811" s="14">
        <v>4.7</v>
      </c>
      <c r="H811" s="12">
        <v>5</v>
      </c>
      <c r="I811" s="2" t="s">
        <v>29</v>
      </c>
      <c r="J811" s="2">
        <v>43090</v>
      </c>
      <c r="K811" s="2">
        <v>65.900000000000006</v>
      </c>
      <c r="L811" s="56">
        <v>27790</v>
      </c>
      <c r="M811" s="16">
        <f t="shared" si="12"/>
        <v>27.79</v>
      </c>
      <c r="N811" s="2">
        <v>20.7</v>
      </c>
      <c r="O811" s="2">
        <v>7.41</v>
      </c>
      <c r="P811" s="22" t="s">
        <v>115</v>
      </c>
      <c r="Q811" s="2">
        <v>0.55000000000000004</v>
      </c>
      <c r="R811" s="2">
        <v>3.1E-2</v>
      </c>
      <c r="S811" s="2">
        <v>0.64</v>
      </c>
      <c r="T811" s="2">
        <v>0.68</v>
      </c>
      <c r="U811" s="2">
        <v>2.7E-2</v>
      </c>
      <c r="V811" s="2">
        <v>6.3E-2</v>
      </c>
      <c r="W811" s="2">
        <v>4.7E-2</v>
      </c>
      <c r="X811" s="2">
        <v>2.2999999999999998</v>
      </c>
      <c r="Y811" s="22" t="s">
        <v>115</v>
      </c>
      <c r="Z811" s="22" t="s">
        <v>115</v>
      </c>
    </row>
    <row r="812" spans="1:26" ht="12" customHeight="1">
      <c r="A812" s="57" t="s">
        <v>39</v>
      </c>
      <c r="B812" s="18" t="s">
        <v>78</v>
      </c>
      <c r="C812" s="18" t="s">
        <v>79</v>
      </c>
      <c r="D812" s="18" t="s">
        <v>57</v>
      </c>
      <c r="E812" s="18" t="s">
        <v>48</v>
      </c>
      <c r="F812" s="85" t="s">
        <v>113</v>
      </c>
      <c r="G812" s="19">
        <v>0.51700000000000002</v>
      </c>
      <c r="H812" s="18" t="s">
        <v>29</v>
      </c>
      <c r="I812" s="2">
        <v>1.7</v>
      </c>
      <c r="J812" s="2">
        <v>41810</v>
      </c>
      <c r="K812" s="2">
        <v>65.8</v>
      </c>
      <c r="L812" s="55">
        <v>26880</v>
      </c>
      <c r="M812" s="16">
        <f t="shared" si="12"/>
        <v>26.88</v>
      </c>
      <c r="N812" s="2">
        <v>18.62</v>
      </c>
      <c r="O812" s="2">
        <v>7.3</v>
      </c>
      <c r="P812" s="2">
        <v>7.1999999999999998E-3</v>
      </c>
      <c r="Q812" s="2">
        <v>0.59</v>
      </c>
      <c r="R812" s="2">
        <v>7.0999999999999994E-2</v>
      </c>
      <c r="S812" s="2">
        <v>0.87</v>
      </c>
      <c r="T812" s="2">
        <v>0.94</v>
      </c>
      <c r="U812" s="2">
        <v>8.7999999999999995E-2</v>
      </c>
      <c r="V812" s="2">
        <v>7.2999999999999995E-2</v>
      </c>
      <c r="W812" s="2">
        <v>5.3999999999999999E-2</v>
      </c>
      <c r="X812" s="2">
        <v>2.6</v>
      </c>
      <c r="Y812" s="2">
        <v>140</v>
      </c>
      <c r="Z812" s="2">
        <v>11</v>
      </c>
    </row>
    <row r="813" spans="1:26" ht="12" customHeight="1" thickBot="1">
      <c r="A813" s="56" t="s">
        <v>39</v>
      </c>
      <c r="B813" s="12" t="s">
        <v>78</v>
      </c>
      <c r="C813" s="12" t="s">
        <v>79</v>
      </c>
      <c r="D813" s="12" t="s">
        <v>57</v>
      </c>
      <c r="E813" s="12" t="s">
        <v>48</v>
      </c>
      <c r="F813" s="86" t="s">
        <v>114</v>
      </c>
      <c r="G813" s="14">
        <v>4.5</v>
      </c>
      <c r="H813" s="12">
        <v>5</v>
      </c>
      <c r="I813" s="2" t="s">
        <v>29</v>
      </c>
      <c r="J813" s="2">
        <v>44660</v>
      </c>
      <c r="K813" s="2">
        <v>54.1</v>
      </c>
      <c r="L813" s="56">
        <v>28920</v>
      </c>
      <c r="M813" s="16">
        <f t="shared" si="12"/>
        <v>28.92</v>
      </c>
      <c r="N813" s="2">
        <v>19.29</v>
      </c>
      <c r="O813" s="2">
        <v>7.27</v>
      </c>
      <c r="P813" s="22" t="s">
        <v>115</v>
      </c>
      <c r="Q813" s="2">
        <v>0.52</v>
      </c>
      <c r="R813" s="2">
        <v>0.05</v>
      </c>
      <c r="S813" s="2">
        <v>0.66</v>
      </c>
      <c r="T813" s="2">
        <v>0.71</v>
      </c>
      <c r="U813" s="2">
        <v>0.11</v>
      </c>
      <c r="V813" s="2">
        <v>7.0000000000000007E-2</v>
      </c>
      <c r="W813" s="2">
        <v>6.9000000000000006E-2</v>
      </c>
      <c r="X813" s="2">
        <v>2.4</v>
      </c>
      <c r="Y813" s="22" t="s">
        <v>115</v>
      </c>
      <c r="Z813" s="22" t="s">
        <v>115</v>
      </c>
    </row>
    <row r="814" spans="1:26" ht="12" customHeight="1">
      <c r="A814" s="53" t="s">
        <v>39</v>
      </c>
      <c r="B814" s="2" t="s">
        <v>80</v>
      </c>
      <c r="C814" s="2" t="s">
        <v>79</v>
      </c>
      <c r="D814" s="2" t="s">
        <v>57</v>
      </c>
      <c r="E814" s="2" t="s">
        <v>48</v>
      </c>
      <c r="F814" s="85" t="s">
        <v>113</v>
      </c>
      <c r="G814" s="4">
        <v>0.504</v>
      </c>
      <c r="H814" s="2" t="s">
        <v>29</v>
      </c>
      <c r="I814" s="2">
        <v>2</v>
      </c>
      <c r="J814" s="2">
        <v>45890</v>
      </c>
      <c r="K814" s="2">
        <v>79.099999999999994</v>
      </c>
      <c r="L814" s="53">
        <v>29780</v>
      </c>
      <c r="M814" s="16">
        <f t="shared" si="12"/>
        <v>29.78</v>
      </c>
      <c r="N814" s="2">
        <v>19.579999999999998</v>
      </c>
      <c r="O814" s="2">
        <v>7.48</v>
      </c>
      <c r="P814" s="2">
        <v>5.7999999999999996E-3</v>
      </c>
      <c r="Q814" s="2">
        <v>0.47</v>
      </c>
      <c r="R814" s="2">
        <v>1.7999999999999999E-2</v>
      </c>
      <c r="S814" s="2">
        <v>0.61</v>
      </c>
      <c r="T814" s="2">
        <v>0.63</v>
      </c>
      <c r="U814" s="2">
        <v>1.4999999999999999E-2</v>
      </c>
      <c r="V814" s="2">
        <v>6.6000000000000003E-2</v>
      </c>
      <c r="W814" s="2">
        <v>0.03</v>
      </c>
      <c r="X814" s="2">
        <v>2.4</v>
      </c>
      <c r="Y814" s="2">
        <v>140</v>
      </c>
      <c r="Z814" s="2">
        <v>8</v>
      </c>
    </row>
    <row r="815" spans="1:26" ht="12" customHeight="1" thickBot="1">
      <c r="A815" s="56" t="s">
        <v>39</v>
      </c>
      <c r="B815" s="12" t="s">
        <v>80</v>
      </c>
      <c r="C815" s="12" t="s">
        <v>79</v>
      </c>
      <c r="D815" s="12" t="s">
        <v>57</v>
      </c>
      <c r="E815" s="12" t="s">
        <v>48</v>
      </c>
      <c r="F815" s="86" t="s">
        <v>114</v>
      </c>
      <c r="G815" s="14">
        <v>5.5</v>
      </c>
      <c r="H815" s="12">
        <v>6</v>
      </c>
      <c r="I815" s="2" t="s">
        <v>29</v>
      </c>
      <c r="J815" s="2">
        <v>46350</v>
      </c>
      <c r="K815" s="2">
        <v>77.3</v>
      </c>
      <c r="L815" s="56">
        <v>30140</v>
      </c>
      <c r="M815" s="16">
        <f t="shared" si="12"/>
        <v>30.14</v>
      </c>
      <c r="N815" s="2">
        <v>18.88</v>
      </c>
      <c r="O815" s="2">
        <v>7.48</v>
      </c>
      <c r="P815" s="22" t="s">
        <v>115</v>
      </c>
      <c r="Q815" s="2">
        <v>0.45</v>
      </c>
      <c r="R815" s="2">
        <v>1.4999999999999999E-2</v>
      </c>
      <c r="S815" s="2">
        <v>0.53</v>
      </c>
      <c r="T815" s="2">
        <v>0.54</v>
      </c>
      <c r="U815" s="2">
        <v>1.4E-2</v>
      </c>
      <c r="V815" s="2">
        <v>0.06</v>
      </c>
      <c r="W815" s="2">
        <v>3.5000000000000003E-2</v>
      </c>
      <c r="X815" s="2">
        <v>2.5</v>
      </c>
      <c r="Y815" s="22" t="s">
        <v>115</v>
      </c>
      <c r="Z815" s="22" t="s">
        <v>115</v>
      </c>
    </row>
    <row r="816" spans="1:26" ht="12" customHeight="1">
      <c r="A816" s="53" t="s">
        <v>39</v>
      </c>
      <c r="B816" s="2" t="s">
        <v>81</v>
      </c>
      <c r="C816" s="2" t="s">
        <v>79</v>
      </c>
      <c r="D816" s="2" t="s">
        <v>57</v>
      </c>
      <c r="E816" s="2" t="s">
        <v>48</v>
      </c>
      <c r="F816" s="85" t="s">
        <v>113</v>
      </c>
      <c r="G816" s="4">
        <v>0.504</v>
      </c>
      <c r="H816" s="2" t="s">
        <v>29</v>
      </c>
      <c r="I816" s="2">
        <v>2.4</v>
      </c>
      <c r="J816" s="2">
        <v>46300</v>
      </c>
      <c r="K816" s="2">
        <v>77.3</v>
      </c>
      <c r="L816" s="53">
        <v>30100</v>
      </c>
      <c r="M816" s="16">
        <f t="shared" si="12"/>
        <v>30.1</v>
      </c>
      <c r="N816" s="2">
        <v>17.05</v>
      </c>
      <c r="O816" s="2">
        <v>7.48</v>
      </c>
      <c r="P816" s="2">
        <v>1.0999999999999999E-2</v>
      </c>
      <c r="Q816" s="2">
        <v>0.59</v>
      </c>
      <c r="R816" s="2">
        <v>4.9000000000000002E-2</v>
      </c>
      <c r="S816" s="2">
        <v>0.74</v>
      </c>
      <c r="T816" s="2">
        <v>0.79</v>
      </c>
      <c r="U816" s="2">
        <v>3.4000000000000002E-2</v>
      </c>
      <c r="V816" s="2">
        <v>7.0999999999999994E-2</v>
      </c>
      <c r="W816" s="2">
        <v>3.5000000000000003E-2</v>
      </c>
      <c r="X816" s="2">
        <v>2.8</v>
      </c>
      <c r="Y816" s="2">
        <v>140</v>
      </c>
      <c r="Z816" s="2">
        <v>8</v>
      </c>
    </row>
    <row r="817" spans="1:26" ht="12" customHeight="1" thickBot="1">
      <c r="A817" s="56" t="s">
        <v>39</v>
      </c>
      <c r="B817" s="12" t="s">
        <v>81</v>
      </c>
      <c r="C817" s="12" t="s">
        <v>79</v>
      </c>
      <c r="D817" s="12" t="s">
        <v>57</v>
      </c>
      <c r="E817" s="12" t="s">
        <v>48</v>
      </c>
      <c r="F817" s="86" t="s">
        <v>114</v>
      </c>
      <c r="G817" s="14">
        <v>5</v>
      </c>
      <c r="H817" s="12">
        <v>5.5</v>
      </c>
      <c r="I817" s="2" t="s">
        <v>29</v>
      </c>
      <c r="J817" s="2">
        <v>47820</v>
      </c>
      <c r="K817" s="2">
        <v>53.1</v>
      </c>
      <c r="L817" s="56">
        <v>31280</v>
      </c>
      <c r="M817" s="16">
        <f t="shared" si="12"/>
        <v>31.28</v>
      </c>
      <c r="N817" s="2">
        <v>17.86</v>
      </c>
      <c r="O817" s="2">
        <v>7.35</v>
      </c>
      <c r="P817" s="22" t="s">
        <v>115</v>
      </c>
      <c r="Q817" s="2">
        <v>0.46</v>
      </c>
      <c r="R817" s="2">
        <v>2.9000000000000001E-2</v>
      </c>
      <c r="S817" s="2">
        <v>0.53</v>
      </c>
      <c r="T817" s="2">
        <v>0.56000000000000005</v>
      </c>
      <c r="U817" s="2">
        <v>5.7000000000000002E-2</v>
      </c>
      <c r="V817" s="2">
        <v>6.2E-2</v>
      </c>
      <c r="W817" s="2">
        <v>3.7999999999999999E-2</v>
      </c>
      <c r="X817" s="2">
        <v>2.7</v>
      </c>
      <c r="Y817" s="22" t="s">
        <v>115</v>
      </c>
      <c r="Z817" s="22" t="s">
        <v>115</v>
      </c>
    </row>
    <row r="818" spans="1:26" ht="12" customHeight="1">
      <c r="A818" s="53" t="s">
        <v>39</v>
      </c>
      <c r="B818" s="2" t="s">
        <v>82</v>
      </c>
      <c r="C818" s="2" t="s">
        <v>79</v>
      </c>
      <c r="D818" s="2" t="s">
        <v>57</v>
      </c>
      <c r="E818" s="2" t="s">
        <v>48</v>
      </c>
      <c r="F818" s="85" t="s">
        <v>113</v>
      </c>
      <c r="G818" s="4">
        <v>0.51500000000000001</v>
      </c>
      <c r="H818" s="2" t="s">
        <v>29</v>
      </c>
      <c r="I818" s="2">
        <v>1.5</v>
      </c>
      <c r="J818" s="2">
        <v>36750</v>
      </c>
      <c r="K818" s="2">
        <v>51.2</v>
      </c>
      <c r="L818" s="53">
        <v>23310</v>
      </c>
      <c r="M818" s="16">
        <f t="shared" si="12"/>
        <v>23.31</v>
      </c>
      <c r="N818" s="2">
        <v>16.34</v>
      </c>
      <c r="O818" s="2">
        <v>7.18</v>
      </c>
      <c r="P818" s="2">
        <v>4.0000000000000001E-3</v>
      </c>
      <c r="Q818" s="2">
        <v>0.59</v>
      </c>
      <c r="R818" s="2">
        <v>8.5000000000000006E-2</v>
      </c>
      <c r="S818" s="2">
        <v>0.92</v>
      </c>
      <c r="T818" s="2">
        <v>1</v>
      </c>
      <c r="U818" s="2">
        <v>0.16</v>
      </c>
      <c r="V818" s="2">
        <v>7.3999999999999996E-2</v>
      </c>
      <c r="W818" s="2">
        <v>3.6999999999999998E-2</v>
      </c>
      <c r="X818" s="2">
        <v>3.2</v>
      </c>
      <c r="Y818" s="2">
        <v>130</v>
      </c>
      <c r="Z818" s="2">
        <v>9</v>
      </c>
    </row>
    <row r="819" spans="1:26" ht="12" customHeight="1" thickBot="1">
      <c r="A819" s="56" t="s">
        <v>39</v>
      </c>
      <c r="B819" s="12" t="s">
        <v>82</v>
      </c>
      <c r="C819" s="12" t="s">
        <v>79</v>
      </c>
      <c r="D819" s="12" t="s">
        <v>57</v>
      </c>
      <c r="E819" s="12" t="s">
        <v>48</v>
      </c>
      <c r="F819" s="86" t="s">
        <v>114</v>
      </c>
      <c r="G819" s="14">
        <v>5</v>
      </c>
      <c r="H819" s="12">
        <v>5.5</v>
      </c>
      <c r="I819" s="2" t="s">
        <v>29</v>
      </c>
      <c r="J819" s="2">
        <v>42400</v>
      </c>
      <c r="K819" s="2">
        <v>34.700000000000003</v>
      </c>
      <c r="L819" s="56">
        <v>27300</v>
      </c>
      <c r="M819" s="16">
        <f t="shared" si="12"/>
        <v>27.3</v>
      </c>
      <c r="N819" s="2">
        <v>17.149999999999999</v>
      </c>
      <c r="O819" s="2">
        <v>7.14</v>
      </c>
      <c r="P819" s="22" t="s">
        <v>115</v>
      </c>
      <c r="Q819" s="2">
        <v>0.55000000000000004</v>
      </c>
      <c r="R819" s="2">
        <v>0.06</v>
      </c>
      <c r="S819" s="2">
        <v>0.74</v>
      </c>
      <c r="T819" s="2">
        <v>0.8</v>
      </c>
      <c r="U819" s="2">
        <v>0.17</v>
      </c>
      <c r="V819" s="2">
        <v>7.0999999999999994E-2</v>
      </c>
      <c r="W819" s="2">
        <v>4.3999999999999997E-2</v>
      </c>
      <c r="X819" s="2">
        <v>2.8</v>
      </c>
      <c r="Y819" s="22" t="s">
        <v>115</v>
      </c>
      <c r="Z819" s="22" t="s">
        <v>115</v>
      </c>
    </row>
    <row r="820" spans="1:26" ht="12" customHeight="1">
      <c r="A820" s="53" t="s">
        <v>39</v>
      </c>
      <c r="B820" s="2" t="s">
        <v>83</v>
      </c>
      <c r="C820" s="2" t="s">
        <v>84</v>
      </c>
      <c r="D820" s="2" t="s">
        <v>57</v>
      </c>
      <c r="E820" s="2" t="s">
        <v>48</v>
      </c>
      <c r="F820" s="85" t="s">
        <v>113</v>
      </c>
      <c r="G820" s="4">
        <v>0.51200000000000001</v>
      </c>
      <c r="H820" s="2" t="s">
        <v>29</v>
      </c>
      <c r="I820" s="2">
        <v>2</v>
      </c>
      <c r="J820" s="2">
        <v>39660</v>
      </c>
      <c r="K820" s="2">
        <v>61.3</v>
      </c>
      <c r="L820" s="55">
        <v>25350</v>
      </c>
      <c r="M820" s="16">
        <f t="shared" si="12"/>
        <v>25.35</v>
      </c>
      <c r="N820" s="2">
        <v>16.920000000000002</v>
      </c>
      <c r="O820" s="2">
        <v>7.37</v>
      </c>
      <c r="P820" s="2">
        <v>4.4000000000000003E-3</v>
      </c>
      <c r="Q820" s="2">
        <v>0.53</v>
      </c>
      <c r="R820" s="2">
        <v>7.5999999999999998E-2</v>
      </c>
      <c r="S820" s="2">
        <v>0.71</v>
      </c>
      <c r="T820" s="2">
        <v>0.79</v>
      </c>
      <c r="U820" s="2">
        <v>0.11</v>
      </c>
      <c r="V820" s="2">
        <v>5.5E-2</v>
      </c>
      <c r="W820" s="2">
        <v>2.5999999999999999E-2</v>
      </c>
      <c r="X820" s="2">
        <v>3</v>
      </c>
      <c r="Y820" s="2">
        <v>130</v>
      </c>
      <c r="Z820" s="2">
        <v>7</v>
      </c>
    </row>
    <row r="821" spans="1:26" ht="12" customHeight="1" thickBot="1">
      <c r="A821" s="56" t="s">
        <v>39</v>
      </c>
      <c r="B821" s="12" t="s">
        <v>83</v>
      </c>
      <c r="C821" s="12" t="s">
        <v>84</v>
      </c>
      <c r="D821" s="12" t="s">
        <v>57</v>
      </c>
      <c r="E821" s="12" t="s">
        <v>48</v>
      </c>
      <c r="F821" s="86" t="s">
        <v>114</v>
      </c>
      <c r="G821" s="14">
        <v>4.5999999999999996</v>
      </c>
      <c r="H821" s="12">
        <v>5.3</v>
      </c>
      <c r="I821" s="2" t="s">
        <v>29</v>
      </c>
      <c r="J821" s="2">
        <v>47410</v>
      </c>
      <c r="K821" s="2">
        <v>47.1</v>
      </c>
      <c r="L821" s="56">
        <v>30900</v>
      </c>
      <c r="M821" s="16">
        <f t="shared" si="12"/>
        <v>30.9</v>
      </c>
      <c r="N821" s="2">
        <v>16.25</v>
      </c>
      <c r="O821" s="2">
        <v>7.38</v>
      </c>
      <c r="P821" s="22" t="s">
        <v>115</v>
      </c>
      <c r="Q821" s="2">
        <v>0.43</v>
      </c>
      <c r="R821" s="2">
        <v>6.3E-2</v>
      </c>
      <c r="S821" s="2">
        <v>0.56000000000000005</v>
      </c>
      <c r="T821" s="2">
        <v>0.62</v>
      </c>
      <c r="U821" s="2">
        <v>0.11</v>
      </c>
      <c r="V821" s="2">
        <v>7.0000000000000007E-2</v>
      </c>
      <c r="W821" s="2">
        <v>3.5000000000000003E-2</v>
      </c>
      <c r="X821" s="2">
        <v>2.4</v>
      </c>
      <c r="Y821" s="22" t="s">
        <v>115</v>
      </c>
      <c r="Z821" s="22" t="s">
        <v>115</v>
      </c>
    </row>
    <row r="822" spans="1:26" ht="12" customHeight="1">
      <c r="A822" s="57" t="s">
        <v>39</v>
      </c>
      <c r="B822" s="18" t="s">
        <v>85</v>
      </c>
      <c r="C822" s="18" t="s">
        <v>84</v>
      </c>
      <c r="D822" s="18" t="s">
        <v>57</v>
      </c>
      <c r="E822" s="18" t="s">
        <v>48</v>
      </c>
      <c r="F822" s="85" t="s">
        <v>113</v>
      </c>
      <c r="G822" s="19">
        <v>0.51700000000000002</v>
      </c>
      <c r="H822" s="18" t="s">
        <v>29</v>
      </c>
      <c r="I822" s="2">
        <v>2.5</v>
      </c>
      <c r="J822" s="2">
        <v>41060</v>
      </c>
      <c r="K822" s="2">
        <v>83.3</v>
      </c>
      <c r="L822" s="53">
        <v>26340</v>
      </c>
      <c r="M822" s="16">
        <f t="shared" si="12"/>
        <v>26.34</v>
      </c>
      <c r="N822" s="2">
        <v>16</v>
      </c>
      <c r="O822" s="2">
        <v>7.48</v>
      </c>
      <c r="P822" s="2">
        <v>5.0000000000000001E-3</v>
      </c>
      <c r="Q822" s="2">
        <v>0.57999999999999996</v>
      </c>
      <c r="R822" s="2">
        <v>6.3E-2</v>
      </c>
      <c r="S822" s="2">
        <v>0.69</v>
      </c>
      <c r="T822" s="2">
        <v>0.75</v>
      </c>
      <c r="U822" s="2">
        <v>7.6999999999999999E-2</v>
      </c>
      <c r="V822" s="2">
        <v>5.2999999999999999E-2</v>
      </c>
      <c r="W822" s="2">
        <v>2.3E-2</v>
      </c>
      <c r="X822" s="2">
        <v>2.9</v>
      </c>
      <c r="Y822" s="2">
        <v>130</v>
      </c>
      <c r="Z822" s="2">
        <v>7</v>
      </c>
    </row>
    <row r="823" spans="1:26" ht="12" customHeight="1" thickBot="1">
      <c r="A823" s="56" t="s">
        <v>39</v>
      </c>
      <c r="B823" s="12" t="s">
        <v>85</v>
      </c>
      <c r="C823" s="12" t="s">
        <v>84</v>
      </c>
      <c r="D823" s="12" t="s">
        <v>57</v>
      </c>
      <c r="E823" s="12" t="s">
        <v>48</v>
      </c>
      <c r="F823" s="86" t="s">
        <v>114</v>
      </c>
      <c r="G823" s="14">
        <v>5</v>
      </c>
      <c r="H823" s="12">
        <v>5.5</v>
      </c>
      <c r="I823" s="2" t="s">
        <v>29</v>
      </c>
      <c r="J823" s="2">
        <v>43910</v>
      </c>
      <c r="K823" s="2">
        <v>46</v>
      </c>
      <c r="L823" s="56">
        <v>28370</v>
      </c>
      <c r="M823" s="16">
        <f t="shared" si="12"/>
        <v>28.37</v>
      </c>
      <c r="N823" s="2">
        <v>16.73</v>
      </c>
      <c r="O823" s="2">
        <v>7.29</v>
      </c>
      <c r="P823" s="22" t="s">
        <v>115</v>
      </c>
      <c r="Q823" s="2">
        <v>0.47</v>
      </c>
      <c r="R823" s="2">
        <v>6.9000000000000006E-2</v>
      </c>
      <c r="S823" s="2">
        <v>0.65</v>
      </c>
      <c r="T823" s="2">
        <v>0.72</v>
      </c>
      <c r="U823" s="2">
        <v>0.16</v>
      </c>
      <c r="V823" s="2">
        <v>5.0999999999999997E-2</v>
      </c>
      <c r="W823" s="2">
        <v>0.03</v>
      </c>
      <c r="X823" s="2">
        <v>2.6</v>
      </c>
      <c r="Y823" s="22" t="s">
        <v>115</v>
      </c>
      <c r="Z823" s="22" t="s">
        <v>115</v>
      </c>
    </row>
    <row r="824" spans="1:26" ht="12" customHeight="1">
      <c r="A824" s="53" t="s">
        <v>39</v>
      </c>
      <c r="B824" s="2" t="s">
        <v>86</v>
      </c>
      <c r="C824" s="2" t="s">
        <v>84</v>
      </c>
      <c r="D824" s="2" t="s">
        <v>57</v>
      </c>
      <c r="E824" s="2" t="s">
        <v>48</v>
      </c>
      <c r="F824" s="85" t="s">
        <v>113</v>
      </c>
      <c r="G824" s="4">
        <v>0.50600000000000001</v>
      </c>
      <c r="H824" s="2" t="s">
        <v>29</v>
      </c>
      <c r="I824" s="2">
        <v>1.6</v>
      </c>
      <c r="J824" s="2">
        <v>35300</v>
      </c>
      <c r="K824" s="2">
        <v>45.6</v>
      </c>
      <c r="L824" s="53">
        <v>22290</v>
      </c>
      <c r="M824" s="16">
        <f t="shared" si="12"/>
        <v>22.29</v>
      </c>
      <c r="N824" s="2">
        <v>16.37</v>
      </c>
      <c r="O824" s="2">
        <v>7.23</v>
      </c>
      <c r="P824" s="2">
        <v>2.2000000000000001E-3</v>
      </c>
      <c r="Q824" s="2">
        <v>0.55000000000000004</v>
      </c>
      <c r="R824" s="2">
        <v>8.3000000000000004E-2</v>
      </c>
      <c r="S824" s="2">
        <v>1</v>
      </c>
      <c r="T824" s="2">
        <v>1.1000000000000001</v>
      </c>
      <c r="U824" s="2">
        <v>0.17</v>
      </c>
      <c r="V824" s="2">
        <v>5.1999999999999998E-2</v>
      </c>
      <c r="W824" s="2">
        <v>2.1000000000000001E-2</v>
      </c>
      <c r="X824" s="2">
        <v>3.3</v>
      </c>
      <c r="Y824" s="2">
        <v>130</v>
      </c>
      <c r="Z824" s="2">
        <v>8</v>
      </c>
    </row>
    <row r="825" spans="1:26" ht="12" customHeight="1" thickBot="1">
      <c r="A825" s="56" t="s">
        <v>39</v>
      </c>
      <c r="B825" s="12" t="s">
        <v>86</v>
      </c>
      <c r="C825" s="12" t="s">
        <v>84</v>
      </c>
      <c r="D825" s="12" t="s">
        <v>57</v>
      </c>
      <c r="E825" s="12" t="s">
        <v>48</v>
      </c>
      <c r="F825" s="86" t="s">
        <v>114</v>
      </c>
      <c r="G825" s="14">
        <v>4.5</v>
      </c>
      <c r="H825" s="12">
        <v>5</v>
      </c>
      <c r="I825" s="2" t="s">
        <v>29</v>
      </c>
      <c r="J825" s="2">
        <v>43840</v>
      </c>
      <c r="K825" s="2">
        <v>25</v>
      </c>
      <c r="L825" s="56">
        <v>28320</v>
      </c>
      <c r="M825" s="16">
        <f t="shared" si="12"/>
        <v>28.32</v>
      </c>
      <c r="N825" s="2">
        <v>16.75</v>
      </c>
      <c r="O825" s="2">
        <v>7.26</v>
      </c>
      <c r="P825" s="22" t="s">
        <v>115</v>
      </c>
      <c r="Q825" s="2">
        <v>0.63</v>
      </c>
      <c r="R825" s="2">
        <v>6.7000000000000004E-2</v>
      </c>
      <c r="S825" s="2">
        <v>0.9</v>
      </c>
      <c r="T825" s="2">
        <v>0.97</v>
      </c>
      <c r="U825" s="2">
        <v>0.24</v>
      </c>
      <c r="V825" s="2">
        <v>6.6000000000000003E-2</v>
      </c>
      <c r="W825" s="2">
        <v>3.7999999999999999E-2</v>
      </c>
      <c r="X825" s="2">
        <v>2.5</v>
      </c>
      <c r="Y825" s="22" t="s">
        <v>115</v>
      </c>
      <c r="Z825" s="22" t="s">
        <v>115</v>
      </c>
    </row>
    <row r="826" spans="1:26" ht="12" customHeight="1">
      <c r="A826" s="53" t="s">
        <v>39</v>
      </c>
      <c r="B826" s="2" t="s">
        <v>87</v>
      </c>
      <c r="C826" s="2" t="s">
        <v>84</v>
      </c>
      <c r="D826" s="2" t="s">
        <v>57</v>
      </c>
      <c r="E826" s="2" t="s">
        <v>48</v>
      </c>
      <c r="F826" s="85" t="s">
        <v>113</v>
      </c>
      <c r="G826" s="4">
        <v>0.50700000000000001</v>
      </c>
      <c r="H826" s="2" t="s">
        <v>29</v>
      </c>
      <c r="I826" s="2">
        <v>1.5</v>
      </c>
      <c r="J826" s="2">
        <v>32500</v>
      </c>
      <c r="K826" s="2">
        <v>82.9</v>
      </c>
      <c r="L826" s="53">
        <v>20350</v>
      </c>
      <c r="M826" s="16">
        <f t="shared" si="12"/>
        <v>20.350000000000001</v>
      </c>
      <c r="N826" s="2">
        <v>15.51</v>
      </c>
      <c r="O826" s="2">
        <v>7.26</v>
      </c>
      <c r="P826" s="2">
        <v>1.6E-2</v>
      </c>
      <c r="Q826" s="2">
        <v>0.46</v>
      </c>
      <c r="R826" s="2">
        <v>7.8E-2</v>
      </c>
      <c r="S826" s="2">
        <v>0.72</v>
      </c>
      <c r="T826" s="2">
        <v>0.8</v>
      </c>
      <c r="U826" s="2">
        <v>4.2999999999999997E-2</v>
      </c>
      <c r="V826" s="2">
        <v>5.8000000000000003E-2</v>
      </c>
      <c r="W826" s="2">
        <v>1.4E-2</v>
      </c>
      <c r="X826" s="2">
        <v>2.7</v>
      </c>
      <c r="Y826" s="2">
        <v>120</v>
      </c>
      <c r="Z826" s="2">
        <v>8</v>
      </c>
    </row>
    <row r="827" spans="1:26" ht="12" customHeight="1" thickBot="1">
      <c r="A827" s="56" t="s">
        <v>39</v>
      </c>
      <c r="B827" s="12" t="s">
        <v>87</v>
      </c>
      <c r="C827" s="12" t="s">
        <v>84</v>
      </c>
      <c r="D827" s="12" t="s">
        <v>57</v>
      </c>
      <c r="E827" s="12" t="s">
        <v>48</v>
      </c>
      <c r="F827" s="86" t="s">
        <v>114</v>
      </c>
      <c r="G827" s="14">
        <v>4.5</v>
      </c>
      <c r="H827" s="12">
        <v>5.2</v>
      </c>
      <c r="I827" s="2" t="s">
        <v>29</v>
      </c>
      <c r="J827" s="2">
        <v>38690</v>
      </c>
      <c r="K827" s="2">
        <v>48</v>
      </c>
      <c r="L827" s="56">
        <v>24660</v>
      </c>
      <c r="M827" s="16">
        <f t="shared" si="12"/>
        <v>24.66</v>
      </c>
      <c r="N827" s="2">
        <v>16.32</v>
      </c>
      <c r="O827" s="2">
        <v>7.1</v>
      </c>
      <c r="P827" s="22" t="s">
        <v>115</v>
      </c>
      <c r="Q827" s="2">
        <v>0.42</v>
      </c>
      <c r="R827" s="2">
        <v>8.5999999999999993E-2</v>
      </c>
      <c r="S827" s="2">
        <v>0.63</v>
      </c>
      <c r="T827" s="2">
        <v>0.72</v>
      </c>
      <c r="U827" s="2">
        <v>0.19</v>
      </c>
      <c r="V827" s="2">
        <v>5.7000000000000002E-2</v>
      </c>
      <c r="W827" s="2">
        <v>0.03</v>
      </c>
      <c r="X827" s="2">
        <v>2.4</v>
      </c>
      <c r="Y827" s="22" t="s">
        <v>115</v>
      </c>
      <c r="Z827" s="22" t="s">
        <v>115</v>
      </c>
    </row>
    <row r="828" spans="1:26" ht="12" customHeight="1">
      <c r="A828" s="57" t="s">
        <v>39</v>
      </c>
      <c r="B828" s="18" t="s">
        <v>88</v>
      </c>
      <c r="C828" s="18" t="s">
        <v>84</v>
      </c>
      <c r="D828" s="18" t="s">
        <v>57</v>
      </c>
      <c r="E828" s="18" t="s">
        <v>48</v>
      </c>
      <c r="F828" s="85" t="s">
        <v>113</v>
      </c>
      <c r="G828" s="19">
        <v>0.499</v>
      </c>
      <c r="H828" s="18" t="s">
        <v>29</v>
      </c>
      <c r="I828" s="2">
        <v>0.7</v>
      </c>
      <c r="J828" s="2">
        <v>8144</v>
      </c>
      <c r="K828" s="2">
        <v>73.8</v>
      </c>
      <c r="L828" s="53">
        <v>4550</v>
      </c>
      <c r="M828" s="16">
        <f t="shared" si="12"/>
        <v>4.55</v>
      </c>
      <c r="N828" s="2">
        <v>13.83</v>
      </c>
      <c r="O828" s="2">
        <v>7.3</v>
      </c>
      <c r="P828" s="2">
        <v>2.5999999999999999E-3</v>
      </c>
      <c r="Q828" s="2">
        <v>0.54</v>
      </c>
      <c r="R828" s="2">
        <v>0.53</v>
      </c>
      <c r="S828" s="2">
        <v>0.67</v>
      </c>
      <c r="T828" s="2">
        <v>1.2</v>
      </c>
      <c r="U828" s="2">
        <v>4.8000000000000001E-2</v>
      </c>
      <c r="V828" s="2">
        <v>4.1000000000000002E-2</v>
      </c>
      <c r="W828" s="2">
        <v>8.9999999999999993E-3</v>
      </c>
      <c r="X828" s="2">
        <v>4</v>
      </c>
      <c r="Y828" s="2">
        <v>69</v>
      </c>
      <c r="Z828" s="2">
        <v>11</v>
      </c>
    </row>
    <row r="829" spans="1:26" ht="12" customHeight="1" thickBot="1">
      <c r="A829" s="56" t="s">
        <v>39</v>
      </c>
      <c r="B829" s="12" t="s">
        <v>88</v>
      </c>
      <c r="C829" s="12" t="s">
        <v>84</v>
      </c>
      <c r="D829" s="12" t="s">
        <v>57</v>
      </c>
      <c r="E829" s="12" t="s">
        <v>48</v>
      </c>
      <c r="F829" s="86" t="s">
        <v>114</v>
      </c>
      <c r="G829" s="14">
        <v>4</v>
      </c>
      <c r="H829" s="12">
        <v>4.5</v>
      </c>
      <c r="I829" s="2" t="s">
        <v>29</v>
      </c>
      <c r="J829" s="2">
        <v>35230</v>
      </c>
      <c r="K829" s="2">
        <v>11.7</v>
      </c>
      <c r="L829" s="56">
        <v>22240</v>
      </c>
      <c r="M829" s="16">
        <f t="shared" si="12"/>
        <v>22.24</v>
      </c>
      <c r="N829" s="2">
        <v>15.68</v>
      </c>
      <c r="O829" s="2">
        <v>7.1</v>
      </c>
      <c r="P829" s="22" t="s">
        <v>115</v>
      </c>
      <c r="Q829" s="2">
        <v>0.28999999999999998</v>
      </c>
      <c r="R829" s="2">
        <v>8.7999999999999995E-2</v>
      </c>
      <c r="S829" s="2">
        <v>0.69</v>
      </c>
      <c r="T829" s="2">
        <v>0.78</v>
      </c>
      <c r="U829" s="2">
        <v>0.38</v>
      </c>
      <c r="V829" s="2">
        <v>6.2E-2</v>
      </c>
      <c r="W829" s="2">
        <v>0.04</v>
      </c>
      <c r="X829" s="2">
        <v>2.7</v>
      </c>
      <c r="Y829" s="22" t="s">
        <v>115</v>
      </c>
      <c r="Z829" s="22" t="s">
        <v>115</v>
      </c>
    </row>
    <row r="830" spans="1:26" ht="12" customHeight="1">
      <c r="A830" s="53" t="s">
        <v>39</v>
      </c>
      <c r="B830" s="2" t="s">
        <v>89</v>
      </c>
      <c r="C830" s="2" t="s">
        <v>90</v>
      </c>
      <c r="D830" s="2" t="s">
        <v>57</v>
      </c>
      <c r="E830" s="2" t="s">
        <v>48</v>
      </c>
      <c r="F830" s="85" t="s">
        <v>113</v>
      </c>
      <c r="G830" s="4">
        <v>0.52</v>
      </c>
      <c r="H830" s="2" t="s">
        <v>29</v>
      </c>
      <c r="I830" s="2">
        <v>1.2</v>
      </c>
      <c r="J830" s="2">
        <v>12610</v>
      </c>
      <c r="K830" s="2">
        <v>87.5</v>
      </c>
      <c r="L830" s="53">
        <v>5440</v>
      </c>
      <c r="M830" s="16">
        <f t="shared" si="12"/>
        <v>5.44</v>
      </c>
      <c r="N830" s="2">
        <v>13.3</v>
      </c>
      <c r="O830" s="2">
        <v>7.69</v>
      </c>
      <c r="P830" s="2">
        <v>8.6E-3</v>
      </c>
      <c r="Q830" s="2">
        <v>0.53</v>
      </c>
      <c r="R830" s="2">
        <v>1.2</v>
      </c>
      <c r="S830" s="2">
        <v>0.61</v>
      </c>
      <c r="T830" s="2">
        <v>1.8</v>
      </c>
      <c r="U830" s="2">
        <v>2.4E-2</v>
      </c>
      <c r="V830" s="2">
        <v>3.5999999999999997E-2</v>
      </c>
      <c r="W830" s="2">
        <v>1.2999999999999999E-2</v>
      </c>
      <c r="X830" s="2">
        <v>5.0999999999999996</v>
      </c>
      <c r="Y830" s="2">
        <v>110</v>
      </c>
      <c r="Z830" s="2">
        <v>15</v>
      </c>
    </row>
    <row r="831" spans="1:26" ht="12" customHeight="1" thickBot="1">
      <c r="A831" s="56" t="s">
        <v>39</v>
      </c>
      <c r="B831" s="12" t="s">
        <v>89</v>
      </c>
      <c r="C831" s="12" t="s">
        <v>90</v>
      </c>
      <c r="D831" s="12" t="s">
        <v>57</v>
      </c>
      <c r="E831" s="12" t="s">
        <v>48</v>
      </c>
      <c r="F831" s="86" t="s">
        <v>114</v>
      </c>
      <c r="G831" s="14">
        <v>5.5</v>
      </c>
      <c r="H831" s="12">
        <v>5.5</v>
      </c>
      <c r="I831" s="2" t="s">
        <v>29</v>
      </c>
      <c r="J831" s="2">
        <v>30080</v>
      </c>
      <c r="K831" s="2">
        <v>30.4</v>
      </c>
      <c r="L831" s="56">
        <v>18610</v>
      </c>
      <c r="M831" s="16">
        <f t="shared" si="12"/>
        <v>18.61</v>
      </c>
      <c r="N831" s="2">
        <v>14.44</v>
      </c>
      <c r="O831" s="2">
        <v>7.25</v>
      </c>
      <c r="P831" s="22" t="s">
        <v>115</v>
      </c>
      <c r="Q831" s="2">
        <v>0.39</v>
      </c>
      <c r="R831" s="2">
        <v>0.41</v>
      </c>
      <c r="S831" s="2">
        <v>0.8</v>
      </c>
      <c r="T831" s="2">
        <v>1.2</v>
      </c>
      <c r="U831" s="2">
        <v>0.31</v>
      </c>
      <c r="V831" s="2">
        <v>6.0999999999999999E-2</v>
      </c>
      <c r="W831" s="2">
        <v>3.3000000000000002E-2</v>
      </c>
      <c r="X831" s="2">
        <v>3.5</v>
      </c>
      <c r="Y831" s="22" t="s">
        <v>115</v>
      </c>
      <c r="Z831" s="22" t="s">
        <v>115</v>
      </c>
    </row>
    <row r="832" spans="1:26" ht="12" customHeight="1">
      <c r="A832" s="55" t="s">
        <v>39</v>
      </c>
      <c r="B832" s="11" t="s">
        <v>91</v>
      </c>
      <c r="C832" s="11" t="s">
        <v>90</v>
      </c>
      <c r="D832" s="11" t="s">
        <v>57</v>
      </c>
      <c r="E832" s="11" t="s">
        <v>48</v>
      </c>
      <c r="F832" s="85" t="s">
        <v>113</v>
      </c>
      <c r="G832" s="13">
        <v>0.504</v>
      </c>
      <c r="H832" s="11" t="s">
        <v>29</v>
      </c>
      <c r="I832" s="2">
        <v>1.1000000000000001</v>
      </c>
      <c r="J832" s="2">
        <v>10050</v>
      </c>
      <c r="K832" s="2">
        <v>87.9</v>
      </c>
      <c r="L832" s="53">
        <v>5700</v>
      </c>
      <c r="M832" s="16">
        <f t="shared" si="12"/>
        <v>5.7</v>
      </c>
      <c r="N832" s="2">
        <v>12.67</v>
      </c>
      <c r="O832" s="2">
        <v>7.39</v>
      </c>
      <c r="P832" s="2">
        <v>7.3000000000000001E-3</v>
      </c>
      <c r="Q832" s="2">
        <v>0.85</v>
      </c>
      <c r="R832" s="2">
        <v>1.1000000000000001</v>
      </c>
      <c r="S832" s="2">
        <v>0.97</v>
      </c>
      <c r="T832" s="2">
        <v>2.1</v>
      </c>
      <c r="U832" s="2">
        <v>1.4E-2</v>
      </c>
      <c r="V832" s="2">
        <v>4.4999999999999998E-2</v>
      </c>
      <c r="W832" s="2">
        <v>0.01</v>
      </c>
      <c r="X832" s="2">
        <v>5.0999999999999996</v>
      </c>
      <c r="Y832" s="2">
        <v>84</v>
      </c>
      <c r="Z832" s="2">
        <v>15</v>
      </c>
    </row>
    <row r="833" spans="1:26" ht="12" customHeight="1" thickBot="1">
      <c r="A833" s="56" t="s">
        <v>39</v>
      </c>
      <c r="B833" s="12" t="s">
        <v>91</v>
      </c>
      <c r="C833" s="12" t="s">
        <v>90</v>
      </c>
      <c r="D833" s="12" t="s">
        <v>57</v>
      </c>
      <c r="E833" s="12" t="s">
        <v>48</v>
      </c>
      <c r="F833" s="86" t="s">
        <v>114</v>
      </c>
      <c r="G833" s="14">
        <v>5</v>
      </c>
      <c r="H833" s="12">
        <v>5.5</v>
      </c>
      <c r="I833" s="2" t="s">
        <v>29</v>
      </c>
      <c r="J833" s="2">
        <v>10800</v>
      </c>
      <c r="K833" s="2">
        <v>85.6</v>
      </c>
      <c r="L833" s="56">
        <v>6150</v>
      </c>
      <c r="M833" s="16">
        <f t="shared" si="12"/>
        <v>6.15</v>
      </c>
      <c r="N833" s="2">
        <v>12.02</v>
      </c>
      <c r="O833" s="2">
        <v>7.39</v>
      </c>
      <c r="P833" s="22" t="s">
        <v>115</v>
      </c>
      <c r="Q833" s="2">
        <v>0.85</v>
      </c>
      <c r="R833" s="2">
        <v>1.1000000000000001</v>
      </c>
      <c r="S833" s="2">
        <v>1</v>
      </c>
      <c r="T833" s="2">
        <v>2.1</v>
      </c>
      <c r="U833" s="2">
        <v>0.03</v>
      </c>
      <c r="V833" s="2">
        <v>4.7E-2</v>
      </c>
      <c r="W833" s="2">
        <v>8.0000000000000002E-3</v>
      </c>
      <c r="X833" s="2">
        <v>5.0999999999999996</v>
      </c>
      <c r="Y833" s="22" t="s">
        <v>115</v>
      </c>
      <c r="Z833" s="22" t="s">
        <v>115</v>
      </c>
    </row>
    <row r="834" spans="1:26" ht="12" customHeight="1">
      <c r="A834" s="53" t="s">
        <v>39</v>
      </c>
      <c r="B834" s="2" t="s">
        <v>92</v>
      </c>
      <c r="C834" s="2" t="s">
        <v>90</v>
      </c>
      <c r="D834" s="2" t="s">
        <v>57</v>
      </c>
      <c r="E834" s="2" t="s">
        <v>48</v>
      </c>
      <c r="F834" s="85" t="s">
        <v>113</v>
      </c>
      <c r="G834" s="4">
        <v>0.5</v>
      </c>
      <c r="H834" s="2" t="s">
        <v>29</v>
      </c>
      <c r="I834" s="2">
        <v>0.2</v>
      </c>
      <c r="J834" s="2">
        <v>4002</v>
      </c>
      <c r="K834" s="2">
        <v>81.2</v>
      </c>
      <c r="L834" s="53">
        <v>2180</v>
      </c>
      <c r="M834" s="16">
        <f t="shared" si="12"/>
        <v>2.1800000000000002</v>
      </c>
      <c r="N834" s="2">
        <v>13.48</v>
      </c>
      <c r="O834" s="2">
        <v>7.56</v>
      </c>
      <c r="P834" s="2">
        <v>4.4999999999999997E-3</v>
      </c>
      <c r="Q834" s="2">
        <v>0.56000000000000005</v>
      </c>
      <c r="R834" s="2">
        <v>0.82</v>
      </c>
      <c r="S834" s="2">
        <v>0.8</v>
      </c>
      <c r="T834" s="2">
        <v>1.6</v>
      </c>
      <c r="U834" s="2">
        <v>3.5999999999999997E-2</v>
      </c>
      <c r="V834" s="2">
        <v>0.12</v>
      </c>
      <c r="W834" s="2">
        <v>1.2E-2</v>
      </c>
      <c r="X834" s="2">
        <v>3.7</v>
      </c>
      <c r="Y834" s="2">
        <v>41</v>
      </c>
      <c r="Z834" s="2">
        <v>13</v>
      </c>
    </row>
    <row r="835" spans="1:26" ht="12" customHeight="1" thickBot="1">
      <c r="A835" s="56" t="s">
        <v>39</v>
      </c>
      <c r="B835" s="12" t="s">
        <v>92</v>
      </c>
      <c r="C835" s="12" t="s">
        <v>90</v>
      </c>
      <c r="D835" s="12" t="s">
        <v>57</v>
      </c>
      <c r="E835" s="12" t="s">
        <v>48</v>
      </c>
      <c r="F835" s="86" t="s">
        <v>114</v>
      </c>
      <c r="G835" s="14">
        <v>5</v>
      </c>
      <c r="H835" s="12">
        <v>5.5</v>
      </c>
      <c r="I835" s="2" t="s">
        <v>29</v>
      </c>
      <c r="J835" s="2">
        <v>3915</v>
      </c>
      <c r="K835" s="2">
        <v>81.2</v>
      </c>
      <c r="L835" s="56">
        <v>2130</v>
      </c>
      <c r="M835" s="16">
        <f t="shared" ref="M835:M898" si="13">L835/1000</f>
        <v>2.13</v>
      </c>
      <c r="N835" s="2">
        <v>13.49</v>
      </c>
      <c r="O835" s="2">
        <v>7.32</v>
      </c>
      <c r="P835" s="22" t="s">
        <v>115</v>
      </c>
      <c r="Q835" s="2">
        <v>0.73</v>
      </c>
      <c r="R835" s="2">
        <v>0.82</v>
      </c>
      <c r="S835" s="2">
        <v>0.81</v>
      </c>
      <c r="T835" s="2">
        <v>1.6</v>
      </c>
      <c r="U835" s="2">
        <v>1.2999999999999999E-2</v>
      </c>
      <c r="V835" s="2">
        <v>0.12</v>
      </c>
      <c r="W835" s="2">
        <v>1.4999999999999999E-2</v>
      </c>
      <c r="X835" s="2">
        <v>3.7</v>
      </c>
      <c r="Y835" s="22" t="s">
        <v>115</v>
      </c>
      <c r="Z835" s="22" t="s">
        <v>115</v>
      </c>
    </row>
    <row r="836" spans="1:26" ht="12" customHeight="1">
      <c r="A836" s="57" t="s">
        <v>39</v>
      </c>
      <c r="B836" s="18" t="s">
        <v>93</v>
      </c>
      <c r="C836" s="18" t="s">
        <v>90</v>
      </c>
      <c r="D836" s="18" t="s">
        <v>57</v>
      </c>
      <c r="E836" s="18" t="s">
        <v>48</v>
      </c>
      <c r="F836" s="85" t="s">
        <v>113</v>
      </c>
      <c r="G836" s="19">
        <v>0.501</v>
      </c>
      <c r="H836" s="18" t="s">
        <v>29</v>
      </c>
      <c r="I836" s="2">
        <v>0.3</v>
      </c>
      <c r="J836" s="2">
        <v>7274</v>
      </c>
      <c r="K836" s="2">
        <v>93.6</v>
      </c>
      <c r="L836" s="55">
        <v>4030</v>
      </c>
      <c r="M836" s="16">
        <f t="shared" si="13"/>
        <v>4.03</v>
      </c>
      <c r="N836" s="2">
        <v>11.87</v>
      </c>
      <c r="O836" s="2">
        <v>7.43</v>
      </c>
      <c r="P836" s="2">
        <v>3.0000000000000001E-3</v>
      </c>
      <c r="Q836" s="2">
        <v>0.87</v>
      </c>
      <c r="R836" s="2">
        <v>2.1</v>
      </c>
      <c r="S836" s="2">
        <v>1</v>
      </c>
      <c r="T836" s="2">
        <v>3.2</v>
      </c>
      <c r="U836" s="2">
        <v>7.6999999999999999E-2</v>
      </c>
      <c r="V836" s="2">
        <v>6.6000000000000003E-2</v>
      </c>
      <c r="W836" s="2">
        <v>2.4E-2</v>
      </c>
      <c r="X836" s="2">
        <v>5.2</v>
      </c>
      <c r="Y836" s="2">
        <v>69</v>
      </c>
      <c r="Z836" s="2">
        <v>17</v>
      </c>
    </row>
    <row r="837" spans="1:26" ht="12" customHeight="1" thickBot="1">
      <c r="A837" s="56" t="s">
        <v>39</v>
      </c>
      <c r="B837" s="12" t="s">
        <v>93</v>
      </c>
      <c r="C837" s="12" t="s">
        <v>90</v>
      </c>
      <c r="D837" s="12" t="s">
        <v>57</v>
      </c>
      <c r="E837" s="12" t="s">
        <v>48</v>
      </c>
      <c r="F837" s="86" t="s">
        <v>114</v>
      </c>
      <c r="G837" s="14">
        <v>4.5</v>
      </c>
      <c r="H837" s="37">
        <v>5</v>
      </c>
      <c r="I837" s="2" t="s">
        <v>29</v>
      </c>
      <c r="J837" s="2">
        <v>7292</v>
      </c>
      <c r="K837" s="2">
        <v>93</v>
      </c>
      <c r="L837" s="56">
        <v>4040</v>
      </c>
      <c r="M837" s="16">
        <f t="shared" si="13"/>
        <v>4.04</v>
      </c>
      <c r="N837" s="2">
        <v>11.86</v>
      </c>
      <c r="O837" s="2">
        <v>7.4</v>
      </c>
      <c r="P837" s="22" t="s">
        <v>115</v>
      </c>
      <c r="Q837" s="2">
        <v>0.93</v>
      </c>
      <c r="R837" s="2">
        <v>2.2000000000000002</v>
      </c>
      <c r="S837" s="2">
        <v>1.3</v>
      </c>
      <c r="T837" s="2">
        <v>3.4</v>
      </c>
      <c r="U837" s="2">
        <v>7.4999999999999997E-2</v>
      </c>
      <c r="V837" s="2">
        <v>6.8000000000000005E-2</v>
      </c>
      <c r="W837" s="2">
        <v>2.5000000000000001E-2</v>
      </c>
      <c r="X837" s="2">
        <v>5.3</v>
      </c>
      <c r="Y837" s="22" t="s">
        <v>115</v>
      </c>
      <c r="Z837" s="22" t="s">
        <v>115</v>
      </c>
    </row>
    <row r="838" spans="1:26" ht="12" customHeight="1">
      <c r="A838" s="53" t="s">
        <v>39</v>
      </c>
      <c r="B838" s="2" t="s">
        <v>94</v>
      </c>
      <c r="C838" s="2" t="s">
        <v>95</v>
      </c>
      <c r="D838" s="2" t="s">
        <v>57</v>
      </c>
      <c r="E838" s="2" t="s">
        <v>48</v>
      </c>
      <c r="F838" s="85" t="s">
        <v>113</v>
      </c>
      <c r="G838" s="4">
        <v>0.51200000000000001</v>
      </c>
      <c r="H838" s="2" t="s">
        <v>29</v>
      </c>
      <c r="I838" s="2">
        <v>1</v>
      </c>
      <c r="J838" s="2">
        <v>8230</v>
      </c>
      <c r="K838" s="2">
        <v>86.3</v>
      </c>
      <c r="L838" s="53">
        <v>4600</v>
      </c>
      <c r="M838" s="16">
        <f t="shared" si="13"/>
        <v>4.5999999999999996</v>
      </c>
      <c r="N838" s="2">
        <v>12.72</v>
      </c>
      <c r="O838" s="2">
        <v>7.55</v>
      </c>
      <c r="P838" s="2">
        <v>1.0999999999999999E-2</v>
      </c>
      <c r="Q838" s="2">
        <v>0.78</v>
      </c>
      <c r="R838" s="2">
        <v>1.5</v>
      </c>
      <c r="S838" s="2">
        <v>1.1000000000000001</v>
      </c>
      <c r="T838" s="2">
        <v>2.6</v>
      </c>
      <c r="U838" s="2">
        <v>3.1E-2</v>
      </c>
      <c r="V838" s="2">
        <v>3.3000000000000002E-2</v>
      </c>
      <c r="W838" s="2">
        <v>7.0000000000000001E-3</v>
      </c>
      <c r="X838" s="2">
        <v>4.4000000000000004</v>
      </c>
      <c r="Y838" s="2">
        <v>83</v>
      </c>
      <c r="Z838" s="2">
        <v>15</v>
      </c>
    </row>
    <row r="839" spans="1:26" ht="12" customHeight="1" thickBot="1">
      <c r="A839" s="56" t="s">
        <v>39</v>
      </c>
      <c r="B839" s="12" t="s">
        <v>94</v>
      </c>
      <c r="C839" s="12" t="s">
        <v>95</v>
      </c>
      <c r="D839" s="12" t="s">
        <v>57</v>
      </c>
      <c r="E839" s="12" t="s">
        <v>48</v>
      </c>
      <c r="F839" s="86" t="s">
        <v>114</v>
      </c>
      <c r="G839" s="14">
        <v>4.5</v>
      </c>
      <c r="H839" s="12">
        <v>5</v>
      </c>
      <c r="I839" s="2" t="s">
        <v>29</v>
      </c>
      <c r="J839" s="2">
        <v>8467</v>
      </c>
      <c r="K839" s="2">
        <v>81.2</v>
      </c>
      <c r="L839" s="56">
        <v>4740</v>
      </c>
      <c r="M839" s="16">
        <f t="shared" si="13"/>
        <v>4.74</v>
      </c>
      <c r="N839" s="2">
        <v>12.22</v>
      </c>
      <c r="O839" s="2">
        <v>7.54</v>
      </c>
      <c r="P839" s="22" t="s">
        <v>115</v>
      </c>
      <c r="Q839" s="2">
        <v>0.88</v>
      </c>
      <c r="R839" s="2">
        <v>1.5</v>
      </c>
      <c r="S839" s="2">
        <v>0.95</v>
      </c>
      <c r="T839" s="2">
        <v>2.5</v>
      </c>
      <c r="U839" s="2">
        <v>3.1E-2</v>
      </c>
      <c r="V839" s="2">
        <v>3.2000000000000001E-2</v>
      </c>
      <c r="W839" s="2">
        <v>6.0000000000000001E-3</v>
      </c>
      <c r="X839" s="2">
        <v>4.3</v>
      </c>
      <c r="Y839" s="22" t="s">
        <v>115</v>
      </c>
      <c r="Z839" s="22" t="s">
        <v>115</v>
      </c>
    </row>
    <row r="840" spans="1:26" ht="12" customHeight="1">
      <c r="A840" s="53" t="s">
        <v>39</v>
      </c>
      <c r="B840" s="2" t="s">
        <v>96</v>
      </c>
      <c r="C840" s="2" t="s">
        <v>95</v>
      </c>
      <c r="D840" s="2" t="s">
        <v>57</v>
      </c>
      <c r="E840" s="2" t="s">
        <v>48</v>
      </c>
      <c r="F840" s="85" t="s">
        <v>113</v>
      </c>
      <c r="G840" s="4">
        <v>0.499</v>
      </c>
      <c r="H840" s="2" t="s">
        <v>29</v>
      </c>
      <c r="I840" s="2">
        <v>0.9</v>
      </c>
      <c r="J840" s="2">
        <v>7922</v>
      </c>
      <c r="K840" s="2">
        <v>83.5</v>
      </c>
      <c r="L840" s="55">
        <v>4410</v>
      </c>
      <c r="M840" s="16">
        <f t="shared" si="13"/>
        <v>4.41</v>
      </c>
      <c r="N840" s="2">
        <v>15.68</v>
      </c>
      <c r="O840" s="2">
        <v>7.51</v>
      </c>
      <c r="P840" s="2">
        <v>4.0000000000000001E-3</v>
      </c>
      <c r="Q840" s="2">
        <v>0.66</v>
      </c>
      <c r="R840" s="2">
        <v>0.78</v>
      </c>
      <c r="S840" s="2">
        <v>0.76</v>
      </c>
      <c r="T840" s="2">
        <v>1.5</v>
      </c>
      <c r="U840" s="2">
        <v>5.7000000000000002E-2</v>
      </c>
      <c r="V840" s="2">
        <v>2.8000000000000001E-2</v>
      </c>
      <c r="W840" s="2" t="s">
        <v>51</v>
      </c>
      <c r="X840" s="2">
        <v>2.9</v>
      </c>
      <c r="Y840" s="2">
        <v>80</v>
      </c>
      <c r="Z840" s="2">
        <v>14</v>
      </c>
    </row>
    <row r="841" spans="1:26" ht="12" customHeight="1" thickBot="1">
      <c r="A841" s="56" t="s">
        <v>39</v>
      </c>
      <c r="B841" s="12" t="s">
        <v>96</v>
      </c>
      <c r="C841" s="12" t="s">
        <v>95</v>
      </c>
      <c r="D841" s="12" t="s">
        <v>57</v>
      </c>
      <c r="E841" s="12" t="s">
        <v>48</v>
      </c>
      <c r="F841" s="86" t="s">
        <v>114</v>
      </c>
      <c r="G841" s="14">
        <v>4.5</v>
      </c>
      <c r="H841" s="12">
        <v>5</v>
      </c>
      <c r="I841" s="2" t="s">
        <v>29</v>
      </c>
      <c r="J841" s="2">
        <v>8301</v>
      </c>
      <c r="K841" s="2">
        <v>78.2</v>
      </c>
      <c r="L841" s="56">
        <v>4640</v>
      </c>
      <c r="M841" s="16">
        <f t="shared" si="13"/>
        <v>4.6399999999999997</v>
      </c>
      <c r="N841" s="2">
        <v>15.49</v>
      </c>
      <c r="O841" s="2">
        <v>7.48</v>
      </c>
      <c r="P841" s="22" t="s">
        <v>115</v>
      </c>
      <c r="Q841" s="2">
        <v>0.56999999999999995</v>
      </c>
      <c r="R841" s="2">
        <v>0.8</v>
      </c>
      <c r="S841" s="2">
        <v>0.77</v>
      </c>
      <c r="T841" s="2">
        <v>1.6</v>
      </c>
      <c r="U841" s="2">
        <v>6.9000000000000006E-2</v>
      </c>
      <c r="V841" s="2">
        <v>5.6000000000000001E-2</v>
      </c>
      <c r="W841" s="2" t="s">
        <v>51</v>
      </c>
      <c r="X841" s="2">
        <v>2.9</v>
      </c>
      <c r="Y841" s="22" t="s">
        <v>115</v>
      </c>
      <c r="Z841" s="22" t="s">
        <v>115</v>
      </c>
    </row>
    <row r="842" spans="1:26" ht="12" customHeight="1">
      <c r="A842" s="55" t="s">
        <v>39</v>
      </c>
      <c r="B842" s="11" t="s">
        <v>97</v>
      </c>
      <c r="C842" s="11" t="s">
        <v>95</v>
      </c>
      <c r="D842" s="11" t="s">
        <v>57</v>
      </c>
      <c r="E842" s="11" t="s">
        <v>48</v>
      </c>
      <c r="F842" s="85" t="s">
        <v>113</v>
      </c>
      <c r="G842" s="4">
        <v>0.50800000000000001</v>
      </c>
      <c r="H842" s="2" t="s">
        <v>29</v>
      </c>
      <c r="I842" s="2">
        <v>0.5</v>
      </c>
      <c r="J842" s="2">
        <v>7280</v>
      </c>
      <c r="K842" s="2">
        <v>85.4</v>
      </c>
      <c r="L842" s="53">
        <v>4030</v>
      </c>
      <c r="M842" s="16">
        <f t="shared" si="13"/>
        <v>4.03</v>
      </c>
      <c r="N842" s="2">
        <v>14.78</v>
      </c>
      <c r="O842" s="2">
        <v>7.42</v>
      </c>
      <c r="P842" s="2">
        <v>3.2000000000000002E-3</v>
      </c>
      <c r="Q842" s="2">
        <v>0.46</v>
      </c>
      <c r="R842" s="2">
        <v>0.38</v>
      </c>
      <c r="S842" s="2">
        <v>0.61</v>
      </c>
      <c r="T842" s="2">
        <v>0.99</v>
      </c>
      <c r="U842" s="2">
        <v>3.9E-2</v>
      </c>
      <c r="V842" s="2">
        <v>5.0999999999999997E-2</v>
      </c>
      <c r="W842" s="2">
        <v>2.1999999999999999E-2</v>
      </c>
      <c r="X842" s="2">
        <v>3.3</v>
      </c>
      <c r="Y842" s="2">
        <v>76</v>
      </c>
      <c r="Z842" s="2">
        <v>15</v>
      </c>
    </row>
    <row r="843" spans="1:26" ht="12" customHeight="1" thickBot="1">
      <c r="A843" s="56" t="s">
        <v>39</v>
      </c>
      <c r="B843" s="12" t="s">
        <v>97</v>
      </c>
      <c r="C843" s="12" t="s">
        <v>95</v>
      </c>
      <c r="D843" s="12" t="s">
        <v>57</v>
      </c>
      <c r="E843" s="12" t="s">
        <v>48</v>
      </c>
      <c r="F843" s="86" t="s">
        <v>114</v>
      </c>
      <c r="G843" s="14">
        <v>4.7</v>
      </c>
      <c r="H843" s="12">
        <v>5.2</v>
      </c>
      <c r="I843" s="2" t="s">
        <v>29</v>
      </c>
      <c r="J843" s="2">
        <v>7606</v>
      </c>
      <c r="K843" s="2">
        <v>86.2</v>
      </c>
      <c r="L843" s="56">
        <v>4230</v>
      </c>
      <c r="M843" s="16">
        <f t="shared" si="13"/>
        <v>4.2300000000000004</v>
      </c>
      <c r="N843" s="2">
        <v>14.75</v>
      </c>
      <c r="O843" s="2">
        <v>7.5</v>
      </c>
      <c r="P843" s="22" t="s">
        <v>115</v>
      </c>
      <c r="Q843" s="2">
        <v>0.54</v>
      </c>
      <c r="R843" s="2">
        <v>0.36</v>
      </c>
      <c r="S843" s="2">
        <v>0.73</v>
      </c>
      <c r="T843" s="2">
        <v>1.1000000000000001</v>
      </c>
      <c r="U843" s="2">
        <v>4.7E-2</v>
      </c>
      <c r="V843" s="2">
        <v>5.8999999999999997E-2</v>
      </c>
      <c r="W843" s="2">
        <v>2.4E-2</v>
      </c>
      <c r="X843" s="2">
        <v>3.1</v>
      </c>
      <c r="Y843" s="22" t="s">
        <v>115</v>
      </c>
      <c r="Z843" s="22" t="s">
        <v>115</v>
      </c>
    </row>
    <row r="844" spans="1:26" ht="12" customHeight="1">
      <c r="A844" s="53" t="s">
        <v>39</v>
      </c>
      <c r="B844" s="2" t="s">
        <v>98</v>
      </c>
      <c r="C844" s="2" t="s">
        <v>95</v>
      </c>
      <c r="D844" s="2" t="s">
        <v>57</v>
      </c>
      <c r="E844" s="2" t="s">
        <v>48</v>
      </c>
      <c r="F844" s="85" t="s">
        <v>113</v>
      </c>
      <c r="G844" s="4">
        <v>0.53500000000000003</v>
      </c>
      <c r="H844" s="2" t="s">
        <v>29</v>
      </c>
      <c r="I844" s="2">
        <v>0.4</v>
      </c>
      <c r="J844" s="2">
        <v>5212</v>
      </c>
      <c r="K844" s="2">
        <v>88.8</v>
      </c>
      <c r="L844" s="53">
        <v>2820</v>
      </c>
      <c r="M844" s="16">
        <f t="shared" si="13"/>
        <v>2.82</v>
      </c>
      <c r="N844" s="2">
        <v>15.01</v>
      </c>
      <c r="O844" s="2">
        <v>7.53</v>
      </c>
      <c r="P844" s="2">
        <v>2.5999999999999999E-3</v>
      </c>
      <c r="Q844" s="2">
        <v>0.87</v>
      </c>
      <c r="R844" s="2">
        <v>0.38</v>
      </c>
      <c r="S844" s="2">
        <v>1</v>
      </c>
      <c r="T844" s="2">
        <v>1.4</v>
      </c>
      <c r="U844" s="2">
        <v>4.7E-2</v>
      </c>
      <c r="V844" s="2">
        <v>0.1</v>
      </c>
      <c r="W844" s="2">
        <v>0.05</v>
      </c>
      <c r="X844" s="2">
        <v>4.5</v>
      </c>
      <c r="Y844" s="2">
        <v>71</v>
      </c>
      <c r="Z844" s="2">
        <v>18</v>
      </c>
    </row>
    <row r="845" spans="1:26" ht="12" customHeight="1" thickBot="1">
      <c r="A845" s="56" t="s">
        <v>39</v>
      </c>
      <c r="B845" s="12" t="s">
        <v>98</v>
      </c>
      <c r="C845" s="12" t="s">
        <v>95</v>
      </c>
      <c r="D845" s="12" t="s">
        <v>57</v>
      </c>
      <c r="E845" s="12" t="s">
        <v>48</v>
      </c>
      <c r="F845" s="86" t="s">
        <v>114</v>
      </c>
      <c r="G845" s="14">
        <v>4.5</v>
      </c>
      <c r="H845" s="12">
        <v>5</v>
      </c>
      <c r="I845" s="2" t="s">
        <v>29</v>
      </c>
      <c r="J845" s="2">
        <v>5220</v>
      </c>
      <c r="K845" s="2">
        <v>88.2</v>
      </c>
      <c r="L845" s="56">
        <v>2830</v>
      </c>
      <c r="M845" s="16">
        <f t="shared" si="13"/>
        <v>2.83</v>
      </c>
      <c r="N845" s="2">
        <v>14.98</v>
      </c>
      <c r="O845" s="2">
        <v>7.49</v>
      </c>
      <c r="P845" s="22" t="s">
        <v>115</v>
      </c>
      <c r="Q845" s="2">
        <v>0.84</v>
      </c>
      <c r="R845" s="2">
        <v>0.37</v>
      </c>
      <c r="S845" s="2">
        <v>0.97</v>
      </c>
      <c r="T845" s="2">
        <v>1.3</v>
      </c>
      <c r="U845" s="2">
        <v>0.05</v>
      </c>
      <c r="V845" s="2">
        <v>0.11</v>
      </c>
      <c r="W845" s="2">
        <v>5.1999999999999998E-2</v>
      </c>
      <c r="X845" s="2">
        <v>4.3</v>
      </c>
      <c r="Y845" s="22" t="s">
        <v>115</v>
      </c>
      <c r="Z845" s="22" t="s">
        <v>115</v>
      </c>
    </row>
    <row r="846" spans="1:26" ht="12" customHeight="1">
      <c r="A846" s="53" t="s">
        <v>39</v>
      </c>
      <c r="B846" s="2" t="s">
        <v>99</v>
      </c>
      <c r="C846" s="2" t="s">
        <v>95</v>
      </c>
      <c r="D846" s="2" t="s">
        <v>57</v>
      </c>
      <c r="E846" s="2" t="s">
        <v>48</v>
      </c>
      <c r="F846" s="85" t="s">
        <v>113</v>
      </c>
      <c r="G846" s="4">
        <v>0.498</v>
      </c>
      <c r="H846" s="2" t="s">
        <v>29</v>
      </c>
      <c r="I846" s="2">
        <v>0.8</v>
      </c>
      <c r="J846" s="2">
        <v>7081</v>
      </c>
      <c r="K846" s="2">
        <v>90.6</v>
      </c>
      <c r="L846" s="53">
        <v>3910</v>
      </c>
      <c r="M846" s="16">
        <f t="shared" si="13"/>
        <v>3.91</v>
      </c>
      <c r="N846" s="2">
        <v>14.18</v>
      </c>
      <c r="O846" s="2">
        <v>7.63</v>
      </c>
      <c r="P846" s="2">
        <v>1E-3</v>
      </c>
      <c r="Q846" s="2">
        <v>0.61</v>
      </c>
      <c r="R846" s="2">
        <v>0.32</v>
      </c>
      <c r="S846" s="2">
        <v>0.74</v>
      </c>
      <c r="T846" s="2">
        <v>1.1000000000000001</v>
      </c>
      <c r="U846" s="2">
        <v>5.0999999999999997E-2</v>
      </c>
      <c r="V846" s="2">
        <v>4.2000000000000003E-2</v>
      </c>
      <c r="W846" s="2">
        <v>0.02</v>
      </c>
      <c r="X846" s="2">
        <v>3.4</v>
      </c>
      <c r="Y846" s="2">
        <v>88</v>
      </c>
      <c r="Z846" s="2">
        <v>16</v>
      </c>
    </row>
    <row r="847" spans="1:26" ht="12" customHeight="1" thickBot="1">
      <c r="A847" s="56" t="s">
        <v>39</v>
      </c>
      <c r="B847" s="12" t="s">
        <v>99</v>
      </c>
      <c r="C847" s="12" t="s">
        <v>95</v>
      </c>
      <c r="D847" s="12" t="s">
        <v>57</v>
      </c>
      <c r="E847" s="12" t="s">
        <v>48</v>
      </c>
      <c r="F847" s="86" t="s">
        <v>114</v>
      </c>
      <c r="G847" s="14">
        <v>4.5999999999999996</v>
      </c>
      <c r="H847" s="12">
        <v>5.0999999999999996</v>
      </c>
      <c r="I847" s="2" t="s">
        <v>29</v>
      </c>
      <c r="J847" s="2">
        <v>7437</v>
      </c>
      <c r="K847" s="2">
        <v>90.1</v>
      </c>
      <c r="L847" s="56">
        <v>4130</v>
      </c>
      <c r="M847" s="16">
        <f t="shared" si="13"/>
        <v>4.13</v>
      </c>
      <c r="N847" s="2">
        <v>13.92</v>
      </c>
      <c r="O847" s="2">
        <v>7.67</v>
      </c>
      <c r="P847" s="22" t="s">
        <v>115</v>
      </c>
      <c r="Q847" s="2">
        <v>0.74</v>
      </c>
      <c r="R847" s="2">
        <v>0.3</v>
      </c>
      <c r="S847" s="2">
        <v>0.8</v>
      </c>
      <c r="T847" s="2">
        <v>1.1000000000000001</v>
      </c>
      <c r="U847" s="2">
        <v>4.7E-2</v>
      </c>
      <c r="V847" s="2">
        <v>4.2999999999999997E-2</v>
      </c>
      <c r="W847" s="2">
        <v>2.1000000000000001E-2</v>
      </c>
      <c r="X847" s="2">
        <v>3.2</v>
      </c>
      <c r="Y847" s="22" t="s">
        <v>115</v>
      </c>
      <c r="Z847" s="22" t="s">
        <v>115</v>
      </c>
    </row>
    <row r="848" spans="1:26" ht="12" customHeight="1">
      <c r="A848" s="53" t="s">
        <v>39</v>
      </c>
      <c r="B848" s="2" t="s">
        <v>100</v>
      </c>
      <c r="C848" s="2" t="s">
        <v>101</v>
      </c>
      <c r="D848" s="2" t="s">
        <v>57</v>
      </c>
      <c r="E848" s="2" t="s">
        <v>48</v>
      </c>
      <c r="F848" s="85" t="s">
        <v>113</v>
      </c>
      <c r="G848" s="4">
        <v>0.49299999999999999</v>
      </c>
      <c r="H848" s="2" t="s">
        <v>29</v>
      </c>
      <c r="I848" s="2">
        <v>0.8</v>
      </c>
      <c r="J848" s="2">
        <v>6407</v>
      </c>
      <c r="K848" s="2">
        <v>87.8</v>
      </c>
      <c r="L848" s="53">
        <v>3520</v>
      </c>
      <c r="M848" s="16">
        <f t="shared" si="13"/>
        <v>3.52</v>
      </c>
      <c r="N848" s="2">
        <v>14.91</v>
      </c>
      <c r="O848" s="2">
        <v>7.67</v>
      </c>
      <c r="P848" s="2">
        <v>5.9999999999999995E-4</v>
      </c>
      <c r="Q848" s="2">
        <v>0.66</v>
      </c>
      <c r="R848" s="2">
        <v>0.31</v>
      </c>
      <c r="S848" s="2">
        <v>0.77</v>
      </c>
      <c r="T848" s="2">
        <v>1.1000000000000001</v>
      </c>
      <c r="U848" s="2">
        <v>5.0999999999999997E-2</v>
      </c>
      <c r="V848" s="2">
        <v>4.1000000000000002E-2</v>
      </c>
      <c r="W848" s="2">
        <v>1.9E-2</v>
      </c>
      <c r="X848" s="2">
        <v>2.7</v>
      </c>
      <c r="Y848" s="2">
        <v>83</v>
      </c>
      <c r="Z848" s="2">
        <v>14</v>
      </c>
    </row>
    <row r="849" spans="1:26" ht="12" customHeight="1" thickBot="1">
      <c r="A849" s="56" t="s">
        <v>39</v>
      </c>
      <c r="B849" s="12" t="s">
        <v>100</v>
      </c>
      <c r="C849" s="12" t="s">
        <v>101</v>
      </c>
      <c r="D849" s="12" t="s">
        <v>57</v>
      </c>
      <c r="E849" s="12" t="s">
        <v>48</v>
      </c>
      <c r="F849" s="86" t="s">
        <v>114</v>
      </c>
      <c r="G849" s="14">
        <v>3.8</v>
      </c>
      <c r="H849" s="12">
        <v>4.3</v>
      </c>
      <c r="I849" s="2" t="s">
        <v>29</v>
      </c>
      <c r="J849" s="2">
        <v>7087</v>
      </c>
      <c r="K849" s="2">
        <v>87.3</v>
      </c>
      <c r="L849" s="56">
        <v>3920</v>
      </c>
      <c r="M849" s="16">
        <f t="shared" si="13"/>
        <v>3.92</v>
      </c>
      <c r="N849" s="2">
        <v>14.54</v>
      </c>
      <c r="O849" s="2">
        <v>7.71</v>
      </c>
      <c r="P849" s="22" t="s">
        <v>115</v>
      </c>
      <c r="Q849" s="2">
        <v>0.73</v>
      </c>
      <c r="R849" s="2">
        <v>0.28999999999999998</v>
      </c>
      <c r="S849" s="2">
        <v>0.89</v>
      </c>
      <c r="T849" s="2">
        <v>1.2</v>
      </c>
      <c r="U849" s="2">
        <v>5.2999999999999999E-2</v>
      </c>
      <c r="V849" s="2">
        <v>4.7E-2</v>
      </c>
      <c r="W849" s="2">
        <v>2.1000000000000001E-2</v>
      </c>
      <c r="X849" s="2">
        <v>2.4</v>
      </c>
      <c r="Y849" s="22" t="s">
        <v>115</v>
      </c>
      <c r="Z849" s="22" t="s">
        <v>115</v>
      </c>
    </row>
    <row r="850" spans="1:26" ht="12" customHeight="1">
      <c r="A850" s="53" t="s">
        <v>39</v>
      </c>
      <c r="B850" s="2" t="s">
        <v>102</v>
      </c>
      <c r="C850" s="2" t="s">
        <v>101</v>
      </c>
      <c r="D850" s="2" t="s">
        <v>57</v>
      </c>
      <c r="E850" s="2" t="s">
        <v>48</v>
      </c>
      <c r="F850" s="85" t="s">
        <v>113</v>
      </c>
      <c r="G850" s="4">
        <v>0.50600000000000001</v>
      </c>
      <c r="H850" s="2" t="s">
        <v>29</v>
      </c>
      <c r="I850" s="2">
        <v>0.4</v>
      </c>
      <c r="J850" s="2">
        <v>3774</v>
      </c>
      <c r="K850" s="2">
        <v>85.5</v>
      </c>
      <c r="L850" s="53">
        <v>2000</v>
      </c>
      <c r="M850" s="16">
        <f t="shared" si="13"/>
        <v>2</v>
      </c>
      <c r="N850" s="2">
        <v>15.15</v>
      </c>
      <c r="O850" s="2">
        <v>7.38</v>
      </c>
      <c r="P850" s="2">
        <v>1.2999999999999999E-3</v>
      </c>
      <c r="Q850" s="2">
        <v>0.87</v>
      </c>
      <c r="R850" s="2">
        <v>0.24</v>
      </c>
      <c r="S850" s="2">
        <v>1</v>
      </c>
      <c r="T850" s="2">
        <v>1.2</v>
      </c>
      <c r="U850" s="2">
        <v>3.1E-2</v>
      </c>
      <c r="V850" s="2">
        <v>9.9000000000000005E-2</v>
      </c>
      <c r="W850" s="2">
        <v>4.5999999999999999E-2</v>
      </c>
      <c r="X850" s="2">
        <v>3.4</v>
      </c>
      <c r="Y850" s="2">
        <v>53</v>
      </c>
      <c r="Z850" s="2">
        <v>18</v>
      </c>
    </row>
    <row r="851" spans="1:26" ht="12" customHeight="1" thickBot="1">
      <c r="A851" s="56" t="s">
        <v>39</v>
      </c>
      <c r="B851" s="12" t="s">
        <v>102</v>
      </c>
      <c r="C851" s="12" t="s">
        <v>101</v>
      </c>
      <c r="D851" s="12" t="s">
        <v>57</v>
      </c>
      <c r="E851" s="12" t="s">
        <v>48</v>
      </c>
      <c r="F851" s="86" t="s">
        <v>114</v>
      </c>
      <c r="G851" s="14">
        <v>4.5</v>
      </c>
      <c r="H851" s="12">
        <v>5</v>
      </c>
      <c r="I851" s="2" t="s">
        <v>29</v>
      </c>
      <c r="J851" s="2">
        <v>3830</v>
      </c>
      <c r="K851" s="2">
        <v>84.9</v>
      </c>
      <c r="L851" s="56">
        <v>2040</v>
      </c>
      <c r="M851" s="16">
        <f t="shared" si="13"/>
        <v>2.04</v>
      </c>
      <c r="N851" s="2">
        <v>15.12</v>
      </c>
      <c r="O851" s="2">
        <v>7.38</v>
      </c>
      <c r="P851" s="22" t="s">
        <v>115</v>
      </c>
      <c r="Q851" s="2">
        <v>0.86</v>
      </c>
      <c r="R851" s="2">
        <v>0.23</v>
      </c>
      <c r="S851" s="2">
        <v>1</v>
      </c>
      <c r="T851" s="2">
        <v>1.3</v>
      </c>
      <c r="U851" s="2">
        <v>3.2000000000000001E-2</v>
      </c>
      <c r="V851" s="2">
        <v>0.1</v>
      </c>
      <c r="W851" s="2">
        <v>4.9000000000000002E-2</v>
      </c>
      <c r="X851" s="2">
        <v>3.5</v>
      </c>
      <c r="Y851" s="22" t="s">
        <v>115</v>
      </c>
      <c r="Z851" s="22" t="s">
        <v>115</v>
      </c>
    </row>
    <row r="852" spans="1:26" ht="12" customHeight="1">
      <c r="A852" s="53" t="s">
        <v>39</v>
      </c>
      <c r="B852" s="2" t="s">
        <v>103</v>
      </c>
      <c r="C852" s="2" t="s">
        <v>101</v>
      </c>
      <c r="D852" s="2" t="s">
        <v>57</v>
      </c>
      <c r="E852" s="2" t="s">
        <v>48</v>
      </c>
      <c r="F852" s="85" t="s">
        <v>113</v>
      </c>
      <c r="G852" s="4">
        <v>0.47799999999999998</v>
      </c>
      <c r="H852" s="2" t="s">
        <v>29</v>
      </c>
      <c r="I852" s="2">
        <v>0.5</v>
      </c>
      <c r="J852" s="2">
        <v>5714</v>
      </c>
      <c r="K852" s="2">
        <v>89.5</v>
      </c>
      <c r="L852" s="53">
        <v>3110</v>
      </c>
      <c r="M852" s="16">
        <f t="shared" si="13"/>
        <v>3.11</v>
      </c>
      <c r="N852" s="2">
        <v>15.63</v>
      </c>
      <c r="O852" s="2">
        <v>7.54</v>
      </c>
      <c r="P852" s="2">
        <v>5.9999999999999995E-4</v>
      </c>
      <c r="Q852" s="2">
        <v>0.65</v>
      </c>
      <c r="R852" s="2">
        <v>0.19</v>
      </c>
      <c r="S852" s="2">
        <v>0.79</v>
      </c>
      <c r="T852" s="2">
        <v>0.98</v>
      </c>
      <c r="U852" s="2">
        <v>3.5000000000000003E-2</v>
      </c>
      <c r="V852" s="2">
        <v>5.6000000000000001E-2</v>
      </c>
      <c r="W852" s="2">
        <v>2.1000000000000001E-2</v>
      </c>
      <c r="X852" s="2">
        <v>2.5</v>
      </c>
      <c r="Y852" s="2">
        <v>73</v>
      </c>
      <c r="Z852" s="2">
        <v>14</v>
      </c>
    </row>
    <row r="853" spans="1:26" ht="12" customHeight="1" thickBot="1">
      <c r="A853" s="56" t="s">
        <v>39</v>
      </c>
      <c r="B853" s="12" t="s">
        <v>103</v>
      </c>
      <c r="C853" s="12" t="s">
        <v>101</v>
      </c>
      <c r="D853" s="12" t="s">
        <v>57</v>
      </c>
      <c r="E853" s="12" t="s">
        <v>48</v>
      </c>
      <c r="F853" s="86" t="s">
        <v>114</v>
      </c>
      <c r="G853" s="14">
        <v>5</v>
      </c>
      <c r="H853" s="12">
        <v>5.5</v>
      </c>
      <c r="I853" s="2" t="s">
        <v>29</v>
      </c>
      <c r="J853" s="2">
        <v>6196</v>
      </c>
      <c r="K853" s="2">
        <v>88.3</v>
      </c>
      <c r="L853" s="56">
        <v>3390</v>
      </c>
      <c r="M853" s="16">
        <f t="shared" si="13"/>
        <v>3.39</v>
      </c>
      <c r="N853" s="2">
        <v>15.46</v>
      </c>
      <c r="O853" s="2">
        <v>7.55</v>
      </c>
      <c r="P853" s="22" t="s">
        <v>115</v>
      </c>
      <c r="Q853" s="2">
        <v>0.69</v>
      </c>
      <c r="R853" s="2">
        <v>0.19</v>
      </c>
      <c r="S853" s="2">
        <v>1.1000000000000001</v>
      </c>
      <c r="T853" s="2">
        <v>1.2</v>
      </c>
      <c r="U853" s="2">
        <v>3.7999999999999999E-2</v>
      </c>
      <c r="V853" s="2">
        <v>0.1</v>
      </c>
      <c r="W853" s="2">
        <v>2.4E-2</v>
      </c>
      <c r="X853" s="2">
        <v>2.4</v>
      </c>
      <c r="Y853" s="22" t="s">
        <v>115</v>
      </c>
      <c r="Z853" s="22" t="s">
        <v>115</v>
      </c>
    </row>
    <row r="854" spans="1:26" ht="12" customHeight="1">
      <c r="A854" s="53" t="s">
        <v>39</v>
      </c>
      <c r="B854" s="2" t="s">
        <v>104</v>
      </c>
      <c r="C854" s="2" t="s">
        <v>101</v>
      </c>
      <c r="D854" s="2" t="s">
        <v>57</v>
      </c>
      <c r="E854" s="2" t="s">
        <v>48</v>
      </c>
      <c r="F854" s="85" t="s">
        <v>113</v>
      </c>
      <c r="G854" s="4">
        <v>0.499</v>
      </c>
      <c r="H854" s="2" t="s">
        <v>29</v>
      </c>
      <c r="I854" s="2">
        <v>1</v>
      </c>
      <c r="J854" s="2">
        <v>6106</v>
      </c>
      <c r="K854" s="2">
        <v>84.8</v>
      </c>
      <c r="L854" s="53">
        <v>3340</v>
      </c>
      <c r="M854" s="16">
        <f t="shared" si="13"/>
        <v>3.34</v>
      </c>
      <c r="N854" s="2">
        <v>15.5</v>
      </c>
      <c r="O854" s="2">
        <v>7.55</v>
      </c>
      <c r="P854" s="2">
        <v>5.0000000000000001E-4</v>
      </c>
      <c r="Q854" s="2">
        <v>0.59</v>
      </c>
      <c r="R854" s="2">
        <v>0.13</v>
      </c>
      <c r="S854" s="2">
        <v>0.66</v>
      </c>
      <c r="T854" s="2">
        <v>0.79</v>
      </c>
      <c r="U854" s="2">
        <v>2.5000000000000001E-2</v>
      </c>
      <c r="V854" s="2">
        <v>3.6999999999999998E-2</v>
      </c>
      <c r="W854" s="2">
        <v>1.9E-2</v>
      </c>
      <c r="X854" s="2">
        <v>2.4</v>
      </c>
      <c r="Y854" s="2">
        <v>80</v>
      </c>
      <c r="Z854" s="2">
        <v>12</v>
      </c>
    </row>
    <row r="855" spans="1:26" ht="12" customHeight="1" thickBot="1">
      <c r="A855" s="56" t="s">
        <v>39</v>
      </c>
      <c r="B855" s="12" t="s">
        <v>104</v>
      </c>
      <c r="C855" s="12" t="s">
        <v>101</v>
      </c>
      <c r="D855" s="12" t="s">
        <v>57</v>
      </c>
      <c r="E855" s="12" t="s">
        <v>48</v>
      </c>
      <c r="F855" s="86" t="s">
        <v>114</v>
      </c>
      <c r="G855" s="14">
        <v>4.5</v>
      </c>
      <c r="H855" s="12">
        <v>5</v>
      </c>
      <c r="I855" s="2" t="s">
        <v>29</v>
      </c>
      <c r="J855" s="2">
        <v>7776</v>
      </c>
      <c r="K855" s="2">
        <v>84.2</v>
      </c>
      <c r="L855" s="56">
        <v>4330</v>
      </c>
      <c r="M855" s="16">
        <f t="shared" si="13"/>
        <v>4.33</v>
      </c>
      <c r="N855" s="2">
        <v>16.03</v>
      </c>
      <c r="O855" s="2">
        <v>7.68</v>
      </c>
      <c r="P855" s="22" t="s">
        <v>115</v>
      </c>
      <c r="Q855" s="2">
        <v>0.62</v>
      </c>
      <c r="R855" s="2">
        <v>9.1999999999999998E-2</v>
      </c>
      <c r="S855" s="2">
        <v>0.73</v>
      </c>
      <c r="T855" s="2">
        <v>0.83</v>
      </c>
      <c r="U855" s="2">
        <v>4.3999999999999997E-2</v>
      </c>
      <c r="V855" s="2">
        <v>4.1000000000000002E-2</v>
      </c>
      <c r="W855" s="2">
        <v>0.02</v>
      </c>
      <c r="X855" s="2">
        <v>1.7</v>
      </c>
      <c r="Y855" s="22" t="s">
        <v>115</v>
      </c>
      <c r="Z855" s="22" t="s">
        <v>115</v>
      </c>
    </row>
    <row r="856" spans="1:26" ht="12" customHeight="1">
      <c r="A856" s="53" t="s">
        <v>39</v>
      </c>
      <c r="B856" s="2" t="s">
        <v>105</v>
      </c>
      <c r="C856" s="2" t="s">
        <v>32</v>
      </c>
      <c r="D856" s="2" t="s">
        <v>57</v>
      </c>
      <c r="E856" s="2" t="s">
        <v>48</v>
      </c>
      <c r="F856" s="85" t="s">
        <v>113</v>
      </c>
      <c r="G856" s="4">
        <v>0.52800000000000002</v>
      </c>
      <c r="H856" s="2" t="s">
        <v>29</v>
      </c>
      <c r="I856" s="2">
        <v>0.9</v>
      </c>
      <c r="J856" s="2">
        <v>6405</v>
      </c>
      <c r="K856" s="2">
        <v>83.9</v>
      </c>
      <c r="L856" s="53">
        <v>3510</v>
      </c>
      <c r="M856" s="16">
        <f t="shared" si="13"/>
        <v>3.51</v>
      </c>
      <c r="N856" s="2">
        <v>18.010000000000002</v>
      </c>
      <c r="O856" s="2">
        <v>7.4</v>
      </c>
      <c r="P856" s="2">
        <v>5.0000000000000001E-4</v>
      </c>
      <c r="Q856" s="2">
        <v>0.63</v>
      </c>
      <c r="R856" s="2">
        <v>0.09</v>
      </c>
      <c r="S856" s="2">
        <v>0.74</v>
      </c>
      <c r="T856" s="2">
        <v>0.83</v>
      </c>
      <c r="U856" s="2">
        <v>4.8000000000000001E-2</v>
      </c>
      <c r="V856" s="2">
        <v>3.6999999999999998E-2</v>
      </c>
      <c r="W856" s="2">
        <v>1.4999999999999999E-2</v>
      </c>
      <c r="X856" s="2">
        <v>1.8</v>
      </c>
      <c r="Y856" s="2">
        <v>86</v>
      </c>
      <c r="Z856" s="2">
        <v>12</v>
      </c>
    </row>
    <row r="857" spans="1:26" ht="12" customHeight="1" thickBot="1">
      <c r="A857" s="56" t="s">
        <v>39</v>
      </c>
      <c r="B857" s="12" t="s">
        <v>105</v>
      </c>
      <c r="C857" s="12" t="s">
        <v>32</v>
      </c>
      <c r="D857" s="12" t="s">
        <v>57</v>
      </c>
      <c r="E857" s="12" t="s">
        <v>48</v>
      </c>
      <c r="F857" s="86" t="s">
        <v>114</v>
      </c>
      <c r="G857" s="14">
        <v>4.5</v>
      </c>
      <c r="H857" s="12">
        <v>5</v>
      </c>
      <c r="I857" s="2" t="s">
        <v>29</v>
      </c>
      <c r="J857" s="2">
        <v>6814</v>
      </c>
      <c r="K857" s="2">
        <v>82.5</v>
      </c>
      <c r="L857" s="56">
        <v>3750</v>
      </c>
      <c r="M857" s="16">
        <f t="shared" si="13"/>
        <v>3.75</v>
      </c>
      <c r="N857" s="2">
        <v>17.170000000000002</v>
      </c>
      <c r="O857" s="2">
        <v>7.42</v>
      </c>
      <c r="P857" s="22" t="s">
        <v>115</v>
      </c>
      <c r="Q857" s="2">
        <v>0.64</v>
      </c>
      <c r="R857" s="2">
        <v>7.3999999999999996E-2</v>
      </c>
      <c r="S857" s="2">
        <v>0.82</v>
      </c>
      <c r="T857" s="2">
        <v>0.9</v>
      </c>
      <c r="U857" s="2">
        <v>5.8000000000000003E-2</v>
      </c>
      <c r="V857" s="2">
        <v>5.1999999999999998E-2</v>
      </c>
      <c r="W857" s="2">
        <v>1.7999999999999999E-2</v>
      </c>
      <c r="X857" s="2">
        <v>2.2000000000000002</v>
      </c>
      <c r="Y857" s="22" t="s">
        <v>115</v>
      </c>
      <c r="Z857" s="22" t="s">
        <v>115</v>
      </c>
    </row>
    <row r="858" spans="1:26" ht="12" customHeight="1">
      <c r="A858" s="55" t="s">
        <v>39</v>
      </c>
      <c r="B858" s="11" t="s">
        <v>106</v>
      </c>
      <c r="C858" s="11" t="s">
        <v>32</v>
      </c>
      <c r="D858" s="11" t="s">
        <v>57</v>
      </c>
      <c r="E858" s="11" t="s">
        <v>48</v>
      </c>
      <c r="F858" s="85" t="s">
        <v>113</v>
      </c>
      <c r="G858" s="4">
        <v>0.505</v>
      </c>
      <c r="H858" s="2" t="s">
        <v>29</v>
      </c>
      <c r="I858" s="2">
        <v>1.1000000000000001</v>
      </c>
      <c r="J858" s="2">
        <v>6387</v>
      </c>
      <c r="K858" s="2">
        <v>78.5</v>
      </c>
      <c r="L858" s="53">
        <v>3500</v>
      </c>
      <c r="M858" s="16">
        <f t="shared" si="13"/>
        <v>3.5</v>
      </c>
      <c r="N858" s="2">
        <v>19.100000000000001</v>
      </c>
      <c r="O858" s="22" t="s">
        <v>115</v>
      </c>
      <c r="P858" s="2">
        <v>1E-3</v>
      </c>
      <c r="Q858" s="2">
        <v>0.49</v>
      </c>
      <c r="R858" s="2">
        <v>6.0999999999999999E-2</v>
      </c>
      <c r="S858" s="2">
        <v>0.64</v>
      </c>
      <c r="T858" s="2">
        <v>0.7</v>
      </c>
      <c r="U858" s="2">
        <v>6.7000000000000004E-2</v>
      </c>
      <c r="V858" s="2">
        <v>4.1000000000000002E-2</v>
      </c>
      <c r="W858" s="2">
        <v>1.4999999999999999E-2</v>
      </c>
      <c r="X858" s="2">
        <v>1.5</v>
      </c>
      <c r="Y858" s="2">
        <v>89</v>
      </c>
      <c r="Z858" s="2">
        <v>13</v>
      </c>
    </row>
    <row r="859" spans="1:26" ht="12" customHeight="1" thickBot="1">
      <c r="A859" s="56" t="s">
        <v>39</v>
      </c>
      <c r="B859" s="12" t="s">
        <v>106</v>
      </c>
      <c r="C859" s="12" t="s">
        <v>32</v>
      </c>
      <c r="D859" s="12" t="s">
        <v>57</v>
      </c>
      <c r="E859" s="12" t="s">
        <v>48</v>
      </c>
      <c r="F859" s="86" t="s">
        <v>114</v>
      </c>
      <c r="G859" s="14">
        <v>4.5</v>
      </c>
      <c r="H859" s="12">
        <v>5</v>
      </c>
      <c r="I859" s="2" t="s">
        <v>29</v>
      </c>
      <c r="J859" s="2">
        <v>6932</v>
      </c>
      <c r="K859" s="2">
        <v>74.8</v>
      </c>
      <c r="L859" s="56">
        <v>3820</v>
      </c>
      <c r="M859" s="16">
        <f t="shared" si="13"/>
        <v>3.82</v>
      </c>
      <c r="N859" s="2">
        <v>18.96</v>
      </c>
      <c r="O859" s="22" t="s">
        <v>115</v>
      </c>
      <c r="P859" s="22" t="s">
        <v>115</v>
      </c>
      <c r="Q859" s="2">
        <v>0.56999999999999995</v>
      </c>
      <c r="R859" s="2">
        <v>7.4999999999999997E-2</v>
      </c>
      <c r="S859" s="2">
        <v>0.64</v>
      </c>
      <c r="T859" s="2">
        <v>0.71</v>
      </c>
      <c r="U859" s="2">
        <v>6.4000000000000001E-2</v>
      </c>
      <c r="V859" s="2">
        <v>4.8000000000000001E-2</v>
      </c>
      <c r="W859" s="2">
        <v>1.4E-2</v>
      </c>
      <c r="X859" s="2">
        <v>1.8</v>
      </c>
      <c r="Y859" s="22" t="s">
        <v>115</v>
      </c>
      <c r="Z859" s="22" t="s">
        <v>115</v>
      </c>
    </row>
    <row r="860" spans="1:26" ht="12" customHeight="1">
      <c r="A860" s="57" t="s">
        <v>39</v>
      </c>
      <c r="B860" s="18" t="s">
        <v>18</v>
      </c>
      <c r="C860" s="18" t="s">
        <v>32</v>
      </c>
      <c r="D860" s="18" t="s">
        <v>57</v>
      </c>
      <c r="E860" s="18" t="s">
        <v>48</v>
      </c>
      <c r="F860" s="85" t="s">
        <v>113</v>
      </c>
      <c r="G860" s="19">
        <v>0.503</v>
      </c>
      <c r="H860" s="18" t="s">
        <v>29</v>
      </c>
      <c r="I860" s="2">
        <v>0.8</v>
      </c>
      <c r="J860" s="2">
        <v>6559</v>
      </c>
      <c r="K860" s="2">
        <v>77.599999999999994</v>
      </c>
      <c r="L860" s="53">
        <v>3590</v>
      </c>
      <c r="M860" s="16">
        <f t="shared" si="13"/>
        <v>3.59</v>
      </c>
      <c r="N860" s="2">
        <v>22.23</v>
      </c>
      <c r="O860" s="2">
        <v>7.48</v>
      </c>
      <c r="P860" s="2">
        <v>6.1999999999999998E-3</v>
      </c>
      <c r="Q860" s="2">
        <v>0.5</v>
      </c>
      <c r="R860" s="2">
        <v>5.8000000000000003E-2</v>
      </c>
      <c r="S860" s="2">
        <v>0.73</v>
      </c>
      <c r="T860" s="2">
        <v>0.79</v>
      </c>
      <c r="U860" s="2">
        <v>6.6000000000000003E-2</v>
      </c>
      <c r="V860" s="2">
        <v>4.3999999999999997E-2</v>
      </c>
      <c r="W860" s="2">
        <v>1.4E-2</v>
      </c>
      <c r="X860" s="2">
        <v>1.8</v>
      </c>
      <c r="Y860" s="2">
        <v>100</v>
      </c>
      <c r="Z860" s="2">
        <v>13</v>
      </c>
    </row>
    <row r="861" spans="1:26" ht="12" customHeight="1" thickBot="1">
      <c r="A861" s="56" t="s">
        <v>39</v>
      </c>
      <c r="B861" s="12" t="s">
        <v>18</v>
      </c>
      <c r="C861" s="12" t="s">
        <v>32</v>
      </c>
      <c r="D861" s="12" t="s">
        <v>57</v>
      </c>
      <c r="E861" s="12" t="s">
        <v>48</v>
      </c>
      <c r="F861" s="86" t="s">
        <v>114</v>
      </c>
      <c r="G861" s="14">
        <v>4.8</v>
      </c>
      <c r="H861" s="12">
        <v>5.3</v>
      </c>
      <c r="I861" s="2" t="s">
        <v>29</v>
      </c>
      <c r="J861" s="2">
        <v>7031</v>
      </c>
      <c r="K861" s="2">
        <v>68.900000000000006</v>
      </c>
      <c r="L861" s="56">
        <v>3870</v>
      </c>
      <c r="M861" s="16">
        <f t="shared" si="13"/>
        <v>3.87</v>
      </c>
      <c r="N861" s="2">
        <v>21.94</v>
      </c>
      <c r="O861" s="2">
        <v>7.38</v>
      </c>
      <c r="P861" s="22" t="s">
        <v>115</v>
      </c>
      <c r="Q861" s="2">
        <v>0.5</v>
      </c>
      <c r="R861" s="2">
        <v>5.5E-2</v>
      </c>
      <c r="S861" s="2">
        <v>0.74</v>
      </c>
      <c r="T861" s="2">
        <v>0.79</v>
      </c>
      <c r="U861" s="2">
        <v>0.11</v>
      </c>
      <c r="V861" s="2">
        <v>0.05</v>
      </c>
      <c r="W861" s="2">
        <v>1.4999999999999999E-2</v>
      </c>
      <c r="X861" s="2">
        <v>1.7</v>
      </c>
      <c r="Y861" s="22" t="s">
        <v>115</v>
      </c>
      <c r="Z861" s="22" t="s">
        <v>115</v>
      </c>
    </row>
    <row r="862" spans="1:26" ht="12" customHeight="1">
      <c r="A862" s="53" t="s">
        <v>39</v>
      </c>
      <c r="B862" s="2" t="s">
        <v>19</v>
      </c>
      <c r="C862" s="2" t="s">
        <v>32</v>
      </c>
      <c r="D862" s="2" t="s">
        <v>57</v>
      </c>
      <c r="E862" s="2" t="s">
        <v>48</v>
      </c>
      <c r="F862" s="85" t="s">
        <v>113</v>
      </c>
      <c r="G862" s="4">
        <v>0.48799999999999999</v>
      </c>
      <c r="H862" s="2" t="s">
        <v>29</v>
      </c>
      <c r="I862" s="2">
        <v>0.7</v>
      </c>
      <c r="J862" s="2">
        <v>6623</v>
      </c>
      <c r="K862" s="2">
        <v>79.5</v>
      </c>
      <c r="L862" s="53">
        <v>3630</v>
      </c>
      <c r="M862" s="16">
        <f t="shared" si="13"/>
        <v>3.63</v>
      </c>
      <c r="N862" s="2">
        <v>21.58</v>
      </c>
      <c r="O862" s="2">
        <v>7.56</v>
      </c>
      <c r="P862" s="2">
        <v>6.6E-3</v>
      </c>
      <c r="Q862" s="2">
        <v>0.52</v>
      </c>
      <c r="R862" s="2">
        <v>1.2E-2</v>
      </c>
      <c r="S862" s="2">
        <v>0.66</v>
      </c>
      <c r="T862" s="2">
        <v>0.67</v>
      </c>
      <c r="U862" s="2">
        <v>1.9E-2</v>
      </c>
      <c r="V862" s="2">
        <v>4.2000000000000003E-2</v>
      </c>
      <c r="W862" s="2">
        <v>7.0000000000000001E-3</v>
      </c>
      <c r="X862" s="2">
        <v>1.9</v>
      </c>
      <c r="Y862" s="2">
        <v>100</v>
      </c>
      <c r="Z862" s="2">
        <v>12</v>
      </c>
    </row>
    <row r="863" spans="1:26" ht="12" customHeight="1" thickBot="1">
      <c r="A863" s="56" t="s">
        <v>39</v>
      </c>
      <c r="B863" s="12" t="s">
        <v>19</v>
      </c>
      <c r="C863" s="12" t="s">
        <v>32</v>
      </c>
      <c r="D863" s="12" t="s">
        <v>57</v>
      </c>
      <c r="E863" s="12" t="s">
        <v>48</v>
      </c>
      <c r="F863" s="86" t="s">
        <v>114</v>
      </c>
      <c r="G863" s="14">
        <v>4.5</v>
      </c>
      <c r="H863" s="12">
        <v>5</v>
      </c>
      <c r="I863" s="2" t="s">
        <v>29</v>
      </c>
      <c r="J863" s="2">
        <v>7097</v>
      </c>
      <c r="K863" s="2">
        <v>68</v>
      </c>
      <c r="L863" s="56">
        <v>3910</v>
      </c>
      <c r="M863" s="16">
        <f t="shared" si="13"/>
        <v>3.91</v>
      </c>
      <c r="N863" s="2">
        <v>21.43</v>
      </c>
      <c r="O863" s="2">
        <v>7.49</v>
      </c>
      <c r="P863" s="22" t="s">
        <v>115</v>
      </c>
      <c r="Q863" s="2">
        <v>0.52</v>
      </c>
      <c r="R863" s="2">
        <v>1.2999999999999999E-2</v>
      </c>
      <c r="S863" s="2">
        <v>0.62</v>
      </c>
      <c r="T863" s="2">
        <v>0.63</v>
      </c>
      <c r="U863" s="2">
        <v>5.0999999999999997E-2</v>
      </c>
      <c r="V863" s="2">
        <v>4.3999999999999997E-2</v>
      </c>
      <c r="W863" s="2">
        <v>8.0000000000000002E-3</v>
      </c>
      <c r="X863" s="2">
        <v>1.9</v>
      </c>
      <c r="Y863" s="22" t="s">
        <v>115</v>
      </c>
      <c r="Z863" s="22" t="s">
        <v>115</v>
      </c>
    </row>
    <row r="864" spans="1:26" ht="12" customHeight="1">
      <c r="A864" s="53" t="s">
        <v>39</v>
      </c>
      <c r="B864" s="2" t="s">
        <v>20</v>
      </c>
      <c r="C864" s="2" t="s">
        <v>30</v>
      </c>
      <c r="D864" s="2" t="s">
        <v>57</v>
      </c>
      <c r="E864" s="2" t="s">
        <v>48</v>
      </c>
      <c r="F864" s="85" t="s">
        <v>113</v>
      </c>
      <c r="G864" s="4">
        <v>0.502</v>
      </c>
      <c r="H864" s="2" t="s">
        <v>29</v>
      </c>
      <c r="I864" s="2">
        <v>0.5</v>
      </c>
      <c r="J864" s="2">
        <v>8541</v>
      </c>
      <c r="K864" s="2">
        <v>100.1</v>
      </c>
      <c r="L864" s="53">
        <v>4770</v>
      </c>
      <c r="M864" s="16">
        <f t="shared" si="13"/>
        <v>4.7699999999999996</v>
      </c>
      <c r="N864" s="2">
        <v>21.94</v>
      </c>
      <c r="O864" s="2">
        <v>7.77</v>
      </c>
      <c r="P864" s="2">
        <v>2.4E-2</v>
      </c>
      <c r="Q864" s="2">
        <v>0.57999999999999996</v>
      </c>
      <c r="R864" s="2">
        <v>1.2999999999999999E-2</v>
      </c>
      <c r="S864" s="2">
        <v>0.88</v>
      </c>
      <c r="T864" s="2">
        <v>0.9</v>
      </c>
      <c r="U864" s="2">
        <v>0.01</v>
      </c>
      <c r="V864" s="2">
        <v>6.9000000000000006E-2</v>
      </c>
      <c r="W864" s="2">
        <v>5.0000000000000001E-3</v>
      </c>
      <c r="X864" s="2">
        <v>2</v>
      </c>
      <c r="Y864" s="2">
        <v>110</v>
      </c>
      <c r="Z864" s="2">
        <v>12</v>
      </c>
    </row>
    <row r="865" spans="1:26" ht="12" customHeight="1" thickBot="1">
      <c r="A865" s="56" t="s">
        <v>39</v>
      </c>
      <c r="B865" s="12" t="s">
        <v>20</v>
      </c>
      <c r="C865" s="12" t="s">
        <v>30</v>
      </c>
      <c r="D865" s="12" t="s">
        <v>57</v>
      </c>
      <c r="E865" s="12" t="s">
        <v>48</v>
      </c>
      <c r="F865" s="86" t="s">
        <v>114</v>
      </c>
      <c r="G865" s="14">
        <v>4</v>
      </c>
      <c r="H865" s="12">
        <v>4.5</v>
      </c>
      <c r="I865" s="2" t="s">
        <v>29</v>
      </c>
      <c r="J865" s="2">
        <v>24590</v>
      </c>
      <c r="K865" s="2">
        <v>5.6</v>
      </c>
      <c r="L865" s="56">
        <v>14980</v>
      </c>
      <c r="M865" s="16">
        <f t="shared" si="13"/>
        <v>14.98</v>
      </c>
      <c r="N865" s="2">
        <v>21.12</v>
      </c>
      <c r="O865" s="2">
        <v>7.17</v>
      </c>
      <c r="P865" s="22" t="s">
        <v>115</v>
      </c>
      <c r="Q865" s="2">
        <v>0.5</v>
      </c>
      <c r="R865" s="2">
        <v>1.0999999999999999E-2</v>
      </c>
      <c r="S865" s="2">
        <v>1.3</v>
      </c>
      <c r="T865" s="2">
        <v>1.3</v>
      </c>
      <c r="U865" s="2">
        <v>0.65</v>
      </c>
      <c r="V865" s="2">
        <v>7.1999999999999995E-2</v>
      </c>
      <c r="W865" s="2">
        <v>4.2999999999999997E-2</v>
      </c>
      <c r="X865" s="2">
        <v>2.4</v>
      </c>
      <c r="Y865" s="22" t="s">
        <v>115</v>
      </c>
      <c r="Z865" s="22" t="s">
        <v>115</v>
      </c>
    </row>
    <row r="866" spans="1:26" ht="12" customHeight="1">
      <c r="A866" s="53" t="s">
        <v>39</v>
      </c>
      <c r="B866" s="2" t="s">
        <v>21</v>
      </c>
      <c r="C866" s="2" t="s">
        <v>30</v>
      </c>
      <c r="D866" s="2" t="s">
        <v>57</v>
      </c>
      <c r="E866" s="2" t="s">
        <v>48</v>
      </c>
      <c r="F866" s="85" t="s">
        <v>113</v>
      </c>
      <c r="G866" s="4">
        <v>0.51800000000000002</v>
      </c>
      <c r="H866" s="2" t="s">
        <v>29</v>
      </c>
      <c r="I866" s="2">
        <v>0.8</v>
      </c>
      <c r="J866" s="2">
        <v>10240</v>
      </c>
      <c r="K866" s="2">
        <v>84.4</v>
      </c>
      <c r="L866" s="53">
        <v>9560</v>
      </c>
      <c r="M866" s="16">
        <f t="shared" si="13"/>
        <v>9.56</v>
      </c>
      <c r="N866" s="2">
        <v>24.18</v>
      </c>
      <c r="O866" s="2">
        <v>7.61</v>
      </c>
      <c r="P866" s="2">
        <v>1.4E-2</v>
      </c>
      <c r="Q866" s="2">
        <v>0.48</v>
      </c>
      <c r="R866" s="2">
        <v>0.01</v>
      </c>
      <c r="S866" s="2">
        <v>0.7</v>
      </c>
      <c r="T866" s="2">
        <v>0.71</v>
      </c>
      <c r="U866" s="2" t="s">
        <v>50</v>
      </c>
      <c r="V866" s="2">
        <v>3.9E-2</v>
      </c>
      <c r="W866" s="2">
        <v>6.0000000000000001E-3</v>
      </c>
      <c r="X866" s="2">
        <v>1.8</v>
      </c>
      <c r="Y866" s="2">
        <v>110</v>
      </c>
      <c r="Z866" s="2">
        <v>12</v>
      </c>
    </row>
    <row r="867" spans="1:26" ht="12" customHeight="1" thickBot="1">
      <c r="A867" s="56" t="s">
        <v>39</v>
      </c>
      <c r="B867" s="12" t="s">
        <v>21</v>
      </c>
      <c r="C867" s="12" t="s">
        <v>30</v>
      </c>
      <c r="D867" s="12" t="s">
        <v>57</v>
      </c>
      <c r="E867" s="12" t="s">
        <v>48</v>
      </c>
      <c r="F867" s="86" t="s">
        <v>114</v>
      </c>
      <c r="G867" s="14">
        <v>4.5</v>
      </c>
      <c r="H867" s="12">
        <v>5</v>
      </c>
      <c r="I867" s="2" t="s">
        <v>29</v>
      </c>
      <c r="J867" s="2">
        <v>19010</v>
      </c>
      <c r="K867" s="2">
        <v>4</v>
      </c>
      <c r="L867" s="56">
        <v>11300</v>
      </c>
      <c r="M867" s="16">
        <f t="shared" si="13"/>
        <v>11.3</v>
      </c>
      <c r="N867" s="2">
        <v>23.42</v>
      </c>
      <c r="O867" s="2">
        <v>7.13</v>
      </c>
      <c r="P867" s="22" t="s">
        <v>115</v>
      </c>
      <c r="Q867" s="2">
        <v>0.44</v>
      </c>
      <c r="R867" s="2">
        <v>0.01</v>
      </c>
      <c r="S867" s="2">
        <v>0.84</v>
      </c>
      <c r="T867" s="2">
        <v>0.85</v>
      </c>
      <c r="U867" s="2">
        <v>0.11</v>
      </c>
      <c r="V867" s="2">
        <v>4.4999999999999998E-2</v>
      </c>
      <c r="W867" s="2">
        <v>0.01</v>
      </c>
      <c r="X867" s="2">
        <v>2</v>
      </c>
      <c r="Y867" s="22" t="s">
        <v>115</v>
      </c>
      <c r="Z867" s="22" t="s">
        <v>115</v>
      </c>
    </row>
    <row r="868" spans="1:26" ht="12" customHeight="1">
      <c r="A868" s="53" t="s">
        <v>39</v>
      </c>
      <c r="B868" s="2" t="s">
        <v>22</v>
      </c>
      <c r="C868" s="2" t="s">
        <v>30</v>
      </c>
      <c r="D868" s="2" t="s">
        <v>57</v>
      </c>
      <c r="E868" s="2" t="s">
        <v>48</v>
      </c>
      <c r="F868" s="85" t="s">
        <v>113</v>
      </c>
      <c r="G868" s="4">
        <v>0.51900000000000002</v>
      </c>
      <c r="H868" s="2" t="s">
        <v>29</v>
      </c>
      <c r="I868" s="2">
        <v>0.5</v>
      </c>
      <c r="J868" s="2">
        <v>16379.9999999999</v>
      </c>
      <c r="K868" s="2">
        <v>75.400000000000006</v>
      </c>
      <c r="L868" s="53">
        <v>9580</v>
      </c>
      <c r="M868" s="16">
        <f t="shared" si="13"/>
        <v>9.58</v>
      </c>
      <c r="N868" s="2">
        <v>26.15</v>
      </c>
      <c r="O868" s="2">
        <v>7.46</v>
      </c>
      <c r="P868" s="2">
        <v>0.02</v>
      </c>
      <c r="Q868" s="2">
        <v>0.53</v>
      </c>
      <c r="R868" s="2">
        <v>1.4E-2</v>
      </c>
      <c r="S868" s="2">
        <v>0.84</v>
      </c>
      <c r="T868" s="2">
        <v>0.85</v>
      </c>
      <c r="U868" s="2">
        <v>1.0999999999999999E-2</v>
      </c>
      <c r="V868" s="2">
        <v>7.3999999999999996E-2</v>
      </c>
      <c r="W868" s="2">
        <v>8.0000000000000002E-3</v>
      </c>
      <c r="X868" s="2">
        <v>2.1</v>
      </c>
      <c r="Y868" s="2">
        <v>120</v>
      </c>
      <c r="Z868" s="2">
        <v>11</v>
      </c>
    </row>
    <row r="869" spans="1:26" ht="12" customHeight="1" thickBot="1">
      <c r="A869" s="56" t="s">
        <v>39</v>
      </c>
      <c r="B869" s="12" t="s">
        <v>22</v>
      </c>
      <c r="C869" s="12" t="s">
        <v>30</v>
      </c>
      <c r="D869" s="12" t="s">
        <v>57</v>
      </c>
      <c r="E869" s="12" t="s">
        <v>48</v>
      </c>
      <c r="F869" s="86" t="s">
        <v>114</v>
      </c>
      <c r="G869" s="14">
        <v>5</v>
      </c>
      <c r="H869" s="12">
        <v>5.5</v>
      </c>
      <c r="I869" s="2" t="s">
        <v>29</v>
      </c>
      <c r="J869" s="2">
        <v>19100</v>
      </c>
      <c r="K869" s="2">
        <v>10.4</v>
      </c>
      <c r="L869" s="56">
        <v>11320</v>
      </c>
      <c r="M869" s="16">
        <f t="shared" si="13"/>
        <v>11.32</v>
      </c>
      <c r="N869" s="2">
        <v>25.96</v>
      </c>
      <c r="O869" s="2">
        <v>7.11</v>
      </c>
      <c r="P869" s="22" t="s">
        <v>115</v>
      </c>
      <c r="Q869" s="2">
        <v>0.5</v>
      </c>
      <c r="R869" s="2">
        <v>1.2E-2</v>
      </c>
      <c r="S869" s="2">
        <v>0.72</v>
      </c>
      <c r="T869" s="2">
        <v>0.73</v>
      </c>
      <c r="U869" s="2">
        <v>0.01</v>
      </c>
      <c r="V869" s="2">
        <v>0.06</v>
      </c>
      <c r="W869" s="2">
        <v>7.0000000000000001E-3</v>
      </c>
      <c r="X869" s="2">
        <v>2.2000000000000002</v>
      </c>
      <c r="Y869" s="22" t="s">
        <v>115</v>
      </c>
      <c r="Z869" s="22" t="s">
        <v>115</v>
      </c>
    </row>
    <row r="870" spans="1:26" ht="12" customHeight="1">
      <c r="A870" s="53" t="s">
        <v>39</v>
      </c>
      <c r="B870" s="2" t="s">
        <v>23</v>
      </c>
      <c r="C870" s="2" t="s">
        <v>30</v>
      </c>
      <c r="D870" s="2" t="s">
        <v>57</v>
      </c>
      <c r="E870" s="16" t="s">
        <v>48</v>
      </c>
      <c r="F870" s="85" t="s">
        <v>113</v>
      </c>
      <c r="G870" s="17">
        <v>0</v>
      </c>
      <c r="H870" s="83"/>
      <c r="I870" s="16">
        <v>0.7</v>
      </c>
      <c r="J870" s="16">
        <v>8243</v>
      </c>
      <c r="K870" s="16">
        <v>95.6</v>
      </c>
      <c r="L870" s="53">
        <v>4570</v>
      </c>
      <c r="M870" s="16">
        <f t="shared" si="13"/>
        <v>4.57</v>
      </c>
      <c r="N870" s="16">
        <v>24.54</v>
      </c>
      <c r="O870" s="16">
        <v>7.66</v>
      </c>
      <c r="P870" s="16">
        <v>1.4999999999999999E-2</v>
      </c>
      <c r="Q870" s="16">
        <v>0.6</v>
      </c>
      <c r="R870" s="2">
        <v>0.01</v>
      </c>
      <c r="S870" s="16">
        <v>0.76</v>
      </c>
      <c r="T870" s="16">
        <v>0.76</v>
      </c>
      <c r="U870" s="16" t="s">
        <v>50</v>
      </c>
      <c r="V870" s="16">
        <v>4.1000000000000002E-2</v>
      </c>
      <c r="W870" s="16">
        <v>6.0000000000000001E-3</v>
      </c>
      <c r="X870" s="16">
        <v>1.9</v>
      </c>
      <c r="Y870" s="16">
        <v>130</v>
      </c>
      <c r="Z870" s="16">
        <v>14</v>
      </c>
    </row>
    <row r="871" spans="1:26" ht="12" customHeight="1" thickBot="1">
      <c r="A871" s="56" t="s">
        <v>39</v>
      </c>
      <c r="B871" s="2" t="s">
        <v>23</v>
      </c>
      <c r="C871" s="2" t="s">
        <v>30</v>
      </c>
      <c r="D871" s="2" t="s">
        <v>57</v>
      </c>
      <c r="E871" s="16" t="s">
        <v>48</v>
      </c>
      <c r="F871" s="86" t="s">
        <v>114</v>
      </c>
      <c r="G871" s="68">
        <v>4</v>
      </c>
      <c r="H871" s="47">
        <v>4</v>
      </c>
      <c r="I871" s="16"/>
      <c r="J871" s="47">
        <v>8350</v>
      </c>
      <c r="K871" s="16">
        <v>77.8</v>
      </c>
      <c r="L871" s="56">
        <v>4650</v>
      </c>
      <c r="M871" s="16">
        <f t="shared" si="13"/>
        <v>4.6500000000000004</v>
      </c>
      <c r="N871" s="47">
        <v>23.25</v>
      </c>
      <c r="O871" s="16">
        <v>7.52</v>
      </c>
      <c r="P871" s="22" t="s">
        <v>115</v>
      </c>
      <c r="Q871" s="16">
        <v>0.64</v>
      </c>
      <c r="R871" s="2">
        <v>0.01</v>
      </c>
      <c r="S871" s="16">
        <v>0.79</v>
      </c>
      <c r="T871" s="16">
        <v>0.79</v>
      </c>
      <c r="U871" s="16">
        <v>1.6E-2</v>
      </c>
      <c r="V871" s="16">
        <v>4.3999999999999997E-2</v>
      </c>
      <c r="W871" s="16">
        <v>7.0000000000000001E-3</v>
      </c>
      <c r="X871" s="22" t="s">
        <v>115</v>
      </c>
      <c r="Y871" s="22" t="s">
        <v>115</v>
      </c>
      <c r="Z871" s="22" t="s">
        <v>115</v>
      </c>
    </row>
    <row r="872" spans="1:26" ht="12" customHeight="1">
      <c r="A872" s="53" t="s">
        <v>39</v>
      </c>
      <c r="B872" s="2" t="s">
        <v>24</v>
      </c>
      <c r="C872" s="2" t="s">
        <v>30</v>
      </c>
      <c r="D872" s="11" t="s">
        <v>57</v>
      </c>
      <c r="E872" s="11" t="s">
        <v>48</v>
      </c>
      <c r="F872" s="85" t="s">
        <v>113</v>
      </c>
      <c r="G872" s="13">
        <v>0.51</v>
      </c>
      <c r="H872" s="11" t="s">
        <v>29</v>
      </c>
      <c r="I872" s="2">
        <v>0.7</v>
      </c>
      <c r="J872" s="2">
        <v>10080</v>
      </c>
      <c r="K872" s="2">
        <v>101.3</v>
      </c>
      <c r="L872" s="53">
        <v>5660</v>
      </c>
      <c r="M872" s="16">
        <f t="shared" si="13"/>
        <v>5.66</v>
      </c>
      <c r="N872" s="2">
        <v>26.87</v>
      </c>
      <c r="O872" s="2">
        <v>7.78</v>
      </c>
      <c r="P872" s="2">
        <v>2.1000000000000001E-2</v>
      </c>
      <c r="Q872" s="2">
        <v>0.55000000000000004</v>
      </c>
      <c r="R872" s="2">
        <v>0.01</v>
      </c>
      <c r="S872" s="2">
        <v>0.79</v>
      </c>
      <c r="T872" s="2">
        <v>0.8</v>
      </c>
      <c r="U872" s="2">
        <v>1.6E-2</v>
      </c>
      <c r="V872" s="2">
        <v>7.0999999999999994E-2</v>
      </c>
      <c r="W872" s="2">
        <v>1.0999999999999999E-2</v>
      </c>
      <c r="X872" s="2">
        <v>2.1</v>
      </c>
      <c r="Y872" s="2">
        <v>120</v>
      </c>
      <c r="Z872" s="2">
        <v>13</v>
      </c>
    </row>
    <row r="873" spans="1:26" ht="12" customHeight="1" thickBot="1">
      <c r="A873" s="56" t="s">
        <v>39</v>
      </c>
      <c r="B873" s="12" t="s">
        <v>24</v>
      </c>
      <c r="C873" s="12" t="s">
        <v>30</v>
      </c>
      <c r="D873" s="12" t="s">
        <v>57</v>
      </c>
      <c r="E873" s="12" t="s">
        <v>48</v>
      </c>
      <c r="F873" s="86" t="s">
        <v>114</v>
      </c>
      <c r="G873" s="14">
        <v>4.3</v>
      </c>
      <c r="H873" s="12">
        <v>4.8</v>
      </c>
      <c r="I873" s="2" t="s">
        <v>29</v>
      </c>
      <c r="J873" s="2">
        <v>11780</v>
      </c>
      <c r="K873" s="2">
        <v>38</v>
      </c>
      <c r="L873" s="56">
        <v>6710</v>
      </c>
      <c r="M873" s="16">
        <f t="shared" si="13"/>
        <v>6.71</v>
      </c>
      <c r="N873" s="2">
        <v>25.34</v>
      </c>
      <c r="O873" s="2">
        <v>7.29</v>
      </c>
      <c r="P873" s="22" t="s">
        <v>115</v>
      </c>
      <c r="Q873" s="2">
        <v>0.55000000000000004</v>
      </c>
      <c r="R873" s="2">
        <v>1.4999999999999999E-2</v>
      </c>
      <c r="S873" s="2">
        <v>0.71</v>
      </c>
      <c r="T873" s="2">
        <v>0.73</v>
      </c>
      <c r="U873" s="2">
        <v>3.3000000000000002E-2</v>
      </c>
      <c r="V873" s="2">
        <v>7.0000000000000007E-2</v>
      </c>
      <c r="W873" s="2">
        <v>1.2E-2</v>
      </c>
      <c r="X873" s="2">
        <v>2.2000000000000002</v>
      </c>
      <c r="Y873" s="22" t="s">
        <v>115</v>
      </c>
      <c r="Z873" s="22" t="s">
        <v>115</v>
      </c>
    </row>
    <row r="874" spans="1:26" ht="12" customHeight="1">
      <c r="A874" s="53" t="s">
        <v>39</v>
      </c>
      <c r="B874" s="2" t="s">
        <v>25</v>
      </c>
      <c r="C874" s="2" t="s">
        <v>44</v>
      </c>
      <c r="D874" s="2" t="s">
        <v>57</v>
      </c>
      <c r="E874" s="2" t="s">
        <v>48</v>
      </c>
      <c r="F874" s="85" t="s">
        <v>113</v>
      </c>
      <c r="G874" s="4">
        <v>0.495</v>
      </c>
      <c r="H874" s="2" t="s">
        <v>29</v>
      </c>
      <c r="I874" s="2">
        <v>0.7</v>
      </c>
      <c r="J874" s="2">
        <v>10270</v>
      </c>
      <c r="K874" s="2">
        <v>74.5</v>
      </c>
      <c r="L874" s="53">
        <v>5770</v>
      </c>
      <c r="M874" s="16">
        <f t="shared" si="13"/>
        <v>5.77</v>
      </c>
      <c r="N874" s="2">
        <v>27.79</v>
      </c>
      <c r="O874" s="2">
        <v>7.5</v>
      </c>
      <c r="P874" s="2">
        <v>2.3E-2</v>
      </c>
      <c r="Q874" s="2">
        <v>0.61</v>
      </c>
      <c r="R874" s="2">
        <v>0.01</v>
      </c>
      <c r="S874" s="2">
        <v>0.82</v>
      </c>
      <c r="T874" s="2">
        <v>0.83</v>
      </c>
      <c r="U874" s="2">
        <v>0.01</v>
      </c>
      <c r="V874" s="2">
        <v>6.0999999999999999E-2</v>
      </c>
      <c r="W874" s="2">
        <v>1.2999999999999999E-2</v>
      </c>
      <c r="X874" s="2">
        <v>1.9</v>
      </c>
      <c r="Y874" s="2">
        <v>110</v>
      </c>
      <c r="Z874" s="2">
        <v>12</v>
      </c>
    </row>
    <row r="875" spans="1:26" ht="12" customHeight="1" thickBot="1">
      <c r="A875" s="56" t="s">
        <v>39</v>
      </c>
      <c r="B875" s="12" t="s">
        <v>25</v>
      </c>
      <c r="C875" s="12" t="s">
        <v>44</v>
      </c>
      <c r="D875" s="12" t="s">
        <v>57</v>
      </c>
      <c r="E875" s="12" t="s">
        <v>48</v>
      </c>
      <c r="F875" s="86" t="s">
        <v>114</v>
      </c>
      <c r="G875" s="14">
        <v>4.5</v>
      </c>
      <c r="H875" s="12">
        <v>5</v>
      </c>
      <c r="I875" s="2" t="s">
        <v>29</v>
      </c>
      <c r="J875" s="2">
        <v>17570</v>
      </c>
      <c r="K875" s="2">
        <v>23.7</v>
      </c>
      <c r="L875" s="56">
        <v>10320</v>
      </c>
      <c r="M875" s="16">
        <f t="shared" si="13"/>
        <v>10.32</v>
      </c>
      <c r="N875" s="2">
        <v>27.79</v>
      </c>
      <c r="O875" s="2">
        <v>7.19</v>
      </c>
      <c r="P875" s="22" t="s">
        <v>115</v>
      </c>
      <c r="Q875" s="2">
        <v>0.55000000000000004</v>
      </c>
      <c r="R875" s="2">
        <v>0.01</v>
      </c>
      <c r="S875" s="2">
        <v>0.76</v>
      </c>
      <c r="T875" s="2">
        <v>0.77</v>
      </c>
      <c r="U875" s="2">
        <v>5.1999999999999998E-2</v>
      </c>
      <c r="V875" s="2">
        <v>7.1999999999999995E-2</v>
      </c>
      <c r="W875" s="2">
        <v>1.7999999999999999E-2</v>
      </c>
      <c r="X875" s="2">
        <v>2.7</v>
      </c>
      <c r="Y875" s="22" t="s">
        <v>115</v>
      </c>
      <c r="Z875" s="22" t="s">
        <v>115</v>
      </c>
    </row>
    <row r="876" spans="1:26" ht="12" customHeight="1">
      <c r="A876" s="53" t="s">
        <v>39</v>
      </c>
      <c r="B876" s="2" t="s">
        <v>26</v>
      </c>
      <c r="C876" s="2" t="s">
        <v>44</v>
      </c>
      <c r="D876" s="2" t="s">
        <v>57</v>
      </c>
      <c r="E876" s="2" t="s">
        <v>48</v>
      </c>
      <c r="F876" s="85" t="s">
        <v>113</v>
      </c>
      <c r="G876" s="4">
        <v>0.48099999999999998</v>
      </c>
      <c r="H876" s="2" t="s">
        <v>29</v>
      </c>
      <c r="I876" s="2">
        <v>0.7</v>
      </c>
      <c r="J876" s="2">
        <v>16790</v>
      </c>
      <c r="K876" s="2">
        <v>94.5</v>
      </c>
      <c r="L876" s="53">
        <v>9810</v>
      </c>
      <c r="M876" s="16">
        <f t="shared" si="13"/>
        <v>9.81</v>
      </c>
      <c r="N876" s="2">
        <v>28.33</v>
      </c>
      <c r="O876" s="2">
        <v>7.78</v>
      </c>
      <c r="P876" s="2">
        <v>1.2E-2</v>
      </c>
      <c r="Q876" s="2">
        <v>0.59</v>
      </c>
      <c r="R876" s="2">
        <v>0.01</v>
      </c>
      <c r="S876" s="2">
        <v>0.95</v>
      </c>
      <c r="T876" s="2">
        <v>0.95</v>
      </c>
      <c r="U876" s="2">
        <v>0.01</v>
      </c>
      <c r="V876" s="2">
        <v>8.4000000000000005E-2</v>
      </c>
      <c r="W876" s="2">
        <v>1.0999999999999999E-2</v>
      </c>
      <c r="X876" s="2">
        <v>2.5</v>
      </c>
      <c r="Y876" s="2">
        <v>120</v>
      </c>
      <c r="Z876" s="2">
        <v>11</v>
      </c>
    </row>
    <row r="877" spans="1:26" ht="12" customHeight="1" thickBot="1">
      <c r="A877" s="56" t="s">
        <v>39</v>
      </c>
      <c r="B877" s="12" t="s">
        <v>26</v>
      </c>
      <c r="C877" s="12" t="s">
        <v>44</v>
      </c>
      <c r="D877" s="12" t="s">
        <v>57</v>
      </c>
      <c r="E877" s="12" t="s">
        <v>48</v>
      </c>
      <c r="F877" s="86" t="s">
        <v>114</v>
      </c>
      <c r="G877" s="14">
        <v>4.7</v>
      </c>
      <c r="H877" s="12">
        <v>5.2</v>
      </c>
      <c r="I877" s="2" t="s">
        <v>29</v>
      </c>
      <c r="J877" s="2">
        <v>19500</v>
      </c>
      <c r="K877" s="2">
        <v>42.7</v>
      </c>
      <c r="L877" s="56">
        <v>11570</v>
      </c>
      <c r="M877" s="16">
        <f t="shared" si="13"/>
        <v>11.57</v>
      </c>
      <c r="N877" s="2">
        <v>27.28</v>
      </c>
      <c r="O877" s="2">
        <v>7.42</v>
      </c>
      <c r="P877" s="22" t="s">
        <v>115</v>
      </c>
      <c r="Q877" s="2">
        <v>0.59</v>
      </c>
      <c r="R877" s="2">
        <v>1.4E-2</v>
      </c>
      <c r="S877" s="2">
        <v>1.1000000000000001</v>
      </c>
      <c r="T877" s="2">
        <v>1.1000000000000001</v>
      </c>
      <c r="U877" s="2">
        <v>2.3E-2</v>
      </c>
      <c r="V877" s="2">
        <v>0.12</v>
      </c>
      <c r="W877" s="2">
        <v>1.6E-2</v>
      </c>
      <c r="X877" s="2">
        <v>2.7</v>
      </c>
      <c r="Y877" s="22" t="s">
        <v>115</v>
      </c>
      <c r="Z877" s="22" t="s">
        <v>115</v>
      </c>
    </row>
    <row r="878" spans="1:26" ht="12" customHeight="1">
      <c r="A878" s="55" t="s">
        <v>39</v>
      </c>
      <c r="B878" s="11" t="s">
        <v>27</v>
      </c>
      <c r="C878" s="11" t="s">
        <v>44</v>
      </c>
      <c r="D878" s="11" t="s">
        <v>57</v>
      </c>
      <c r="E878" s="11" t="s">
        <v>48</v>
      </c>
      <c r="F878" s="85" t="s">
        <v>113</v>
      </c>
      <c r="G878" s="4">
        <v>0.57499999999999996</v>
      </c>
      <c r="H878" s="2" t="s">
        <v>29</v>
      </c>
      <c r="I878" s="2">
        <v>0.5</v>
      </c>
      <c r="J878" s="2">
        <v>20240</v>
      </c>
      <c r="K878" s="2">
        <v>104.3</v>
      </c>
      <c r="L878" s="53">
        <v>12000</v>
      </c>
      <c r="M878" s="16">
        <f t="shared" si="13"/>
        <v>12</v>
      </c>
      <c r="N878" s="2">
        <v>29.59</v>
      </c>
      <c r="O878" s="2">
        <v>7.68</v>
      </c>
      <c r="P878" s="2">
        <v>0.06</v>
      </c>
      <c r="Q878" s="2">
        <v>0.59</v>
      </c>
      <c r="R878" s="2">
        <v>0.01</v>
      </c>
      <c r="S878" s="2">
        <v>1.2</v>
      </c>
      <c r="T878" s="2">
        <v>1.2</v>
      </c>
      <c r="U878" s="2">
        <v>0.01</v>
      </c>
      <c r="V878" s="2">
        <v>0.13</v>
      </c>
      <c r="W878" s="2">
        <v>1.7999999999999999E-2</v>
      </c>
      <c r="X878" s="2">
        <v>2.6</v>
      </c>
      <c r="Y878" s="2">
        <v>120</v>
      </c>
      <c r="Z878" s="2">
        <v>11</v>
      </c>
    </row>
    <row r="879" spans="1:26" ht="12" customHeight="1" thickBot="1">
      <c r="A879" s="56" t="s">
        <v>39</v>
      </c>
      <c r="B879" s="12" t="s">
        <v>27</v>
      </c>
      <c r="C879" s="12" t="s">
        <v>44</v>
      </c>
      <c r="D879" s="12" t="s">
        <v>57</v>
      </c>
      <c r="E879" s="12" t="s">
        <v>48</v>
      </c>
      <c r="F879" s="86" t="s">
        <v>114</v>
      </c>
      <c r="G879" s="14">
        <v>4</v>
      </c>
      <c r="H879" s="12">
        <v>4.5</v>
      </c>
      <c r="I879" s="2" t="s">
        <v>29</v>
      </c>
      <c r="J879" s="2">
        <v>24960</v>
      </c>
      <c r="K879" s="2">
        <v>29</v>
      </c>
      <c r="L879" s="56">
        <v>15120</v>
      </c>
      <c r="M879" s="16">
        <f t="shared" si="13"/>
        <v>15.12</v>
      </c>
      <c r="N879" s="2">
        <v>28.19</v>
      </c>
      <c r="O879" s="2">
        <v>7.24</v>
      </c>
      <c r="P879" s="22" t="s">
        <v>115</v>
      </c>
      <c r="Q879" s="2">
        <v>0.57999999999999996</v>
      </c>
      <c r="R879" s="2">
        <v>0.01</v>
      </c>
      <c r="S879" s="2">
        <v>0.79</v>
      </c>
      <c r="T879" s="2">
        <v>0.8</v>
      </c>
      <c r="U879" s="2">
        <v>4.2999999999999997E-2</v>
      </c>
      <c r="V879" s="2">
        <v>0.09</v>
      </c>
      <c r="W879" s="2">
        <v>2.5000000000000001E-2</v>
      </c>
      <c r="X879" s="2">
        <v>2.8</v>
      </c>
      <c r="Y879" s="22" t="s">
        <v>115</v>
      </c>
      <c r="Z879" s="22" t="s">
        <v>115</v>
      </c>
    </row>
    <row r="880" spans="1:26" ht="12" customHeight="1">
      <c r="A880" s="53" t="s">
        <v>39</v>
      </c>
      <c r="B880" s="2" t="s">
        <v>28</v>
      </c>
      <c r="C880" s="2" t="s">
        <v>44</v>
      </c>
      <c r="D880" s="2" t="s">
        <v>57</v>
      </c>
      <c r="E880" s="2" t="s">
        <v>48</v>
      </c>
      <c r="F880" s="85" t="s">
        <v>113</v>
      </c>
      <c r="G880" s="4">
        <v>0.497</v>
      </c>
      <c r="H880" s="2" t="s">
        <v>29</v>
      </c>
      <c r="I880" s="2">
        <v>0.6</v>
      </c>
      <c r="J880" s="2">
        <v>25110</v>
      </c>
      <c r="K880" s="2">
        <v>109.9</v>
      </c>
      <c r="L880" s="55">
        <v>17030</v>
      </c>
      <c r="M880" s="16">
        <f t="shared" si="13"/>
        <v>17.03</v>
      </c>
      <c r="N880" s="2">
        <v>28.72</v>
      </c>
      <c r="O880" s="2">
        <v>7.68</v>
      </c>
      <c r="P880" s="2">
        <v>4.2000000000000003E-2</v>
      </c>
      <c r="Q880" s="2">
        <v>0.57999999999999996</v>
      </c>
      <c r="R880" s="2" t="s">
        <v>50</v>
      </c>
      <c r="S880" s="2">
        <v>1.3</v>
      </c>
      <c r="T880" s="2">
        <v>1.3</v>
      </c>
      <c r="U880" s="2">
        <v>0.01</v>
      </c>
      <c r="V880" s="2">
        <v>0.16</v>
      </c>
      <c r="W880" s="2">
        <v>2.1000000000000001E-2</v>
      </c>
      <c r="X880" s="2">
        <v>2.4</v>
      </c>
      <c r="Y880" s="2">
        <v>120</v>
      </c>
      <c r="Z880" s="2">
        <v>11</v>
      </c>
    </row>
    <row r="881" spans="1:26" ht="12" customHeight="1" thickBot="1">
      <c r="A881" s="56" t="s">
        <v>39</v>
      </c>
      <c r="B881" s="12" t="s">
        <v>28</v>
      </c>
      <c r="C881" s="12" t="s">
        <v>44</v>
      </c>
      <c r="D881" s="12" t="s">
        <v>57</v>
      </c>
      <c r="E881" s="12" t="s">
        <v>48</v>
      </c>
      <c r="F881" s="86" t="s">
        <v>114</v>
      </c>
      <c r="G881" s="14">
        <v>4.5</v>
      </c>
      <c r="H881" s="12">
        <v>0.6</v>
      </c>
      <c r="I881" s="2" t="s">
        <v>29</v>
      </c>
      <c r="J881" s="2">
        <v>27810</v>
      </c>
      <c r="K881" s="2">
        <v>25.8</v>
      </c>
      <c r="L881" s="56">
        <v>4250</v>
      </c>
      <c r="M881" s="16">
        <f t="shared" si="13"/>
        <v>4.25</v>
      </c>
      <c r="N881" s="2">
        <v>28.21</v>
      </c>
      <c r="O881" s="2">
        <v>7.14</v>
      </c>
      <c r="P881" s="22" t="s">
        <v>115</v>
      </c>
      <c r="Q881" s="2">
        <v>0.57999999999999996</v>
      </c>
      <c r="R881" s="2">
        <v>0.01</v>
      </c>
      <c r="S881" s="2">
        <v>0.99</v>
      </c>
      <c r="T881" s="2">
        <v>1</v>
      </c>
      <c r="U881" s="2">
        <v>0.01</v>
      </c>
      <c r="V881" s="2">
        <v>0.16</v>
      </c>
      <c r="W881" s="2">
        <v>2.5000000000000001E-2</v>
      </c>
      <c r="X881" s="2">
        <v>2.2999999999999998</v>
      </c>
      <c r="Y881" s="22" t="s">
        <v>115</v>
      </c>
      <c r="Z881" s="22" t="s">
        <v>115</v>
      </c>
    </row>
    <row r="882" spans="1:26" ht="12" customHeight="1">
      <c r="A882" s="54" t="s">
        <v>40</v>
      </c>
      <c r="B882" s="2" t="s">
        <v>52</v>
      </c>
      <c r="C882" s="2" t="s">
        <v>44</v>
      </c>
      <c r="D882" s="2" t="s">
        <v>45</v>
      </c>
      <c r="E882" s="2" t="s">
        <v>48</v>
      </c>
      <c r="F882" s="85" t="s">
        <v>113</v>
      </c>
      <c r="G882" s="4">
        <v>0.50800000000000001</v>
      </c>
      <c r="H882" s="2" t="s">
        <v>29</v>
      </c>
      <c r="I882" s="2">
        <v>0.7</v>
      </c>
      <c r="J882" s="2">
        <v>10410</v>
      </c>
      <c r="K882" s="2">
        <v>57.6</v>
      </c>
      <c r="L882" s="54">
        <v>6430</v>
      </c>
      <c r="M882" s="16">
        <f t="shared" si="13"/>
        <v>6.43</v>
      </c>
      <c r="N882" s="2">
        <v>26.83</v>
      </c>
      <c r="O882" s="2">
        <v>7.25</v>
      </c>
      <c r="P882" s="2">
        <v>9.7000000000000003E-3</v>
      </c>
      <c r="Q882" s="2">
        <v>0.7</v>
      </c>
      <c r="R882" s="2">
        <v>0.01</v>
      </c>
      <c r="S882" s="2">
        <v>0.82</v>
      </c>
      <c r="T882" s="2">
        <v>0.83</v>
      </c>
      <c r="U882" s="2">
        <v>2.1000000000000001E-2</v>
      </c>
      <c r="V882" s="2">
        <v>5.8999999999999997E-2</v>
      </c>
      <c r="W882" s="2" t="s">
        <v>51</v>
      </c>
      <c r="X882" s="2">
        <v>2.2000000000000002</v>
      </c>
      <c r="Y882" s="2">
        <v>110</v>
      </c>
      <c r="Z882" s="2">
        <v>19</v>
      </c>
    </row>
    <row r="883" spans="1:26" ht="12" customHeight="1" thickBot="1">
      <c r="A883" s="60" t="s">
        <v>40</v>
      </c>
      <c r="B883" s="12" t="s">
        <v>52</v>
      </c>
      <c r="C883" s="12" t="s">
        <v>44</v>
      </c>
      <c r="D883" s="12" t="s">
        <v>45</v>
      </c>
      <c r="E883" s="12" t="s">
        <v>48</v>
      </c>
      <c r="F883" s="86" t="s">
        <v>114</v>
      </c>
      <c r="G883" s="14">
        <v>3.7</v>
      </c>
      <c r="H883" s="12">
        <v>4.0999999999999996</v>
      </c>
      <c r="I883" s="2" t="s">
        <v>29</v>
      </c>
      <c r="J883" s="2">
        <v>13120</v>
      </c>
      <c r="K883" s="2">
        <v>45.7</v>
      </c>
      <c r="L883" s="60">
        <v>8950</v>
      </c>
      <c r="M883" s="16">
        <f t="shared" si="13"/>
        <v>8.9499999999999993</v>
      </c>
      <c r="N883" s="2">
        <v>26.98</v>
      </c>
      <c r="O883" s="2">
        <v>7.16</v>
      </c>
      <c r="P883" s="22" t="s">
        <v>115</v>
      </c>
      <c r="Q883" s="2">
        <v>0.68</v>
      </c>
      <c r="R883" s="2">
        <v>0.01</v>
      </c>
      <c r="S883" s="2">
        <v>0.85</v>
      </c>
      <c r="T883" s="2">
        <v>0.86</v>
      </c>
      <c r="U883" s="2">
        <v>2.3E-2</v>
      </c>
      <c r="V883" s="2">
        <v>7.3999999999999996E-2</v>
      </c>
      <c r="W883" s="2" t="s">
        <v>51</v>
      </c>
      <c r="X883" s="2">
        <v>2.5</v>
      </c>
      <c r="Y883" s="22" t="s">
        <v>115</v>
      </c>
      <c r="Z883" s="22" t="s">
        <v>115</v>
      </c>
    </row>
    <row r="884" spans="1:26" ht="12" customHeight="1">
      <c r="A884" s="54" t="s">
        <v>40</v>
      </c>
      <c r="B884" s="2" t="s">
        <v>53</v>
      </c>
      <c r="C884" s="2" t="s">
        <v>44</v>
      </c>
      <c r="D884" s="2" t="s">
        <v>45</v>
      </c>
      <c r="E884" s="2" t="s">
        <v>48</v>
      </c>
      <c r="F884" s="85" t="s">
        <v>113</v>
      </c>
      <c r="G884" s="4">
        <v>0.63400000000000001</v>
      </c>
      <c r="H884" s="2" t="s">
        <v>29</v>
      </c>
      <c r="I884" s="2">
        <v>0.7</v>
      </c>
      <c r="J884" s="2">
        <v>10830</v>
      </c>
      <c r="K884" s="2">
        <v>76.900000000000006</v>
      </c>
      <c r="L884" s="54">
        <v>10430</v>
      </c>
      <c r="M884" s="16">
        <f t="shared" si="13"/>
        <v>10.43</v>
      </c>
      <c r="N884" s="2">
        <v>25.59</v>
      </c>
      <c r="O884" s="2">
        <v>7.56</v>
      </c>
      <c r="P884" s="2">
        <v>1.7000000000000001E-2</v>
      </c>
      <c r="Q884" s="2">
        <v>0.56000000000000005</v>
      </c>
      <c r="R884" s="2">
        <v>0.01</v>
      </c>
      <c r="S884" s="2">
        <v>0.78</v>
      </c>
      <c r="T884" s="2">
        <v>0.78</v>
      </c>
      <c r="U884" s="2">
        <v>0.01</v>
      </c>
      <c r="V884" s="2">
        <v>5.8999999999999997E-2</v>
      </c>
      <c r="W884" s="2" t="s">
        <v>51</v>
      </c>
      <c r="X884" s="2">
        <v>2.4</v>
      </c>
      <c r="Y884" s="2">
        <v>110</v>
      </c>
      <c r="Z884" s="2">
        <v>14</v>
      </c>
    </row>
    <row r="885" spans="1:26" ht="12" customHeight="1" thickBot="1">
      <c r="A885" s="60" t="s">
        <v>40</v>
      </c>
      <c r="B885" s="12" t="s">
        <v>53</v>
      </c>
      <c r="C885" s="12" t="s">
        <v>44</v>
      </c>
      <c r="D885" s="12" t="s">
        <v>45</v>
      </c>
      <c r="E885" s="12" t="s">
        <v>48</v>
      </c>
      <c r="F885" s="86" t="s">
        <v>114</v>
      </c>
      <c r="G885" s="14">
        <v>3.5</v>
      </c>
      <c r="H885" s="12">
        <v>3.9</v>
      </c>
      <c r="I885" s="2" t="s">
        <v>29</v>
      </c>
      <c r="J885" s="2">
        <v>15850</v>
      </c>
      <c r="K885" s="2">
        <v>35.799999999999997</v>
      </c>
      <c r="L885" s="60">
        <v>8360</v>
      </c>
      <c r="M885" s="16">
        <f t="shared" si="13"/>
        <v>8.36</v>
      </c>
      <c r="N885" s="2">
        <v>25.91</v>
      </c>
      <c r="O885" s="2">
        <v>7.29</v>
      </c>
      <c r="P885" s="22" t="s">
        <v>115</v>
      </c>
      <c r="Q885" s="2">
        <v>0.57999999999999996</v>
      </c>
      <c r="R885" s="2">
        <v>0.01</v>
      </c>
      <c r="S885" s="2">
        <v>0.82</v>
      </c>
      <c r="T885" s="2">
        <v>0.82</v>
      </c>
      <c r="U885" s="2">
        <v>0.01</v>
      </c>
      <c r="V885" s="2">
        <v>8.2000000000000003E-2</v>
      </c>
      <c r="W885" s="2" t="s">
        <v>51</v>
      </c>
      <c r="X885" s="2">
        <v>2.9</v>
      </c>
      <c r="Y885" s="22" t="s">
        <v>115</v>
      </c>
      <c r="Z885" s="22" t="s">
        <v>115</v>
      </c>
    </row>
    <row r="886" spans="1:26" ht="12" customHeight="1">
      <c r="A886" s="54" t="s">
        <v>40</v>
      </c>
      <c r="B886" s="2" t="s">
        <v>54</v>
      </c>
      <c r="C886" s="2" t="s">
        <v>44</v>
      </c>
      <c r="D886" s="2" t="s">
        <v>45</v>
      </c>
      <c r="E886" s="2" t="s">
        <v>48</v>
      </c>
      <c r="F886" s="85" t="s">
        <v>113</v>
      </c>
      <c r="G886" s="4">
        <v>0.52200000000000002</v>
      </c>
      <c r="H886" s="2" t="s">
        <v>29</v>
      </c>
      <c r="I886" s="2">
        <v>0.5</v>
      </c>
      <c r="J886" s="2">
        <v>11500</v>
      </c>
      <c r="K886" s="2">
        <v>66.2</v>
      </c>
      <c r="L886" s="54">
        <v>10690</v>
      </c>
      <c r="M886" s="16">
        <f t="shared" si="13"/>
        <v>10.69</v>
      </c>
      <c r="N886" s="2">
        <v>28.25</v>
      </c>
      <c r="O886" s="2">
        <v>7.23</v>
      </c>
      <c r="P886" s="2">
        <v>2.1000000000000001E-2</v>
      </c>
      <c r="Q886" s="2">
        <v>0.71</v>
      </c>
      <c r="R886" s="2">
        <v>0.01</v>
      </c>
      <c r="S886" s="2">
        <v>0.94</v>
      </c>
      <c r="T886" s="2">
        <v>0.94</v>
      </c>
      <c r="U886" s="2">
        <v>0.01</v>
      </c>
      <c r="V886" s="2">
        <v>7.9000000000000001E-2</v>
      </c>
      <c r="W886" s="2">
        <v>6.0000000000000001E-3</v>
      </c>
      <c r="X886" s="2">
        <v>2.9</v>
      </c>
      <c r="Y886" s="2">
        <v>110</v>
      </c>
      <c r="Z886" s="2">
        <v>14</v>
      </c>
    </row>
    <row r="887" spans="1:26" ht="12" customHeight="1" thickBot="1">
      <c r="A887" s="60" t="s">
        <v>40</v>
      </c>
      <c r="B887" s="12" t="s">
        <v>54</v>
      </c>
      <c r="C887" s="12" t="s">
        <v>44</v>
      </c>
      <c r="D887" s="12" t="s">
        <v>45</v>
      </c>
      <c r="E887" s="12" t="s">
        <v>48</v>
      </c>
      <c r="F887" s="86" t="s">
        <v>114</v>
      </c>
      <c r="G887" s="14">
        <v>3.2</v>
      </c>
      <c r="H887" s="12">
        <v>3.7</v>
      </c>
      <c r="I887" s="2" t="s">
        <v>29</v>
      </c>
      <c r="J887" s="2">
        <v>14470</v>
      </c>
      <c r="K887" s="2">
        <v>32.200000000000003</v>
      </c>
      <c r="L887" s="60">
        <v>13650</v>
      </c>
      <c r="M887" s="16">
        <f t="shared" si="13"/>
        <v>13.65</v>
      </c>
      <c r="N887" s="2">
        <v>27.18</v>
      </c>
      <c r="O887" s="2">
        <v>7.04</v>
      </c>
      <c r="P887" s="22" t="s">
        <v>115</v>
      </c>
      <c r="Q887" s="2">
        <v>0.86</v>
      </c>
      <c r="R887" s="2">
        <v>0.01</v>
      </c>
      <c r="S887" s="2">
        <v>1</v>
      </c>
      <c r="T887" s="2">
        <v>1</v>
      </c>
      <c r="U887" s="2">
        <v>0.01</v>
      </c>
      <c r="V887" s="2">
        <v>7.9000000000000001E-2</v>
      </c>
      <c r="W887" s="2">
        <v>6.0000000000000001E-3</v>
      </c>
      <c r="X887" s="2">
        <v>3.3</v>
      </c>
      <c r="Y887" s="22" t="s">
        <v>115</v>
      </c>
      <c r="Z887" s="22" t="s">
        <v>115</v>
      </c>
    </row>
    <row r="888" spans="1:26" ht="12" customHeight="1">
      <c r="A888" s="54" t="s">
        <v>40</v>
      </c>
      <c r="B888" s="2" t="s">
        <v>55</v>
      </c>
      <c r="C888" s="2" t="s">
        <v>56</v>
      </c>
      <c r="D888" s="2" t="s">
        <v>57</v>
      </c>
      <c r="E888" s="2" t="s">
        <v>48</v>
      </c>
      <c r="F888" s="85" t="s">
        <v>113</v>
      </c>
      <c r="G888" s="4">
        <v>0.51</v>
      </c>
      <c r="H888" s="2" t="s">
        <v>29</v>
      </c>
      <c r="I888" s="2">
        <v>0.6</v>
      </c>
      <c r="J888" s="2">
        <v>18190</v>
      </c>
      <c r="K888" s="2">
        <v>72.2</v>
      </c>
      <c r="L888" s="54">
        <v>13490</v>
      </c>
      <c r="M888" s="16">
        <f t="shared" si="13"/>
        <v>13.49</v>
      </c>
      <c r="N888" s="2">
        <v>29.17</v>
      </c>
      <c r="O888" s="2">
        <v>7.83</v>
      </c>
      <c r="P888" s="2">
        <v>1.7999999999999999E-2</v>
      </c>
      <c r="Q888" s="2">
        <v>0.71</v>
      </c>
      <c r="R888" s="2">
        <v>0.01</v>
      </c>
      <c r="S888" s="2">
        <v>0.9</v>
      </c>
      <c r="T888" s="2">
        <v>0.9</v>
      </c>
      <c r="U888" s="2">
        <v>0.01</v>
      </c>
      <c r="V888" s="2">
        <v>8.5000000000000006E-2</v>
      </c>
      <c r="W888" s="2">
        <v>8.0000000000000002E-3</v>
      </c>
      <c r="X888" s="2">
        <v>3.5</v>
      </c>
      <c r="Y888" s="2">
        <v>120</v>
      </c>
      <c r="Z888" s="2">
        <v>12</v>
      </c>
    </row>
    <row r="889" spans="1:26" ht="12" customHeight="1" thickBot="1">
      <c r="A889" s="60" t="s">
        <v>40</v>
      </c>
      <c r="B889" s="12" t="s">
        <v>55</v>
      </c>
      <c r="C889" s="12" t="s">
        <v>56</v>
      </c>
      <c r="D889" s="12" t="s">
        <v>57</v>
      </c>
      <c r="E889" s="12" t="s">
        <v>48</v>
      </c>
      <c r="F889" s="86" t="s">
        <v>114</v>
      </c>
      <c r="G889" s="14">
        <v>3.9</v>
      </c>
      <c r="H889" s="12">
        <v>4.4000000000000004</v>
      </c>
      <c r="I889" s="2" t="s">
        <v>29</v>
      </c>
      <c r="J889" s="2">
        <v>23650</v>
      </c>
      <c r="K889" s="2">
        <v>17.899999999999999</v>
      </c>
      <c r="L889" s="60">
        <v>12950</v>
      </c>
      <c r="M889" s="16">
        <f t="shared" si="13"/>
        <v>12.95</v>
      </c>
      <c r="N889" s="2">
        <v>29.78</v>
      </c>
      <c r="O889" s="2">
        <v>7.57</v>
      </c>
      <c r="P889" s="22" t="s">
        <v>115</v>
      </c>
      <c r="Q889" s="2">
        <v>0.63</v>
      </c>
      <c r="R889" s="2">
        <v>0.01</v>
      </c>
      <c r="S889" s="2">
        <v>0.88</v>
      </c>
      <c r="T889" s="2">
        <v>0.88</v>
      </c>
      <c r="U889" s="2">
        <v>0.16</v>
      </c>
      <c r="V889" s="2">
        <v>8.4000000000000005E-2</v>
      </c>
      <c r="W889" s="2">
        <v>0.02</v>
      </c>
      <c r="X889" s="2">
        <v>3.7</v>
      </c>
      <c r="Y889" s="22" t="s">
        <v>115</v>
      </c>
      <c r="Z889" s="22" t="s">
        <v>115</v>
      </c>
    </row>
    <row r="890" spans="1:26" ht="12" customHeight="1">
      <c r="A890" s="54" t="s">
        <v>40</v>
      </c>
      <c r="B890" s="2" t="s">
        <v>58</v>
      </c>
      <c r="C890" s="2" t="s">
        <v>56</v>
      </c>
      <c r="D890" s="2" t="s">
        <v>57</v>
      </c>
      <c r="E890" s="2" t="s">
        <v>48</v>
      </c>
      <c r="F890" s="85" t="s">
        <v>113</v>
      </c>
      <c r="G890" s="4">
        <v>0.51</v>
      </c>
      <c r="H890" s="2" t="s">
        <v>29</v>
      </c>
      <c r="I890" s="2">
        <v>0.7</v>
      </c>
      <c r="J890" s="2">
        <v>19570</v>
      </c>
      <c r="K890" s="2">
        <v>70.2</v>
      </c>
      <c r="L890" s="54">
        <v>13520</v>
      </c>
      <c r="M890" s="16">
        <f t="shared" si="13"/>
        <v>13.52</v>
      </c>
      <c r="N890" s="2">
        <v>29.91</v>
      </c>
      <c r="O890" s="2">
        <v>7.33</v>
      </c>
      <c r="P890" s="2">
        <v>3.2000000000000001E-2</v>
      </c>
      <c r="Q890" s="2">
        <v>0.83</v>
      </c>
      <c r="R890" s="2">
        <v>0.01</v>
      </c>
      <c r="S890" s="2">
        <v>1.3</v>
      </c>
      <c r="T890" s="2">
        <v>1.3</v>
      </c>
      <c r="U890" s="2">
        <v>0.01</v>
      </c>
      <c r="V890" s="2">
        <v>0.09</v>
      </c>
      <c r="W890" s="2">
        <v>6.0000000000000001E-3</v>
      </c>
      <c r="X890" s="2">
        <v>4.2</v>
      </c>
      <c r="Y890" s="2">
        <v>130</v>
      </c>
      <c r="Z890" s="2">
        <v>8</v>
      </c>
    </row>
    <row r="891" spans="1:26" ht="12" customHeight="1" thickBot="1">
      <c r="A891" s="60" t="s">
        <v>40</v>
      </c>
      <c r="B891" s="12" t="s">
        <v>58</v>
      </c>
      <c r="C891" s="12" t="s">
        <v>56</v>
      </c>
      <c r="D891" s="12" t="s">
        <v>57</v>
      </c>
      <c r="E891" s="12" t="s">
        <v>48</v>
      </c>
      <c r="F891" s="86" t="s">
        <v>114</v>
      </c>
      <c r="G891" s="14">
        <v>3.6</v>
      </c>
      <c r="H891" s="12">
        <v>4.0999999999999996</v>
      </c>
      <c r="I891" s="2" t="s">
        <v>29</v>
      </c>
      <c r="J891" s="2">
        <v>21680</v>
      </c>
      <c r="K891" s="2">
        <v>36.9</v>
      </c>
      <c r="L891" s="60">
        <v>16490</v>
      </c>
      <c r="M891" s="16">
        <f t="shared" si="13"/>
        <v>16.489999999999998</v>
      </c>
      <c r="N891" s="2">
        <v>29.03</v>
      </c>
      <c r="O891" s="2">
        <v>7.15</v>
      </c>
      <c r="P891" s="22" t="s">
        <v>115</v>
      </c>
      <c r="Q891" s="2">
        <v>0.83</v>
      </c>
      <c r="R891" s="2">
        <v>0.01</v>
      </c>
      <c r="S891" s="2">
        <v>1.1000000000000001</v>
      </c>
      <c r="T891" s="2">
        <v>1.1000000000000001</v>
      </c>
      <c r="U891" s="2">
        <v>0.1</v>
      </c>
      <c r="V891" s="2">
        <v>8.1000000000000003E-2</v>
      </c>
      <c r="W891" s="2">
        <v>1.4999999999999999E-2</v>
      </c>
      <c r="X891" s="2">
        <v>4.3</v>
      </c>
      <c r="Y891" s="22" t="s">
        <v>115</v>
      </c>
      <c r="Z891" s="22" t="s">
        <v>115</v>
      </c>
    </row>
    <row r="892" spans="1:26" ht="12" customHeight="1">
      <c r="A892" s="54" t="s">
        <v>40</v>
      </c>
      <c r="B892" s="2" t="s">
        <v>59</v>
      </c>
      <c r="C892" s="2" t="s">
        <v>56</v>
      </c>
      <c r="D892" s="2" t="s">
        <v>57</v>
      </c>
      <c r="E892" s="2" t="s">
        <v>48</v>
      </c>
      <c r="F892" s="85" t="s">
        <v>113</v>
      </c>
      <c r="G892" s="4">
        <v>0.56599999999999995</v>
      </c>
      <c r="H892" s="2" t="s">
        <v>29</v>
      </c>
      <c r="I892" s="2">
        <v>0.8</v>
      </c>
      <c r="J892" s="2">
        <v>22490</v>
      </c>
      <c r="K892" s="2">
        <v>76.2</v>
      </c>
      <c r="L892" s="54">
        <v>15160</v>
      </c>
      <c r="M892" s="16">
        <f t="shared" si="13"/>
        <v>15.16</v>
      </c>
      <c r="N892" s="2">
        <v>26.55</v>
      </c>
      <c r="O892" s="2">
        <v>7.55</v>
      </c>
      <c r="P892" s="2">
        <v>1.7999999999999999E-2</v>
      </c>
      <c r="Q892" s="2">
        <v>0.67</v>
      </c>
      <c r="R892" s="2">
        <v>0.01</v>
      </c>
      <c r="S892" s="2">
        <v>1.1000000000000001</v>
      </c>
      <c r="T892" s="2">
        <v>1.2</v>
      </c>
      <c r="U892" s="2" t="s">
        <v>50</v>
      </c>
      <c r="V892" s="2">
        <v>0.11</v>
      </c>
      <c r="W892" s="2">
        <v>1.0999999999999999E-2</v>
      </c>
      <c r="X892" s="2">
        <v>4.2</v>
      </c>
      <c r="Y892" s="2">
        <v>130</v>
      </c>
      <c r="Z892" s="2">
        <v>14</v>
      </c>
    </row>
    <row r="893" spans="1:26" ht="12" customHeight="1" thickBot="1">
      <c r="A893" s="60" t="s">
        <v>40</v>
      </c>
      <c r="B893" s="12" t="s">
        <v>59</v>
      </c>
      <c r="C893" s="12" t="s">
        <v>56</v>
      </c>
      <c r="D893" s="12" t="s">
        <v>57</v>
      </c>
      <c r="E893" s="12" t="s">
        <v>48</v>
      </c>
      <c r="F893" s="86" t="s">
        <v>114</v>
      </c>
      <c r="G893" s="14">
        <v>3</v>
      </c>
      <c r="H893" s="12">
        <v>3.5</v>
      </c>
      <c r="I893" s="2" t="s">
        <v>29</v>
      </c>
      <c r="J893" s="2">
        <v>26680</v>
      </c>
      <c r="K893" s="2">
        <v>26</v>
      </c>
      <c r="L893" s="60">
        <v>16740</v>
      </c>
      <c r="M893" s="16">
        <f t="shared" si="13"/>
        <v>16.739999999999998</v>
      </c>
      <c r="N893" s="2">
        <v>27.01</v>
      </c>
      <c r="O893" s="2">
        <v>7.27</v>
      </c>
      <c r="P893" s="22" t="s">
        <v>115</v>
      </c>
      <c r="Q893" s="2">
        <v>0.64</v>
      </c>
      <c r="R893" s="2">
        <v>0.01</v>
      </c>
      <c r="S893" s="2">
        <v>0.81</v>
      </c>
      <c r="T893" s="2">
        <v>0.82</v>
      </c>
      <c r="U893" s="2">
        <v>4.4999999999999998E-2</v>
      </c>
      <c r="V893" s="2">
        <v>8.7999999999999995E-2</v>
      </c>
      <c r="W893" s="2">
        <v>2.4E-2</v>
      </c>
      <c r="X893" s="2">
        <v>3.9</v>
      </c>
      <c r="Y893" s="22" t="s">
        <v>115</v>
      </c>
      <c r="Z893" s="22" t="s">
        <v>115</v>
      </c>
    </row>
    <row r="894" spans="1:26" ht="12" customHeight="1">
      <c r="A894" s="54" t="s">
        <v>40</v>
      </c>
      <c r="B894" s="2" t="s">
        <v>60</v>
      </c>
      <c r="C894" s="2" t="s">
        <v>56</v>
      </c>
      <c r="D894" s="2" t="s">
        <v>57</v>
      </c>
      <c r="E894" s="2" t="s">
        <v>48</v>
      </c>
      <c r="F894" s="85" t="s">
        <v>113</v>
      </c>
      <c r="G894" s="4">
        <v>0.52500000000000002</v>
      </c>
      <c r="H894" s="2" t="s">
        <v>29</v>
      </c>
      <c r="I894" s="2">
        <v>0.7</v>
      </c>
      <c r="J894" s="2">
        <v>24860</v>
      </c>
      <c r="K894" s="2">
        <v>51.1</v>
      </c>
      <c r="L894" s="54">
        <v>20510</v>
      </c>
      <c r="M894" s="16">
        <f t="shared" si="13"/>
        <v>20.51</v>
      </c>
      <c r="N894" s="2">
        <v>28.35</v>
      </c>
      <c r="O894" s="2">
        <v>7.44</v>
      </c>
      <c r="P894" s="2">
        <v>1.4E-2</v>
      </c>
      <c r="Q894" s="2">
        <v>0.64</v>
      </c>
      <c r="R894" s="2">
        <v>1.7999999999999999E-2</v>
      </c>
      <c r="S894" s="2">
        <v>0.96</v>
      </c>
      <c r="T894" s="2">
        <v>0.98</v>
      </c>
      <c r="U894" s="2">
        <v>5.5E-2</v>
      </c>
      <c r="V894" s="2">
        <v>9.2999999999999999E-2</v>
      </c>
      <c r="W894" s="2">
        <v>1.7999999999999999E-2</v>
      </c>
      <c r="X894" s="2">
        <v>4.5999999999999996</v>
      </c>
      <c r="Y894" s="2">
        <v>120</v>
      </c>
      <c r="Z894" s="2">
        <v>17</v>
      </c>
    </row>
    <row r="895" spans="1:26" ht="12" customHeight="1" thickBot="1">
      <c r="A895" s="60" t="s">
        <v>40</v>
      </c>
      <c r="B895" s="12" t="s">
        <v>60</v>
      </c>
      <c r="C895" s="12" t="s">
        <v>56</v>
      </c>
      <c r="D895" s="12" t="s">
        <v>57</v>
      </c>
      <c r="E895" s="12" t="s">
        <v>48</v>
      </c>
      <c r="F895" s="86" t="s">
        <v>114</v>
      </c>
      <c r="G895" s="14">
        <v>3.2</v>
      </c>
      <c r="H895" s="12">
        <v>3.7</v>
      </c>
      <c r="I895" s="2" t="s">
        <v>29</v>
      </c>
      <c r="J895" s="2">
        <v>27380</v>
      </c>
      <c r="K895" s="2">
        <v>32.299999999999997</v>
      </c>
      <c r="L895" s="60">
        <v>20460</v>
      </c>
      <c r="M895" s="16">
        <f t="shared" si="13"/>
        <v>20.46</v>
      </c>
      <c r="N895" s="2">
        <v>28.15</v>
      </c>
      <c r="O895" s="2">
        <v>7.3</v>
      </c>
      <c r="P895" s="22" t="s">
        <v>115</v>
      </c>
      <c r="Q895" s="2">
        <v>0.62</v>
      </c>
      <c r="R895" s="2">
        <v>0.02</v>
      </c>
      <c r="S895" s="2">
        <v>0.96</v>
      </c>
      <c r="T895" s="2">
        <v>0.98</v>
      </c>
      <c r="U895" s="2">
        <v>0.16</v>
      </c>
      <c r="V895" s="2">
        <v>0.1</v>
      </c>
      <c r="W895" s="2">
        <v>2.8000000000000001E-2</v>
      </c>
      <c r="X895" s="2">
        <v>4.3</v>
      </c>
      <c r="Y895" s="22" t="s">
        <v>115</v>
      </c>
      <c r="Z895" s="22" t="s">
        <v>115</v>
      </c>
    </row>
    <row r="896" spans="1:26" ht="12" customHeight="1">
      <c r="A896" s="54" t="s">
        <v>40</v>
      </c>
      <c r="B896" s="2" t="s">
        <v>61</v>
      </c>
      <c r="C896" s="2" t="s">
        <v>62</v>
      </c>
      <c r="D896" s="2" t="s">
        <v>57</v>
      </c>
      <c r="E896" s="2" t="s">
        <v>48</v>
      </c>
      <c r="F896" s="85" t="s">
        <v>113</v>
      </c>
      <c r="G896" s="4">
        <v>0.501</v>
      </c>
      <c r="H896" s="2" t="s">
        <v>29</v>
      </c>
      <c r="I896" s="2">
        <v>0.9</v>
      </c>
      <c r="J896" s="2">
        <v>17930</v>
      </c>
      <c r="K896" s="2">
        <v>69.8</v>
      </c>
      <c r="L896" s="54">
        <v>5450</v>
      </c>
      <c r="M896" s="16">
        <f t="shared" si="13"/>
        <v>5.45</v>
      </c>
      <c r="N896" s="2">
        <v>29.22</v>
      </c>
      <c r="O896" s="2">
        <v>7.41</v>
      </c>
      <c r="P896" s="2">
        <v>3.7999999999999999E-2</v>
      </c>
      <c r="Q896" s="2">
        <v>1.7</v>
      </c>
      <c r="R896" s="2">
        <v>0.23</v>
      </c>
      <c r="S896" s="2">
        <v>2.2999999999999998</v>
      </c>
      <c r="T896" s="2">
        <v>2.5</v>
      </c>
      <c r="U896" s="2">
        <v>0.28999999999999998</v>
      </c>
      <c r="V896" s="2">
        <v>0.11</v>
      </c>
      <c r="W896" s="2">
        <v>8.0000000000000002E-3</v>
      </c>
      <c r="X896" s="2">
        <v>3.2</v>
      </c>
      <c r="Y896" s="2">
        <v>160</v>
      </c>
      <c r="Z896" s="2">
        <v>28</v>
      </c>
    </row>
    <row r="897" spans="1:26" ht="12" customHeight="1" thickBot="1">
      <c r="A897" s="60" t="s">
        <v>40</v>
      </c>
      <c r="B897" s="12" t="s">
        <v>61</v>
      </c>
      <c r="C897" s="12" t="s">
        <v>62</v>
      </c>
      <c r="D897" s="12" t="s">
        <v>57</v>
      </c>
      <c r="E897" s="12" t="s">
        <v>48</v>
      </c>
      <c r="F897" s="86" t="s">
        <v>114</v>
      </c>
      <c r="G897" s="14">
        <v>3.9</v>
      </c>
      <c r="H897" s="12">
        <v>4.4000000000000004</v>
      </c>
      <c r="I897" s="2" t="s">
        <v>29</v>
      </c>
      <c r="J897" s="2">
        <v>32900</v>
      </c>
      <c r="K897" s="2">
        <v>11.5</v>
      </c>
      <c r="L897" s="60">
        <v>6310</v>
      </c>
      <c r="M897" s="16">
        <f t="shared" si="13"/>
        <v>6.31</v>
      </c>
      <c r="N897" s="2">
        <v>27.8</v>
      </c>
      <c r="O897" s="2">
        <v>7.06</v>
      </c>
      <c r="P897" s="22" t="s">
        <v>115</v>
      </c>
      <c r="Q897" s="2">
        <v>0.56000000000000005</v>
      </c>
      <c r="R897" s="2">
        <v>1.2999999999999999E-2</v>
      </c>
      <c r="S897" s="2">
        <v>0.85</v>
      </c>
      <c r="T897" s="2">
        <v>0.86</v>
      </c>
      <c r="U897" s="2">
        <v>0.2</v>
      </c>
      <c r="V897" s="2">
        <v>0.12</v>
      </c>
      <c r="W897" s="2">
        <v>5.2999999999999999E-2</v>
      </c>
      <c r="X897" s="2">
        <v>4.2</v>
      </c>
      <c r="Y897" s="22" t="s">
        <v>115</v>
      </c>
      <c r="Z897" s="22" t="s">
        <v>115</v>
      </c>
    </row>
    <row r="898" spans="1:26" ht="12" customHeight="1">
      <c r="A898" s="54" t="s">
        <v>40</v>
      </c>
      <c r="B898" s="2" t="s">
        <v>63</v>
      </c>
      <c r="C898" s="2" t="s">
        <v>62</v>
      </c>
      <c r="D898" s="2" t="s">
        <v>57</v>
      </c>
      <c r="E898" s="2" t="s">
        <v>48</v>
      </c>
      <c r="F898" s="85" t="s">
        <v>113</v>
      </c>
      <c r="G898" s="4">
        <v>0.58099999999999996</v>
      </c>
      <c r="H898" s="2" t="s">
        <v>29</v>
      </c>
      <c r="I898" s="2">
        <v>0.5</v>
      </c>
      <c r="J898" s="2">
        <v>9709</v>
      </c>
      <c r="K898" s="2">
        <v>99.3</v>
      </c>
      <c r="L898" s="54">
        <v>15240</v>
      </c>
      <c r="M898" s="16">
        <f t="shared" si="13"/>
        <v>15.24</v>
      </c>
      <c r="N898" s="2">
        <v>25.69</v>
      </c>
      <c r="O898" s="2">
        <v>7.74</v>
      </c>
      <c r="P898" s="2">
        <v>8.2000000000000003E-2</v>
      </c>
      <c r="Q898" s="2">
        <v>1.4</v>
      </c>
      <c r="R898" s="2">
        <v>0.28000000000000003</v>
      </c>
      <c r="S898" s="2">
        <v>2</v>
      </c>
      <c r="T898" s="2">
        <v>2.2999999999999998</v>
      </c>
      <c r="U898" s="2" t="s">
        <v>50</v>
      </c>
      <c r="V898" s="2">
        <v>0.12</v>
      </c>
      <c r="W898" s="2">
        <v>8.0000000000000002E-3</v>
      </c>
      <c r="X898" s="2">
        <v>6.9</v>
      </c>
      <c r="Y898" s="2">
        <v>140</v>
      </c>
      <c r="Z898" s="2">
        <v>29</v>
      </c>
    </row>
    <row r="899" spans="1:26" ht="12" customHeight="1" thickBot="1">
      <c r="A899" s="60" t="s">
        <v>40</v>
      </c>
      <c r="B899" s="12" t="s">
        <v>63</v>
      </c>
      <c r="C899" s="12" t="s">
        <v>62</v>
      </c>
      <c r="D899" s="12" t="s">
        <v>57</v>
      </c>
      <c r="E899" s="12" t="s">
        <v>48</v>
      </c>
      <c r="F899" s="86" t="s">
        <v>114</v>
      </c>
      <c r="G899" s="14">
        <v>2.8</v>
      </c>
      <c r="H899" s="12">
        <v>3.3</v>
      </c>
      <c r="I899" s="2" t="s">
        <v>29</v>
      </c>
      <c r="J899" s="2">
        <v>10860</v>
      </c>
      <c r="K899" s="2">
        <v>79.900000000000006</v>
      </c>
      <c r="L899" s="60">
        <v>18870</v>
      </c>
      <c r="M899" s="16">
        <f t="shared" ref="M899:M962" si="14">L899/1000</f>
        <v>18.87</v>
      </c>
      <c r="N899" s="2">
        <v>25.46</v>
      </c>
      <c r="O899" s="2">
        <v>7.58</v>
      </c>
      <c r="P899" s="22" t="s">
        <v>115</v>
      </c>
      <c r="Q899" s="2">
        <v>1.4</v>
      </c>
      <c r="R899" s="2">
        <v>0.25</v>
      </c>
      <c r="S899" s="2">
        <v>1.7</v>
      </c>
      <c r="T899" s="2">
        <v>1.9</v>
      </c>
      <c r="U899" s="2">
        <v>0.09</v>
      </c>
      <c r="V899" s="2">
        <v>7.6999999999999999E-2</v>
      </c>
      <c r="W899" s="2" t="s">
        <v>51</v>
      </c>
      <c r="X899" s="2">
        <v>6.4</v>
      </c>
      <c r="Y899" s="22" t="s">
        <v>115</v>
      </c>
      <c r="Z899" s="22" t="s">
        <v>115</v>
      </c>
    </row>
    <row r="900" spans="1:26" ht="12" customHeight="1">
      <c r="A900" s="59" t="s">
        <v>40</v>
      </c>
      <c r="B900" s="11" t="s">
        <v>64</v>
      </c>
      <c r="C900" s="11" t="s">
        <v>62</v>
      </c>
      <c r="D900" s="11" t="s">
        <v>57</v>
      </c>
      <c r="E900" s="11" t="s">
        <v>48</v>
      </c>
      <c r="F900" s="85" t="s">
        <v>113</v>
      </c>
      <c r="G900" s="4">
        <v>0.504</v>
      </c>
      <c r="H900" s="2" t="s">
        <v>29</v>
      </c>
      <c r="I900" s="2">
        <v>0.6</v>
      </c>
      <c r="J900" s="2">
        <v>25080</v>
      </c>
      <c r="K900" s="2">
        <v>91.6</v>
      </c>
      <c r="L900" s="54">
        <v>17430</v>
      </c>
      <c r="M900" s="16">
        <f t="shared" si="14"/>
        <v>17.43</v>
      </c>
      <c r="N900" s="2">
        <v>26.4</v>
      </c>
      <c r="O900" s="2">
        <v>7.71</v>
      </c>
      <c r="P900" s="2">
        <v>5.8000000000000003E-2</v>
      </c>
      <c r="Q900" s="2">
        <v>0.92</v>
      </c>
      <c r="R900" s="2">
        <v>1.4E-2</v>
      </c>
      <c r="S900" s="2">
        <v>1.9</v>
      </c>
      <c r="T900" s="2">
        <v>1.9</v>
      </c>
      <c r="U900" s="2">
        <v>2.5999999999999999E-2</v>
      </c>
      <c r="V900" s="2">
        <v>0.2</v>
      </c>
      <c r="W900" s="2">
        <v>2.9000000000000001E-2</v>
      </c>
      <c r="X900" s="2">
        <v>3.9</v>
      </c>
      <c r="Y900" s="2">
        <v>140</v>
      </c>
      <c r="Z900" s="2">
        <v>19</v>
      </c>
    </row>
    <row r="901" spans="1:26" ht="12" customHeight="1" thickBot="1">
      <c r="A901" s="60" t="s">
        <v>40</v>
      </c>
      <c r="B901" s="12" t="s">
        <v>64</v>
      </c>
      <c r="C901" s="12" t="s">
        <v>62</v>
      </c>
      <c r="D901" s="12" t="s">
        <v>57</v>
      </c>
      <c r="E901" s="12" t="s">
        <v>48</v>
      </c>
      <c r="F901" s="86" t="s">
        <v>114</v>
      </c>
      <c r="G901" s="14">
        <v>4.5</v>
      </c>
      <c r="H901" s="12">
        <v>5</v>
      </c>
      <c r="I901" s="2" t="s">
        <v>29</v>
      </c>
      <c r="J901" s="2">
        <v>31820</v>
      </c>
      <c r="K901" s="2">
        <v>29.1</v>
      </c>
      <c r="L901" s="60">
        <v>18020</v>
      </c>
      <c r="M901" s="16">
        <f t="shared" si="14"/>
        <v>18.02</v>
      </c>
      <c r="N901" s="2">
        <v>25.75</v>
      </c>
      <c r="O901" s="2">
        <v>7.23</v>
      </c>
      <c r="P901" s="22" t="s">
        <v>115</v>
      </c>
      <c r="Q901" s="2">
        <v>0.77</v>
      </c>
      <c r="R901" s="2">
        <v>0.01</v>
      </c>
      <c r="S901" s="2">
        <v>1.2</v>
      </c>
      <c r="T901" s="2">
        <v>1.3</v>
      </c>
      <c r="U901" s="2">
        <v>0.27</v>
      </c>
      <c r="V901" s="2">
        <v>0.22</v>
      </c>
      <c r="W901" s="2">
        <v>6.2E-2</v>
      </c>
      <c r="X901" s="2">
        <v>3.1</v>
      </c>
      <c r="Y901" s="22" t="s">
        <v>115</v>
      </c>
      <c r="Z901" s="22" t="s">
        <v>115</v>
      </c>
    </row>
    <row r="902" spans="1:26" ht="12" customHeight="1">
      <c r="A902" s="54" t="s">
        <v>40</v>
      </c>
      <c r="B902" s="2" t="s">
        <v>65</v>
      </c>
      <c r="C902" s="2" t="s">
        <v>62</v>
      </c>
      <c r="D902" s="2" t="s">
        <v>57</v>
      </c>
      <c r="E902" s="2" t="s">
        <v>48</v>
      </c>
      <c r="F902" s="85" t="s">
        <v>113</v>
      </c>
      <c r="G902" s="4">
        <v>0.498</v>
      </c>
      <c r="H902" s="2" t="s">
        <v>29</v>
      </c>
      <c r="I902" s="2">
        <v>0.7</v>
      </c>
      <c r="J902" s="2">
        <v>26550</v>
      </c>
      <c r="K902" s="2">
        <v>61.3</v>
      </c>
      <c r="L902" s="54">
        <v>18190</v>
      </c>
      <c r="M902" s="16">
        <f t="shared" si="14"/>
        <v>18.190000000000001</v>
      </c>
      <c r="N902" s="2">
        <v>25.13</v>
      </c>
      <c r="O902" s="2">
        <v>7.4</v>
      </c>
      <c r="P902" s="2">
        <v>1.7999999999999999E-2</v>
      </c>
      <c r="Q902" s="2">
        <v>1.1000000000000001</v>
      </c>
      <c r="R902" s="2">
        <v>0.01</v>
      </c>
      <c r="S902" s="2">
        <v>1.5</v>
      </c>
      <c r="T902" s="2">
        <v>1.5</v>
      </c>
      <c r="U902" s="2">
        <v>2.5000000000000001E-2</v>
      </c>
      <c r="V902" s="2">
        <v>0.11</v>
      </c>
      <c r="W902" s="2">
        <v>2.7E-2</v>
      </c>
      <c r="X902" s="2">
        <v>4.4000000000000004</v>
      </c>
      <c r="Y902" s="2">
        <v>140</v>
      </c>
      <c r="Z902" s="2">
        <v>19</v>
      </c>
    </row>
    <row r="903" spans="1:26" ht="12" customHeight="1" thickBot="1">
      <c r="A903" s="60" t="s">
        <v>40</v>
      </c>
      <c r="B903" s="12" t="s">
        <v>65</v>
      </c>
      <c r="C903" s="12" t="s">
        <v>62</v>
      </c>
      <c r="D903" s="12" t="s">
        <v>57</v>
      </c>
      <c r="E903" s="12" t="s">
        <v>46</v>
      </c>
      <c r="F903" s="86" t="s">
        <v>114</v>
      </c>
      <c r="G903" s="14">
        <v>3.0459999999999998</v>
      </c>
      <c r="H903" s="12">
        <v>3.4</v>
      </c>
      <c r="I903" s="2" t="s">
        <v>29</v>
      </c>
      <c r="J903" s="2">
        <v>29200</v>
      </c>
      <c r="K903" s="2">
        <v>41</v>
      </c>
      <c r="L903" s="60">
        <v>18870</v>
      </c>
      <c r="M903" s="16">
        <f t="shared" si="14"/>
        <v>18.87</v>
      </c>
      <c r="N903" s="2">
        <v>25.34</v>
      </c>
      <c r="O903" s="2">
        <v>7.32</v>
      </c>
      <c r="P903" s="22" t="s">
        <v>115</v>
      </c>
      <c r="Q903" s="2">
        <v>0.64</v>
      </c>
      <c r="R903" s="2">
        <v>0.01</v>
      </c>
      <c r="S903" s="2">
        <v>0.79</v>
      </c>
      <c r="T903" s="2">
        <v>0.79</v>
      </c>
      <c r="U903" s="2">
        <v>1.6E-2</v>
      </c>
      <c r="V903" s="2">
        <v>4.3999999999999997E-2</v>
      </c>
      <c r="W903" s="2">
        <v>7.0000000000000001E-3</v>
      </c>
      <c r="X903" s="2">
        <v>1.8</v>
      </c>
      <c r="Y903" s="22" t="s">
        <v>115</v>
      </c>
      <c r="Z903" s="22" t="s">
        <v>115</v>
      </c>
    </row>
    <row r="904" spans="1:26" ht="12" customHeight="1">
      <c r="A904" s="54" t="s">
        <v>40</v>
      </c>
      <c r="B904" s="2" t="s">
        <v>66</v>
      </c>
      <c r="C904" s="2" t="s">
        <v>67</v>
      </c>
      <c r="D904" s="2" t="s">
        <v>57</v>
      </c>
      <c r="E904" s="2" t="s">
        <v>48</v>
      </c>
      <c r="F904" s="85" t="s">
        <v>113</v>
      </c>
      <c r="G904" s="4">
        <v>0.50800000000000001</v>
      </c>
      <c r="H904" s="2" t="s">
        <v>29</v>
      </c>
      <c r="I904" s="2">
        <v>0.8</v>
      </c>
      <c r="J904" s="2">
        <v>28400</v>
      </c>
      <c r="K904" s="2">
        <v>91.3</v>
      </c>
      <c r="L904" s="54">
        <v>18110</v>
      </c>
      <c r="M904" s="16">
        <f t="shared" si="14"/>
        <v>18.11</v>
      </c>
      <c r="N904" s="2">
        <v>23.91</v>
      </c>
      <c r="O904" s="2">
        <v>7.49</v>
      </c>
      <c r="P904" s="2">
        <v>1.2999999999999999E-2</v>
      </c>
      <c r="Q904" s="2">
        <v>0.84</v>
      </c>
      <c r="R904" s="2">
        <v>0.03</v>
      </c>
      <c r="S904" s="2">
        <v>1.3</v>
      </c>
      <c r="T904" s="2">
        <v>1.3</v>
      </c>
      <c r="U904" s="2">
        <v>0.11</v>
      </c>
      <c r="V904" s="2">
        <v>9.4E-2</v>
      </c>
      <c r="W904" s="2">
        <v>1.7999999999999999E-2</v>
      </c>
      <c r="X904" s="2">
        <v>4.4000000000000004</v>
      </c>
      <c r="Y904" s="2">
        <v>150</v>
      </c>
      <c r="Z904" s="2">
        <v>15</v>
      </c>
    </row>
    <row r="905" spans="1:26" ht="12" customHeight="1" thickBot="1">
      <c r="A905" s="60" t="s">
        <v>40</v>
      </c>
      <c r="B905" s="12" t="s">
        <v>66</v>
      </c>
      <c r="C905" s="12" t="s">
        <v>67</v>
      </c>
      <c r="D905" s="12" t="s">
        <v>57</v>
      </c>
      <c r="E905" s="12" t="s">
        <v>48</v>
      </c>
      <c r="F905" s="86" t="s">
        <v>114</v>
      </c>
      <c r="G905" s="14">
        <v>3.5</v>
      </c>
      <c r="H905" s="12">
        <v>4</v>
      </c>
      <c r="I905" s="2" t="s">
        <v>29</v>
      </c>
      <c r="J905" s="2">
        <v>30410</v>
      </c>
      <c r="K905" s="2">
        <v>71.5</v>
      </c>
      <c r="L905" s="60">
        <v>20840</v>
      </c>
      <c r="M905" s="16">
        <f t="shared" si="14"/>
        <v>20.84</v>
      </c>
      <c r="N905" s="2">
        <v>23.79</v>
      </c>
      <c r="O905" s="2">
        <v>7.34</v>
      </c>
      <c r="P905" s="22" t="s">
        <v>115</v>
      </c>
      <c r="Q905" s="2">
        <v>0.78</v>
      </c>
      <c r="R905" s="2">
        <v>2.1000000000000001E-2</v>
      </c>
      <c r="S905" s="2">
        <v>1.1000000000000001</v>
      </c>
      <c r="T905" s="2">
        <v>1.2</v>
      </c>
      <c r="U905" s="2">
        <v>0.15</v>
      </c>
      <c r="V905" s="2">
        <v>9.7000000000000003E-2</v>
      </c>
      <c r="W905" s="2">
        <v>1.4999999999999999E-2</v>
      </c>
      <c r="X905" s="2">
        <v>4.0999999999999996</v>
      </c>
      <c r="Y905" s="22" t="s">
        <v>115</v>
      </c>
      <c r="Z905" s="22" t="s">
        <v>115</v>
      </c>
    </row>
    <row r="906" spans="1:26" ht="12" customHeight="1">
      <c r="A906" s="54" t="s">
        <v>40</v>
      </c>
      <c r="B906" s="2" t="s">
        <v>68</v>
      </c>
      <c r="C906" s="2" t="s">
        <v>67</v>
      </c>
      <c r="D906" s="2" t="s">
        <v>57</v>
      </c>
      <c r="E906" s="2" t="s">
        <v>48</v>
      </c>
      <c r="F906" s="85" t="s">
        <v>113</v>
      </c>
      <c r="G906" s="4">
        <v>0.5</v>
      </c>
      <c r="H906" s="2" t="s">
        <v>29</v>
      </c>
      <c r="I906" s="2">
        <v>1.1000000000000001</v>
      </c>
      <c r="J906" s="2">
        <v>26810</v>
      </c>
      <c r="K906" s="2">
        <v>78.8</v>
      </c>
      <c r="L906" s="54">
        <v>19090</v>
      </c>
      <c r="M906" s="16">
        <f t="shared" si="14"/>
        <v>19.09</v>
      </c>
      <c r="N906" s="2">
        <v>24.04</v>
      </c>
      <c r="O906" s="2">
        <v>7.46</v>
      </c>
      <c r="P906" s="2">
        <v>1.2E-2</v>
      </c>
      <c r="Q906" s="2">
        <v>0.73</v>
      </c>
      <c r="R906" s="2">
        <v>0.01</v>
      </c>
      <c r="S906" s="2">
        <v>1</v>
      </c>
      <c r="T906" s="2">
        <v>1</v>
      </c>
      <c r="U906" s="2">
        <v>1.4E-2</v>
      </c>
      <c r="V906" s="2">
        <v>7.9000000000000001E-2</v>
      </c>
      <c r="W906" s="2">
        <v>1.6E-2</v>
      </c>
      <c r="X906" s="2">
        <v>4</v>
      </c>
      <c r="Y906" s="2">
        <v>140</v>
      </c>
      <c r="Z906" s="2">
        <v>13</v>
      </c>
    </row>
    <row r="907" spans="1:26" ht="12" customHeight="1" thickBot="1">
      <c r="A907" s="60" t="s">
        <v>40</v>
      </c>
      <c r="B907" s="12" t="s">
        <v>68</v>
      </c>
      <c r="C907" s="12" t="s">
        <v>67</v>
      </c>
      <c r="D907" s="12" t="s">
        <v>57</v>
      </c>
      <c r="E907" s="12" t="s">
        <v>48</v>
      </c>
      <c r="F907" s="86" t="s">
        <v>114</v>
      </c>
      <c r="G907" s="14">
        <v>3.8</v>
      </c>
      <c r="H907" s="12">
        <v>4.3</v>
      </c>
      <c r="I907" s="2" t="s">
        <v>29</v>
      </c>
      <c r="J907" s="2">
        <v>33620</v>
      </c>
      <c r="K907" s="2">
        <v>60.4</v>
      </c>
      <c r="L907" s="60">
        <v>24490</v>
      </c>
      <c r="M907" s="16">
        <f t="shared" si="14"/>
        <v>24.49</v>
      </c>
      <c r="N907" s="2">
        <v>24.12</v>
      </c>
      <c r="O907" s="2">
        <v>7.34</v>
      </c>
      <c r="P907" s="22" t="s">
        <v>115</v>
      </c>
      <c r="Q907" s="2">
        <v>0.68</v>
      </c>
      <c r="R907" s="2">
        <v>0.01</v>
      </c>
      <c r="S907" s="2">
        <v>0.88</v>
      </c>
      <c r="T907" s="2">
        <v>0.88</v>
      </c>
      <c r="U907" s="2">
        <v>2.7E-2</v>
      </c>
      <c r="V907" s="2">
        <v>8.2000000000000003E-2</v>
      </c>
      <c r="W907" s="2">
        <v>2.1000000000000001E-2</v>
      </c>
      <c r="X907" s="2">
        <v>3.5</v>
      </c>
      <c r="Y907" s="22" t="s">
        <v>115</v>
      </c>
      <c r="Z907" s="22" t="s">
        <v>115</v>
      </c>
    </row>
    <row r="908" spans="1:26" ht="12" customHeight="1">
      <c r="A908" s="54" t="s">
        <v>40</v>
      </c>
      <c r="B908" s="2" t="s">
        <v>69</v>
      </c>
      <c r="C908" s="2" t="s">
        <v>67</v>
      </c>
      <c r="D908" s="2" t="s">
        <v>57</v>
      </c>
      <c r="E908" s="2" t="s">
        <v>48</v>
      </c>
      <c r="F908" s="85" t="s">
        <v>113</v>
      </c>
      <c r="G908" s="4">
        <v>0.51900000000000002</v>
      </c>
      <c r="H908" s="2" t="s">
        <v>29</v>
      </c>
      <c r="I908" s="2">
        <v>1</v>
      </c>
      <c r="J908" s="2">
        <v>30740</v>
      </c>
      <c r="K908" s="2">
        <v>86</v>
      </c>
      <c r="L908" s="54">
        <v>20820</v>
      </c>
      <c r="M908" s="16">
        <f t="shared" si="14"/>
        <v>20.82</v>
      </c>
      <c r="N908" s="2">
        <v>24.29</v>
      </c>
      <c r="O908" s="2">
        <v>7.44</v>
      </c>
      <c r="P908" s="2">
        <v>1.7999999999999999E-2</v>
      </c>
      <c r="Q908" s="2">
        <v>0.93</v>
      </c>
      <c r="R908" s="2">
        <v>0.01</v>
      </c>
      <c r="S908" s="2">
        <v>1.1000000000000001</v>
      </c>
      <c r="T908" s="2">
        <v>1.1000000000000001</v>
      </c>
      <c r="U908" s="2" t="s">
        <v>50</v>
      </c>
      <c r="V908" s="2">
        <v>0.1</v>
      </c>
      <c r="W908" s="2">
        <v>0.03</v>
      </c>
      <c r="X908" s="2">
        <v>4.2</v>
      </c>
      <c r="Y908" s="2">
        <v>150</v>
      </c>
      <c r="Z908" s="2">
        <v>14</v>
      </c>
    </row>
    <row r="909" spans="1:26" ht="12" customHeight="1" thickBot="1">
      <c r="A909" s="60" t="s">
        <v>40</v>
      </c>
      <c r="B909" s="12" t="s">
        <v>69</v>
      </c>
      <c r="C909" s="12" t="s">
        <v>67</v>
      </c>
      <c r="D909" s="12" t="s">
        <v>57</v>
      </c>
      <c r="E909" s="12" t="s">
        <v>48</v>
      </c>
      <c r="F909" s="86" t="s">
        <v>114</v>
      </c>
      <c r="G909" s="14">
        <v>4.5</v>
      </c>
      <c r="H909" s="12">
        <v>4.5</v>
      </c>
      <c r="I909" s="2" t="s">
        <v>29</v>
      </c>
      <c r="J909" s="2">
        <v>38560</v>
      </c>
      <c r="K909" s="2">
        <v>26</v>
      </c>
      <c r="L909" s="60">
        <v>21880</v>
      </c>
      <c r="M909" s="16">
        <f t="shared" si="14"/>
        <v>21.88</v>
      </c>
      <c r="N909" s="2">
        <v>24.13</v>
      </c>
      <c r="O909" s="2">
        <v>7.15</v>
      </c>
      <c r="P909" s="22" t="s">
        <v>115</v>
      </c>
      <c r="Q909" s="2">
        <v>0.68</v>
      </c>
      <c r="R909" s="2">
        <v>0.01</v>
      </c>
      <c r="S909" s="2">
        <v>0.93</v>
      </c>
      <c r="T909" s="2">
        <v>0.94</v>
      </c>
      <c r="U909" s="2">
        <v>0.2</v>
      </c>
      <c r="V909" s="2">
        <v>0.13</v>
      </c>
      <c r="W909" s="2">
        <v>7.6999999999999999E-2</v>
      </c>
      <c r="X909" s="2">
        <v>3.8</v>
      </c>
      <c r="Y909" s="22" t="s">
        <v>115</v>
      </c>
      <c r="Z909" s="22" t="s">
        <v>115</v>
      </c>
    </row>
    <row r="910" spans="1:26" ht="12" customHeight="1">
      <c r="A910" s="54" t="s">
        <v>40</v>
      </c>
      <c r="B910" s="2" t="s">
        <v>70</v>
      </c>
      <c r="C910" s="2" t="s">
        <v>67</v>
      </c>
      <c r="D910" s="2" t="s">
        <v>57</v>
      </c>
      <c r="E910" s="2" t="s">
        <v>48</v>
      </c>
      <c r="F910" s="85" t="s">
        <v>113</v>
      </c>
      <c r="G910" s="4">
        <v>0.51800000000000002</v>
      </c>
      <c r="H910" s="2" t="s">
        <v>29</v>
      </c>
      <c r="I910" s="2">
        <v>1.2</v>
      </c>
      <c r="J910" s="2">
        <v>33220</v>
      </c>
      <c r="K910" s="2">
        <v>79.099999999999994</v>
      </c>
      <c r="L910" s="54">
        <v>22210</v>
      </c>
      <c r="M910" s="16">
        <f t="shared" si="14"/>
        <v>22.21</v>
      </c>
      <c r="N910" s="2">
        <v>22.96</v>
      </c>
      <c r="O910" s="2">
        <v>7.57</v>
      </c>
      <c r="P910" s="2">
        <v>1.2999999999999999E-2</v>
      </c>
      <c r="Q910" s="2">
        <v>0.76</v>
      </c>
      <c r="R910" s="2">
        <v>0.01</v>
      </c>
      <c r="S910" s="2">
        <v>1</v>
      </c>
      <c r="T910" s="2">
        <v>1</v>
      </c>
      <c r="U910" s="2" t="s">
        <v>50</v>
      </c>
      <c r="V910" s="2">
        <v>8.2000000000000003E-2</v>
      </c>
      <c r="W910" s="2">
        <v>2.4E-2</v>
      </c>
      <c r="X910" s="2">
        <v>3.7</v>
      </c>
      <c r="Y910" s="2">
        <v>150</v>
      </c>
      <c r="Z910" s="2">
        <v>10</v>
      </c>
    </row>
    <row r="911" spans="1:26" ht="12" customHeight="1" thickBot="1">
      <c r="A911" s="60" t="s">
        <v>40</v>
      </c>
      <c r="B911" s="12" t="s">
        <v>70</v>
      </c>
      <c r="C911" s="12" t="s">
        <v>67</v>
      </c>
      <c r="D911" s="12" t="s">
        <v>57</v>
      </c>
      <c r="E911" s="12" t="s">
        <v>48</v>
      </c>
      <c r="F911" s="86" t="s">
        <v>114</v>
      </c>
      <c r="G911" s="14">
        <v>3.5</v>
      </c>
      <c r="H911" s="12">
        <v>4</v>
      </c>
      <c r="I911" s="12" t="s">
        <v>29</v>
      </c>
      <c r="J911" s="2">
        <v>36230</v>
      </c>
      <c r="K911" s="2">
        <v>53</v>
      </c>
      <c r="L911" s="60">
        <v>23080</v>
      </c>
      <c r="M911" s="16">
        <f t="shared" si="14"/>
        <v>23.08</v>
      </c>
      <c r="N911" s="2">
        <v>23.67</v>
      </c>
      <c r="O911" s="2">
        <v>7.41</v>
      </c>
      <c r="P911" s="22" t="s">
        <v>115</v>
      </c>
      <c r="Q911" s="2">
        <v>0.7</v>
      </c>
      <c r="R911" s="2">
        <v>0.01</v>
      </c>
      <c r="S911" s="2">
        <v>0.96</v>
      </c>
      <c r="T911" s="2">
        <v>0.96</v>
      </c>
      <c r="U911" s="2">
        <v>1.4E-2</v>
      </c>
      <c r="V911" s="2">
        <v>0.11</v>
      </c>
      <c r="W911" s="2">
        <v>3.2000000000000001E-2</v>
      </c>
      <c r="X911" s="2">
        <v>3.6</v>
      </c>
      <c r="Y911" s="22" t="s">
        <v>115</v>
      </c>
      <c r="Z911" s="22" t="s">
        <v>115</v>
      </c>
    </row>
    <row r="912" spans="1:26" ht="12" customHeight="1">
      <c r="A912" s="54" t="s">
        <v>40</v>
      </c>
      <c r="B912" s="2" t="s">
        <v>71</v>
      </c>
      <c r="C912" s="2" t="s">
        <v>67</v>
      </c>
      <c r="D912" s="2" t="s">
        <v>57</v>
      </c>
      <c r="E912" s="2" t="s">
        <v>48</v>
      </c>
      <c r="F912" s="85" t="s">
        <v>113</v>
      </c>
      <c r="G912" s="4">
        <v>0.43099999999999999</v>
      </c>
      <c r="H912" s="2" t="s">
        <v>29</v>
      </c>
      <c r="I912" s="2">
        <v>0.5</v>
      </c>
      <c r="J912" s="2">
        <v>34750</v>
      </c>
      <c r="K912" s="2">
        <v>93.1</v>
      </c>
      <c r="L912" s="54">
        <v>23220</v>
      </c>
      <c r="M912" s="16">
        <f t="shared" si="14"/>
        <v>23.22</v>
      </c>
      <c r="N912" s="2">
        <v>23.62</v>
      </c>
      <c r="O912" s="2">
        <v>7.56</v>
      </c>
      <c r="P912" s="2">
        <v>1.2999999999999999E-2</v>
      </c>
      <c r="Q912" s="2">
        <v>0.72</v>
      </c>
      <c r="R912" s="2">
        <v>0.01</v>
      </c>
      <c r="S912" s="2">
        <v>1</v>
      </c>
      <c r="T912" s="2">
        <v>1</v>
      </c>
      <c r="U912" s="2" t="s">
        <v>50</v>
      </c>
      <c r="V912" s="2">
        <v>9.8000000000000004E-2</v>
      </c>
      <c r="W912" s="2">
        <v>3.5999999999999997E-2</v>
      </c>
      <c r="X912" s="2">
        <v>3.6</v>
      </c>
      <c r="Y912" s="2">
        <v>150</v>
      </c>
      <c r="Z912" s="2">
        <v>16</v>
      </c>
    </row>
    <row r="913" spans="1:26" ht="12" customHeight="1" thickBot="1">
      <c r="A913" s="60" t="s">
        <v>40</v>
      </c>
      <c r="B913" s="12" t="s">
        <v>71</v>
      </c>
      <c r="C913" s="12" t="s">
        <v>67</v>
      </c>
      <c r="D913" s="12" t="s">
        <v>57</v>
      </c>
      <c r="E913" s="12" t="s">
        <v>48</v>
      </c>
      <c r="F913" s="86" t="s">
        <v>114</v>
      </c>
      <c r="G913" s="14">
        <v>4.2</v>
      </c>
      <c r="H913" s="12">
        <v>4.7</v>
      </c>
      <c r="I913" s="2" t="s">
        <v>29</v>
      </c>
      <c r="J913" s="2">
        <v>36500</v>
      </c>
      <c r="K913" s="2">
        <v>62.3</v>
      </c>
      <c r="L913" s="60">
        <v>24900</v>
      </c>
      <c r="M913" s="16">
        <f t="shared" si="14"/>
        <v>24.9</v>
      </c>
      <c r="N913" s="2">
        <v>23.57</v>
      </c>
      <c r="O913" s="2">
        <v>7.37</v>
      </c>
      <c r="P913" s="22" t="s">
        <v>115</v>
      </c>
      <c r="Q913" s="2">
        <v>0.71</v>
      </c>
      <c r="R913" s="2">
        <v>0.01</v>
      </c>
      <c r="S913" s="2">
        <v>0.9</v>
      </c>
      <c r="T913" s="2">
        <v>0.91</v>
      </c>
      <c r="U913" s="2">
        <v>5.1999999999999998E-2</v>
      </c>
      <c r="V913" s="2">
        <v>0.1</v>
      </c>
      <c r="W913" s="2">
        <v>3.3000000000000002E-2</v>
      </c>
      <c r="X913" s="2">
        <v>3.5</v>
      </c>
      <c r="Y913" s="22" t="s">
        <v>115</v>
      </c>
      <c r="Z913" s="22" t="s">
        <v>115</v>
      </c>
    </row>
    <row r="914" spans="1:26" ht="12" customHeight="1">
      <c r="A914" s="54" t="s">
        <v>40</v>
      </c>
      <c r="B914" s="2" t="s">
        <v>72</v>
      </c>
      <c r="C914" s="2" t="s">
        <v>73</v>
      </c>
      <c r="D914" s="2" t="s">
        <v>57</v>
      </c>
      <c r="E914" s="2" t="s">
        <v>48</v>
      </c>
      <c r="F914" s="85" t="s">
        <v>113</v>
      </c>
      <c r="G914" s="4">
        <v>0.61399999999999999</v>
      </c>
      <c r="H914" s="2" t="s">
        <v>29</v>
      </c>
      <c r="I914" s="2">
        <v>0.9</v>
      </c>
      <c r="J914" s="2">
        <v>32750</v>
      </c>
      <c r="K914" s="2">
        <v>74.5</v>
      </c>
      <c r="L914" s="54">
        <v>25250</v>
      </c>
      <c r="M914" s="16">
        <f t="shared" si="14"/>
        <v>25.25</v>
      </c>
      <c r="N914" s="2">
        <v>21.69</v>
      </c>
      <c r="O914" s="2">
        <v>7.5</v>
      </c>
      <c r="P914" s="2">
        <v>7.3000000000000001E-3</v>
      </c>
      <c r="Q914" s="2">
        <v>0.84</v>
      </c>
      <c r="R914" s="2">
        <v>4.2000000000000003E-2</v>
      </c>
      <c r="S914" s="2">
        <v>1</v>
      </c>
      <c r="T914" s="2">
        <v>1.1000000000000001</v>
      </c>
      <c r="U914" s="2">
        <v>0.15</v>
      </c>
      <c r="V914" s="2">
        <v>6.7000000000000004E-2</v>
      </c>
      <c r="W914" s="2">
        <v>2.8000000000000001E-2</v>
      </c>
      <c r="X914" s="2">
        <v>3.9</v>
      </c>
      <c r="Y914" s="2">
        <v>160</v>
      </c>
      <c r="Z914" s="2">
        <v>13</v>
      </c>
    </row>
    <row r="915" spans="1:26" ht="12" customHeight="1" thickBot="1">
      <c r="A915" s="60" t="s">
        <v>40</v>
      </c>
      <c r="B915" s="12" t="s">
        <v>72</v>
      </c>
      <c r="C915" s="12" t="s">
        <v>73</v>
      </c>
      <c r="D915" s="12" t="s">
        <v>57</v>
      </c>
      <c r="E915" s="12" t="s">
        <v>48</v>
      </c>
      <c r="F915" s="86" t="s">
        <v>114</v>
      </c>
      <c r="G915" s="14">
        <v>3</v>
      </c>
      <c r="H915" s="12">
        <v>3.5</v>
      </c>
      <c r="I915" s="12" t="s">
        <v>29</v>
      </c>
      <c r="J915" s="2">
        <v>36640</v>
      </c>
      <c r="K915" s="2">
        <v>60.7</v>
      </c>
      <c r="L915" s="60">
        <v>26770</v>
      </c>
      <c r="M915" s="16">
        <f t="shared" si="14"/>
        <v>26.77</v>
      </c>
      <c r="N915" s="2">
        <v>21.21</v>
      </c>
      <c r="O915" s="2">
        <v>7.39</v>
      </c>
      <c r="P915" s="22" t="s">
        <v>115</v>
      </c>
      <c r="Q915" s="2">
        <v>0.69</v>
      </c>
      <c r="R915" s="2">
        <v>4.2999999999999997E-2</v>
      </c>
      <c r="S915" s="2">
        <v>0.92</v>
      </c>
      <c r="T915" s="2">
        <v>0.97</v>
      </c>
      <c r="U915" s="2">
        <v>0.14000000000000001</v>
      </c>
      <c r="V915" s="2">
        <v>7.9000000000000001E-2</v>
      </c>
      <c r="W915" s="2">
        <v>3.5000000000000003E-2</v>
      </c>
      <c r="X915" s="2">
        <v>3.5</v>
      </c>
      <c r="Y915" s="22" t="s">
        <v>115</v>
      </c>
      <c r="Z915" s="22" t="s">
        <v>115</v>
      </c>
    </row>
    <row r="916" spans="1:26" ht="12" customHeight="1">
      <c r="A916" s="54" t="s">
        <v>40</v>
      </c>
      <c r="B916" s="2" t="s">
        <v>74</v>
      </c>
      <c r="C916" s="2" t="s">
        <v>73</v>
      </c>
      <c r="D916" s="2" t="s">
        <v>57</v>
      </c>
      <c r="E916" s="2" t="s">
        <v>48</v>
      </c>
      <c r="F916" s="85" t="s">
        <v>113</v>
      </c>
      <c r="G916" s="4">
        <v>0.51300000000000001</v>
      </c>
      <c r="H916" s="2" t="s">
        <v>29</v>
      </c>
      <c r="I916" s="2">
        <v>1.6</v>
      </c>
      <c r="J916" s="2">
        <v>39080</v>
      </c>
      <c r="K916" s="2">
        <v>58.4</v>
      </c>
      <c r="L916" s="54">
        <v>28120</v>
      </c>
      <c r="M916" s="16">
        <f t="shared" si="14"/>
        <v>28.12</v>
      </c>
      <c r="N916" s="2">
        <v>21.17</v>
      </c>
      <c r="O916" s="2">
        <v>7.38</v>
      </c>
      <c r="P916" s="2">
        <v>8.5000000000000006E-3</v>
      </c>
      <c r="Q916" s="2">
        <v>0.69</v>
      </c>
      <c r="R916" s="2">
        <v>1.9E-2</v>
      </c>
      <c r="S916" s="2">
        <v>0.9</v>
      </c>
      <c r="T916" s="2">
        <v>0.92</v>
      </c>
      <c r="U916" s="2">
        <v>0.06</v>
      </c>
      <c r="V916" s="2">
        <v>8.1000000000000003E-2</v>
      </c>
      <c r="W916" s="2">
        <v>3.1E-2</v>
      </c>
      <c r="X916" s="2">
        <v>3.1</v>
      </c>
      <c r="Y916" s="2">
        <v>140</v>
      </c>
      <c r="Z916" s="2">
        <v>10</v>
      </c>
    </row>
    <row r="917" spans="1:26" ht="12" customHeight="1" thickBot="1">
      <c r="A917" s="60" t="s">
        <v>40</v>
      </c>
      <c r="B917" s="12" t="s">
        <v>74</v>
      </c>
      <c r="C917" s="12" t="s">
        <v>73</v>
      </c>
      <c r="D917" s="12" t="s">
        <v>57</v>
      </c>
      <c r="E917" s="12" t="s">
        <v>48</v>
      </c>
      <c r="F917" s="86" t="s">
        <v>114</v>
      </c>
      <c r="G917" s="14">
        <v>3.5</v>
      </c>
      <c r="H917" s="12">
        <v>4</v>
      </c>
      <c r="I917" s="2" t="s">
        <v>29</v>
      </c>
      <c r="J917" s="2">
        <v>41640</v>
      </c>
      <c r="K917" s="2">
        <v>45.8</v>
      </c>
      <c r="L917" s="60">
        <v>27950</v>
      </c>
      <c r="M917" s="16">
        <f t="shared" si="14"/>
        <v>27.95</v>
      </c>
      <c r="N917" s="2">
        <v>21.15</v>
      </c>
      <c r="O917" s="2">
        <v>7.34</v>
      </c>
      <c r="P917" s="22" t="s">
        <v>115</v>
      </c>
      <c r="Q917" s="2">
        <v>0.64</v>
      </c>
      <c r="R917" s="2">
        <v>1.2999999999999999E-2</v>
      </c>
      <c r="S917" s="2">
        <v>0.83</v>
      </c>
      <c r="T917" s="2">
        <v>0.85</v>
      </c>
      <c r="U917" s="2">
        <v>6.8000000000000005E-2</v>
      </c>
      <c r="V917" s="2">
        <v>7.6999999999999999E-2</v>
      </c>
      <c r="W917" s="2">
        <v>3.5999999999999997E-2</v>
      </c>
      <c r="X917" s="2">
        <v>2.9</v>
      </c>
      <c r="Y917" s="22" t="s">
        <v>115</v>
      </c>
      <c r="Z917" s="22" t="s">
        <v>115</v>
      </c>
    </row>
    <row r="918" spans="1:26" ht="12" customHeight="1">
      <c r="A918" s="54" t="s">
        <v>40</v>
      </c>
      <c r="B918" s="2" t="s">
        <v>75</v>
      </c>
      <c r="C918" s="2" t="s">
        <v>73</v>
      </c>
      <c r="D918" s="2" t="s">
        <v>57</v>
      </c>
      <c r="E918" s="2" t="s">
        <v>48</v>
      </c>
      <c r="F918" s="85" t="s">
        <v>113</v>
      </c>
      <c r="G918" s="4">
        <v>0.51100000000000001</v>
      </c>
      <c r="H918" s="2" t="s">
        <v>29</v>
      </c>
      <c r="I918" s="2">
        <v>1.4</v>
      </c>
      <c r="J918" s="2">
        <v>39810</v>
      </c>
      <c r="K918" s="2">
        <v>60.1</v>
      </c>
      <c r="L918" s="54">
        <v>26440</v>
      </c>
      <c r="M918" s="16">
        <f t="shared" si="14"/>
        <v>26.44</v>
      </c>
      <c r="N918" s="2">
        <v>22.36</v>
      </c>
      <c r="O918" s="2">
        <v>7.35</v>
      </c>
      <c r="P918" s="2">
        <v>4.8999999999999998E-3</v>
      </c>
      <c r="Q918" s="2">
        <v>0.57999999999999996</v>
      </c>
      <c r="R918" s="2">
        <v>4.9000000000000002E-2</v>
      </c>
      <c r="S918" s="2">
        <v>0.85</v>
      </c>
      <c r="T918" s="2">
        <v>0.9</v>
      </c>
      <c r="U918" s="2">
        <v>0.16</v>
      </c>
      <c r="V918" s="2">
        <v>7.0000000000000007E-2</v>
      </c>
      <c r="W918" s="2">
        <v>4.2999999999999997E-2</v>
      </c>
      <c r="X918" s="2">
        <v>3.2</v>
      </c>
      <c r="Y918" s="2">
        <v>150</v>
      </c>
      <c r="Z918" s="2">
        <v>10</v>
      </c>
    </row>
    <row r="919" spans="1:26" ht="12" customHeight="1" thickBot="1">
      <c r="A919" s="60" t="s">
        <v>40</v>
      </c>
      <c r="B919" s="12" t="s">
        <v>75</v>
      </c>
      <c r="C919" s="12" t="s">
        <v>73</v>
      </c>
      <c r="D919" s="12" t="s">
        <v>57</v>
      </c>
      <c r="E919" s="12" t="s">
        <v>48</v>
      </c>
      <c r="F919" s="86" t="s">
        <v>114</v>
      </c>
      <c r="G919" s="14">
        <v>4</v>
      </c>
      <c r="H919" s="12">
        <v>4.5</v>
      </c>
      <c r="I919" s="2" t="s">
        <v>29</v>
      </c>
      <c r="J919" s="2">
        <v>43560</v>
      </c>
      <c r="K919" s="2">
        <v>27.1</v>
      </c>
      <c r="L919" s="60">
        <v>26530</v>
      </c>
      <c r="M919" s="16">
        <f t="shared" si="14"/>
        <v>26.53</v>
      </c>
      <c r="N919" s="2">
        <v>21.51</v>
      </c>
      <c r="O919" s="2">
        <v>7.21</v>
      </c>
      <c r="P919" s="22" t="s">
        <v>115</v>
      </c>
      <c r="Q919" s="2">
        <v>0.52</v>
      </c>
      <c r="R919" s="2">
        <v>3.3000000000000002E-2</v>
      </c>
      <c r="S919" s="2">
        <v>0.79</v>
      </c>
      <c r="T919" s="2">
        <v>0.83</v>
      </c>
      <c r="U919" s="2">
        <v>0.22</v>
      </c>
      <c r="V919" s="2">
        <v>8.4000000000000005E-2</v>
      </c>
      <c r="W919" s="2">
        <v>5.8999999999999997E-2</v>
      </c>
      <c r="X919" s="2">
        <v>2.9</v>
      </c>
      <c r="Y919" s="22" t="s">
        <v>115</v>
      </c>
      <c r="Z919" s="22" t="s">
        <v>115</v>
      </c>
    </row>
    <row r="920" spans="1:26" ht="12" customHeight="1">
      <c r="A920" s="59" t="s">
        <v>40</v>
      </c>
      <c r="B920" s="11" t="s">
        <v>76</v>
      </c>
      <c r="C920" s="11" t="s">
        <v>73</v>
      </c>
      <c r="D920" s="11" t="s">
        <v>57</v>
      </c>
      <c r="E920" s="11" t="s">
        <v>48</v>
      </c>
      <c r="F920" s="85" t="s">
        <v>113</v>
      </c>
      <c r="G920" s="4">
        <v>0.50800000000000001</v>
      </c>
      <c r="H920" s="2" t="s">
        <v>29</v>
      </c>
      <c r="I920" s="2">
        <v>1.8</v>
      </c>
      <c r="J920" s="2">
        <v>41250</v>
      </c>
      <c r="K920" s="2">
        <v>68.099999999999994</v>
      </c>
      <c r="L920" s="54">
        <v>26420</v>
      </c>
      <c r="M920" s="16">
        <f t="shared" si="14"/>
        <v>26.42</v>
      </c>
      <c r="N920" s="2">
        <v>20.94</v>
      </c>
      <c r="O920" s="2">
        <v>7.4</v>
      </c>
      <c r="P920" s="2">
        <v>8.0999999999999996E-3</v>
      </c>
      <c r="Q920" s="2">
        <v>0.64</v>
      </c>
      <c r="R920" s="2">
        <v>0.05</v>
      </c>
      <c r="S920" s="2">
        <v>0.74</v>
      </c>
      <c r="T920" s="2">
        <v>0.79</v>
      </c>
      <c r="U920" s="2">
        <v>4.1000000000000002E-2</v>
      </c>
      <c r="V920" s="2">
        <v>7.0999999999999994E-2</v>
      </c>
      <c r="W920" s="2">
        <v>4.3999999999999997E-2</v>
      </c>
      <c r="X920" s="2">
        <v>2.6</v>
      </c>
      <c r="Y920" s="2">
        <v>140</v>
      </c>
      <c r="Z920" s="2">
        <v>11</v>
      </c>
    </row>
    <row r="921" spans="1:26" ht="12" customHeight="1" thickBot="1">
      <c r="A921" s="60" t="s">
        <v>40</v>
      </c>
      <c r="B921" s="12" t="s">
        <v>76</v>
      </c>
      <c r="C921" s="12" t="s">
        <v>73</v>
      </c>
      <c r="D921" s="12" t="s">
        <v>57</v>
      </c>
      <c r="E921" s="12" t="s">
        <v>48</v>
      </c>
      <c r="F921" s="86" t="s">
        <v>114</v>
      </c>
      <c r="G921" s="14">
        <v>3.6</v>
      </c>
      <c r="H921" s="12">
        <v>4.0999999999999996</v>
      </c>
      <c r="I921" s="2" t="s">
        <v>29</v>
      </c>
      <c r="J921" s="2">
        <v>41360</v>
      </c>
      <c r="K921" s="2">
        <v>61.2</v>
      </c>
      <c r="L921" s="60">
        <v>27850</v>
      </c>
      <c r="M921" s="16">
        <f t="shared" si="14"/>
        <v>27.85</v>
      </c>
      <c r="N921" s="2">
        <v>20.29</v>
      </c>
      <c r="O921" s="2">
        <v>7.36</v>
      </c>
      <c r="P921" s="22" t="s">
        <v>115</v>
      </c>
      <c r="Q921" s="2">
        <v>0.56999999999999995</v>
      </c>
      <c r="R921" s="2">
        <v>0.05</v>
      </c>
      <c r="S921" s="2">
        <v>0.72</v>
      </c>
      <c r="T921" s="2">
        <v>0.77</v>
      </c>
      <c r="U921" s="2">
        <v>5.1999999999999998E-2</v>
      </c>
      <c r="V921" s="2">
        <v>5.8000000000000003E-2</v>
      </c>
      <c r="W921" s="2">
        <v>4.3999999999999997E-2</v>
      </c>
      <c r="X921" s="2">
        <v>2.5</v>
      </c>
      <c r="Y921" s="22" t="s">
        <v>115</v>
      </c>
      <c r="Z921" s="22" t="s">
        <v>115</v>
      </c>
    </row>
    <row r="922" spans="1:26" ht="12" customHeight="1">
      <c r="A922" s="54" t="s">
        <v>40</v>
      </c>
      <c r="B922" s="2" t="s">
        <v>78</v>
      </c>
      <c r="C922" s="2" t="s">
        <v>79</v>
      </c>
      <c r="D922" s="2" t="s">
        <v>57</v>
      </c>
      <c r="E922" s="2" t="s">
        <v>48</v>
      </c>
      <c r="F922" s="85" t="s">
        <v>113</v>
      </c>
      <c r="G922" s="4">
        <v>0.501</v>
      </c>
      <c r="H922" s="2" t="s">
        <v>29</v>
      </c>
      <c r="I922" s="2">
        <v>1.5</v>
      </c>
      <c r="J922" s="2">
        <v>40580</v>
      </c>
      <c r="K922" s="2">
        <v>54.9</v>
      </c>
      <c r="L922" s="54">
        <v>29240</v>
      </c>
      <c r="M922" s="16">
        <f t="shared" si="14"/>
        <v>29.24</v>
      </c>
      <c r="N922" s="2">
        <v>19.22</v>
      </c>
      <c r="O922" s="2">
        <v>7.26</v>
      </c>
      <c r="P922" s="2">
        <v>3.3E-3</v>
      </c>
      <c r="Q922" s="2">
        <v>0.59</v>
      </c>
      <c r="R922" s="2">
        <v>8.2000000000000003E-2</v>
      </c>
      <c r="S922" s="2">
        <v>0.8</v>
      </c>
      <c r="T922" s="2">
        <v>0.88</v>
      </c>
      <c r="U922" s="2">
        <v>0.13</v>
      </c>
      <c r="V922" s="2">
        <v>6.6000000000000003E-2</v>
      </c>
      <c r="W922" s="2">
        <v>5.6000000000000001E-2</v>
      </c>
      <c r="X922" s="2">
        <v>2.7</v>
      </c>
      <c r="Y922" s="2">
        <v>150</v>
      </c>
      <c r="Z922" s="2">
        <v>12</v>
      </c>
    </row>
    <row r="923" spans="1:26" ht="12" customHeight="1" thickBot="1">
      <c r="A923" s="60" t="s">
        <v>40</v>
      </c>
      <c r="B923" s="12" t="s">
        <v>78</v>
      </c>
      <c r="C923" s="12" t="s">
        <v>79</v>
      </c>
      <c r="D923" s="12" t="s">
        <v>57</v>
      </c>
      <c r="E923" s="12" t="s">
        <v>48</v>
      </c>
      <c r="F923" s="86" t="s">
        <v>114</v>
      </c>
      <c r="G923" s="14">
        <v>4</v>
      </c>
      <c r="H923" s="12">
        <v>4.5</v>
      </c>
      <c r="I923" s="2" t="s">
        <v>29</v>
      </c>
      <c r="J923" s="2">
        <v>43190</v>
      </c>
      <c r="K923" s="2">
        <v>49.8</v>
      </c>
      <c r="L923" s="60">
        <v>29210</v>
      </c>
      <c r="M923" s="16">
        <f t="shared" si="14"/>
        <v>29.21</v>
      </c>
      <c r="N923" s="2">
        <v>19.41</v>
      </c>
      <c r="O923" s="2">
        <v>7.24</v>
      </c>
      <c r="P923" s="22" t="s">
        <v>115</v>
      </c>
      <c r="Q923" s="2">
        <v>0.52</v>
      </c>
      <c r="R923" s="2">
        <v>6.6000000000000003E-2</v>
      </c>
      <c r="S923" s="2">
        <v>0.64</v>
      </c>
      <c r="T923" s="2">
        <v>0.71</v>
      </c>
      <c r="U923" s="2">
        <v>0.11</v>
      </c>
      <c r="V923" s="2">
        <v>7.0999999999999994E-2</v>
      </c>
      <c r="W923" s="2">
        <v>6.6000000000000003E-2</v>
      </c>
      <c r="X923" s="2">
        <v>2.6</v>
      </c>
      <c r="Y923" s="22" t="s">
        <v>115</v>
      </c>
      <c r="Z923" s="22" t="s">
        <v>115</v>
      </c>
    </row>
    <row r="924" spans="1:26" ht="12" customHeight="1">
      <c r="A924" s="54" t="s">
        <v>40</v>
      </c>
      <c r="B924" s="2" t="s">
        <v>80</v>
      </c>
      <c r="C924" s="2" t="s">
        <v>79</v>
      </c>
      <c r="D924" s="2" t="s">
        <v>57</v>
      </c>
      <c r="E924" s="2" t="s">
        <v>46</v>
      </c>
      <c r="F924" s="85" t="s">
        <v>113</v>
      </c>
      <c r="G924" s="4">
        <v>0.51600000000000001</v>
      </c>
      <c r="H924" s="2" t="s">
        <v>29</v>
      </c>
      <c r="I924" s="2" t="s">
        <v>29</v>
      </c>
      <c r="J924" s="2">
        <v>44550</v>
      </c>
      <c r="K924" s="2">
        <v>61.1</v>
      </c>
      <c r="L924" s="54">
        <v>30530</v>
      </c>
      <c r="M924" s="16">
        <f t="shared" si="14"/>
        <v>30.53</v>
      </c>
      <c r="N924" s="2">
        <v>18.98</v>
      </c>
      <c r="O924" s="2">
        <v>7.34</v>
      </c>
      <c r="P924" s="2">
        <v>5.5999999999999999E-3</v>
      </c>
      <c r="Q924" s="2">
        <v>0.49</v>
      </c>
      <c r="R924" s="2">
        <v>4.3999999999999997E-2</v>
      </c>
      <c r="S924" s="2">
        <v>0.63</v>
      </c>
      <c r="T924" s="2">
        <v>0.67</v>
      </c>
      <c r="U924" s="2">
        <v>7.2999999999999995E-2</v>
      </c>
      <c r="V924" s="2">
        <v>6.6000000000000003E-2</v>
      </c>
      <c r="W924" s="2">
        <v>4.3999999999999997E-2</v>
      </c>
      <c r="X924" s="2">
        <v>2.5</v>
      </c>
      <c r="Y924" s="2">
        <v>140</v>
      </c>
      <c r="Z924" s="2">
        <v>9</v>
      </c>
    </row>
    <row r="925" spans="1:26" ht="12" customHeight="1" thickBot="1">
      <c r="A925" s="60" t="s">
        <v>40</v>
      </c>
      <c r="B925" s="12" t="s">
        <v>80</v>
      </c>
      <c r="C925" s="12" t="s">
        <v>79</v>
      </c>
      <c r="D925" s="12" t="s">
        <v>57</v>
      </c>
      <c r="E925" s="12" t="s">
        <v>48</v>
      </c>
      <c r="F925" s="86" t="s">
        <v>114</v>
      </c>
      <c r="G925" s="14">
        <v>4.5</v>
      </c>
      <c r="H925" s="12">
        <v>5</v>
      </c>
      <c r="I925" s="12" t="s">
        <v>29</v>
      </c>
      <c r="J925" s="2">
        <v>45100</v>
      </c>
      <c r="K925" s="2">
        <v>55.3</v>
      </c>
      <c r="L925" s="60">
        <v>30500</v>
      </c>
      <c r="M925" s="16">
        <f t="shared" si="14"/>
        <v>30.5</v>
      </c>
      <c r="N925" s="2">
        <v>18.61</v>
      </c>
      <c r="O925" s="2">
        <v>7.31</v>
      </c>
      <c r="P925" s="22" t="s">
        <v>115</v>
      </c>
      <c r="Q925" s="11">
        <v>0.49</v>
      </c>
      <c r="R925" s="11">
        <v>4.3999999999999997E-2</v>
      </c>
      <c r="S925" s="11">
        <v>0.63</v>
      </c>
      <c r="T925" s="11">
        <v>0.67</v>
      </c>
      <c r="U925" s="11">
        <v>7.2999999999999995E-2</v>
      </c>
      <c r="V925" s="11">
        <v>6.6000000000000003E-2</v>
      </c>
      <c r="W925" s="11">
        <v>4.3999999999999997E-2</v>
      </c>
      <c r="X925" s="11">
        <v>2.5</v>
      </c>
      <c r="Y925" s="22" t="s">
        <v>115</v>
      </c>
      <c r="Z925" s="22" t="s">
        <v>115</v>
      </c>
    </row>
    <row r="926" spans="1:26" ht="12" customHeight="1">
      <c r="A926" s="54" t="s">
        <v>40</v>
      </c>
      <c r="B926" s="2" t="s">
        <v>81</v>
      </c>
      <c r="C926" s="2" t="s">
        <v>79</v>
      </c>
      <c r="D926" s="2" t="s">
        <v>57</v>
      </c>
      <c r="E926" s="2" t="s">
        <v>48</v>
      </c>
      <c r="F926" s="85" t="s">
        <v>113</v>
      </c>
      <c r="G926" s="4">
        <v>0.495</v>
      </c>
      <c r="H926" s="2" t="s">
        <v>29</v>
      </c>
      <c r="I926" s="2">
        <v>1.8</v>
      </c>
      <c r="J926" s="2">
        <v>45510</v>
      </c>
      <c r="K926" s="2">
        <v>67.099999999999994</v>
      </c>
      <c r="L926" s="54">
        <v>22890</v>
      </c>
      <c r="M926" s="16">
        <f t="shared" si="14"/>
        <v>22.89</v>
      </c>
      <c r="N926" s="2">
        <v>17.07</v>
      </c>
      <c r="O926" s="2">
        <v>7.41</v>
      </c>
      <c r="P926" s="2">
        <v>1.9E-2</v>
      </c>
      <c r="Q926" s="2">
        <v>0.56999999999999995</v>
      </c>
      <c r="R926" s="2">
        <v>5.8999999999999997E-2</v>
      </c>
      <c r="S926" s="2">
        <v>1</v>
      </c>
      <c r="T926" s="2">
        <v>1.1000000000000001</v>
      </c>
      <c r="U926" s="2">
        <v>7.1999999999999995E-2</v>
      </c>
      <c r="V926" s="2">
        <v>9.2999999999999999E-2</v>
      </c>
      <c r="W926" s="2">
        <v>3.3000000000000002E-2</v>
      </c>
      <c r="X926" s="2">
        <v>2.8</v>
      </c>
      <c r="Y926" s="2">
        <v>140</v>
      </c>
      <c r="Z926" s="2">
        <v>10</v>
      </c>
    </row>
    <row r="927" spans="1:26" ht="12" customHeight="1" thickBot="1">
      <c r="A927" s="60" t="s">
        <v>40</v>
      </c>
      <c r="B927" s="12" t="s">
        <v>81</v>
      </c>
      <c r="C927" s="12" t="s">
        <v>79</v>
      </c>
      <c r="D927" s="12" t="s">
        <v>57</v>
      </c>
      <c r="E927" s="12" t="s">
        <v>48</v>
      </c>
      <c r="F927" s="86" t="s">
        <v>114</v>
      </c>
      <c r="G927" s="14">
        <v>4.0999999999999996</v>
      </c>
      <c r="H927" s="12">
        <v>4.5999999999999996</v>
      </c>
      <c r="I927" s="2" t="s">
        <v>29</v>
      </c>
      <c r="J927" s="2">
        <v>46890</v>
      </c>
      <c r="K927" s="2">
        <v>52.9</v>
      </c>
      <c r="L927" s="60">
        <v>26400</v>
      </c>
      <c r="M927" s="16">
        <f t="shared" si="14"/>
        <v>26.4</v>
      </c>
      <c r="N927" s="2">
        <v>17.850000000000001</v>
      </c>
      <c r="O927" s="2">
        <v>7.35</v>
      </c>
      <c r="P927" s="22" t="s">
        <v>115</v>
      </c>
      <c r="Q927" s="2">
        <v>0.52</v>
      </c>
      <c r="R927" s="2">
        <v>4.2999999999999997E-2</v>
      </c>
      <c r="S927" s="2">
        <v>0.61</v>
      </c>
      <c r="T927" s="2">
        <v>0.65</v>
      </c>
      <c r="U927" s="2">
        <v>6.8000000000000005E-2</v>
      </c>
      <c r="V927" s="2">
        <v>6.2E-2</v>
      </c>
      <c r="W927" s="2">
        <v>3.6999999999999998E-2</v>
      </c>
      <c r="X927" s="2">
        <v>2.8</v>
      </c>
      <c r="Y927" s="22" t="s">
        <v>115</v>
      </c>
      <c r="Z927" s="22" t="s">
        <v>115</v>
      </c>
    </row>
    <row r="928" spans="1:26" ht="12" customHeight="1">
      <c r="A928" s="54" t="s">
        <v>40</v>
      </c>
      <c r="B928" s="2" t="s">
        <v>82</v>
      </c>
      <c r="C928" s="2" t="s">
        <v>79</v>
      </c>
      <c r="D928" s="2" t="s">
        <v>57</v>
      </c>
      <c r="E928" s="2" t="s">
        <v>48</v>
      </c>
      <c r="F928" s="85" t="s">
        <v>113</v>
      </c>
      <c r="G928" s="4">
        <v>0.5</v>
      </c>
      <c r="H928" s="2" t="s">
        <v>29</v>
      </c>
      <c r="I928" s="2">
        <v>1.2</v>
      </c>
      <c r="J928" s="2">
        <v>36150</v>
      </c>
      <c r="K928" s="2">
        <v>43.7</v>
      </c>
      <c r="L928" s="59">
        <v>27780</v>
      </c>
      <c r="M928" s="16">
        <f t="shared" si="14"/>
        <v>27.78</v>
      </c>
      <c r="N928" s="2">
        <v>16.78</v>
      </c>
      <c r="O928" s="2">
        <v>7.12</v>
      </c>
      <c r="P928" s="2">
        <v>5.3E-3</v>
      </c>
      <c r="Q928" s="2">
        <v>0.68</v>
      </c>
      <c r="R928" s="2">
        <v>9.0999999999999998E-2</v>
      </c>
      <c r="S928" s="2">
        <v>0.96</v>
      </c>
      <c r="T928" s="2">
        <v>1</v>
      </c>
      <c r="U928" s="2">
        <v>0.17</v>
      </c>
      <c r="V928" s="2">
        <v>7.3999999999999996E-2</v>
      </c>
      <c r="W928" s="2">
        <v>3.2000000000000001E-2</v>
      </c>
      <c r="X928" s="2">
        <v>3.4</v>
      </c>
      <c r="Y928" s="2">
        <v>130</v>
      </c>
      <c r="Z928" s="2">
        <v>10</v>
      </c>
    </row>
    <row r="929" spans="1:26" ht="12" customHeight="1" thickBot="1">
      <c r="A929" s="60" t="s">
        <v>40</v>
      </c>
      <c r="B929" s="12" t="s">
        <v>82</v>
      </c>
      <c r="C929" s="12" t="s">
        <v>79</v>
      </c>
      <c r="D929" s="12" t="s">
        <v>57</v>
      </c>
      <c r="E929" s="12" t="s">
        <v>48</v>
      </c>
      <c r="F929" s="86" t="s">
        <v>114</v>
      </c>
      <c r="G929" s="14">
        <v>3.5</v>
      </c>
      <c r="H929" s="12">
        <v>4</v>
      </c>
      <c r="I929" s="2" t="s">
        <v>29</v>
      </c>
      <c r="J929" s="2">
        <v>41130</v>
      </c>
      <c r="K929" s="2">
        <v>32</v>
      </c>
      <c r="L929" s="60">
        <v>30060</v>
      </c>
      <c r="M929" s="16">
        <f t="shared" si="14"/>
        <v>30.06</v>
      </c>
      <c r="N929" s="2">
        <v>17.21</v>
      </c>
      <c r="O929" s="2">
        <v>7.1</v>
      </c>
      <c r="P929" s="22" t="s">
        <v>115</v>
      </c>
      <c r="Q929" s="2">
        <v>0.56999999999999995</v>
      </c>
      <c r="R929" s="2">
        <v>7.2999999999999995E-2</v>
      </c>
      <c r="S929" s="2">
        <v>1.3</v>
      </c>
      <c r="T929" s="2">
        <v>1.3</v>
      </c>
      <c r="U929" s="2">
        <v>0.19</v>
      </c>
      <c r="V929" s="2">
        <v>0.24</v>
      </c>
      <c r="W929" s="2">
        <v>3.7999999999999999E-2</v>
      </c>
      <c r="X929" s="2">
        <v>3</v>
      </c>
      <c r="Y929" s="22" t="s">
        <v>115</v>
      </c>
      <c r="Z929" s="22" t="s">
        <v>115</v>
      </c>
    </row>
    <row r="930" spans="1:26" ht="12" customHeight="1">
      <c r="A930" s="54" t="s">
        <v>40</v>
      </c>
      <c r="B930" s="2" t="s">
        <v>83</v>
      </c>
      <c r="C930" s="2" t="s">
        <v>84</v>
      </c>
      <c r="D930" s="2" t="s">
        <v>57</v>
      </c>
      <c r="E930" s="2" t="s">
        <v>48</v>
      </c>
      <c r="F930" s="85" t="s">
        <v>113</v>
      </c>
      <c r="G930" s="4">
        <v>0.49199999999999999</v>
      </c>
      <c r="H930" s="2" t="s">
        <v>29</v>
      </c>
      <c r="I930" s="2">
        <v>2.7</v>
      </c>
      <c r="J930" s="2">
        <v>37450</v>
      </c>
      <c r="K930" s="2">
        <v>67.8</v>
      </c>
      <c r="L930" s="54">
        <v>27310</v>
      </c>
      <c r="M930" s="16">
        <f t="shared" si="14"/>
        <v>27.31</v>
      </c>
      <c r="N930" s="2">
        <v>16.989999999999998</v>
      </c>
      <c r="O930" s="2">
        <v>7.39</v>
      </c>
      <c r="P930" s="2">
        <v>3.2000000000000002E-3</v>
      </c>
      <c r="Q930" s="2">
        <v>0.57999999999999996</v>
      </c>
      <c r="R930" s="2">
        <v>5.8000000000000003E-2</v>
      </c>
      <c r="S930" s="2">
        <v>0.68</v>
      </c>
      <c r="T930" s="2">
        <v>0.74</v>
      </c>
      <c r="U930" s="2">
        <v>8.4000000000000005E-2</v>
      </c>
      <c r="V930" s="2">
        <v>4.7E-2</v>
      </c>
      <c r="W930" s="2">
        <v>2.1999999999999999E-2</v>
      </c>
      <c r="X930" s="2">
        <v>3.5</v>
      </c>
      <c r="Y930" s="2">
        <v>140</v>
      </c>
      <c r="Z930" s="2">
        <v>8</v>
      </c>
    </row>
    <row r="931" spans="1:26" ht="12" customHeight="1" thickBot="1">
      <c r="A931" s="60" t="s">
        <v>40</v>
      </c>
      <c r="B931" s="12" t="s">
        <v>83</v>
      </c>
      <c r="C931" s="12" t="s">
        <v>84</v>
      </c>
      <c r="D931" s="12" t="s">
        <v>57</v>
      </c>
      <c r="E931" s="12" t="s">
        <v>48</v>
      </c>
      <c r="F931" s="86" t="s">
        <v>114</v>
      </c>
      <c r="G931" s="14">
        <v>4.2</v>
      </c>
      <c r="H931" s="12">
        <v>4.7</v>
      </c>
      <c r="I931" s="2" t="s">
        <v>29</v>
      </c>
      <c r="J931" s="2">
        <v>46320</v>
      </c>
      <c r="K931" s="2">
        <v>44.1</v>
      </c>
      <c r="L931" s="60">
        <v>27280</v>
      </c>
      <c r="M931" s="16">
        <f t="shared" si="14"/>
        <v>27.28</v>
      </c>
      <c r="N931" s="2">
        <v>16.21</v>
      </c>
      <c r="O931" s="2">
        <v>7.35</v>
      </c>
      <c r="P931" s="22" t="s">
        <v>115</v>
      </c>
      <c r="Q931" s="2">
        <v>0.43</v>
      </c>
      <c r="R931" s="2">
        <v>6.8000000000000005E-2</v>
      </c>
      <c r="S931" s="2">
        <v>0.59</v>
      </c>
      <c r="T931" s="2">
        <v>0.66</v>
      </c>
      <c r="U931" s="2">
        <v>0.15</v>
      </c>
      <c r="V931" s="2">
        <v>6.3E-2</v>
      </c>
      <c r="W931" s="2">
        <v>3.7999999999999999E-2</v>
      </c>
      <c r="X931" s="2">
        <v>2.4</v>
      </c>
      <c r="Y931" s="22" t="s">
        <v>115</v>
      </c>
      <c r="Z931" s="22" t="s">
        <v>115</v>
      </c>
    </row>
    <row r="932" spans="1:26" ht="12" customHeight="1">
      <c r="A932" s="54" t="s">
        <v>40</v>
      </c>
      <c r="B932" s="2" t="s">
        <v>85</v>
      </c>
      <c r="C932" s="2" t="s">
        <v>84</v>
      </c>
      <c r="D932" s="2" t="s">
        <v>57</v>
      </c>
      <c r="E932" s="2" t="s">
        <v>48</v>
      </c>
      <c r="F932" s="85" t="s">
        <v>113</v>
      </c>
      <c r="G932" s="4">
        <v>0.53200000000000003</v>
      </c>
      <c r="H932" s="2" t="s">
        <v>29</v>
      </c>
      <c r="I932" s="2">
        <v>2.1</v>
      </c>
      <c r="J932" s="2">
        <v>40280</v>
      </c>
      <c r="K932" s="2">
        <v>93.4</v>
      </c>
      <c r="L932" s="54">
        <v>12850</v>
      </c>
      <c r="M932" s="16">
        <f t="shared" si="14"/>
        <v>12.85</v>
      </c>
      <c r="N932" s="2">
        <v>15.99</v>
      </c>
      <c r="O932" s="2">
        <v>7.47</v>
      </c>
      <c r="P932" s="2">
        <v>4.4000000000000003E-3</v>
      </c>
      <c r="Q932" s="2">
        <v>0.54</v>
      </c>
      <c r="R932" s="2">
        <v>4.2000000000000003E-2</v>
      </c>
      <c r="S932" s="2">
        <v>0.61</v>
      </c>
      <c r="T932" s="2">
        <v>0.65</v>
      </c>
      <c r="U932" s="2">
        <v>5.0999999999999997E-2</v>
      </c>
      <c r="V932" s="2">
        <v>4.2999999999999997E-2</v>
      </c>
      <c r="W932" s="2">
        <v>1.9E-2</v>
      </c>
      <c r="X932" s="2">
        <v>3.2</v>
      </c>
      <c r="Y932" s="2">
        <v>130</v>
      </c>
      <c r="Z932" s="2">
        <v>7</v>
      </c>
    </row>
    <row r="933" spans="1:26" ht="12" customHeight="1" thickBot="1">
      <c r="A933" s="60" t="s">
        <v>40</v>
      </c>
      <c r="B933" s="12" t="s">
        <v>85</v>
      </c>
      <c r="C933" s="12" t="s">
        <v>84</v>
      </c>
      <c r="D933" s="12" t="s">
        <v>57</v>
      </c>
      <c r="E933" s="12" t="s">
        <v>48</v>
      </c>
      <c r="F933" s="86" t="s">
        <v>114</v>
      </c>
      <c r="G933" s="14">
        <v>4.5</v>
      </c>
      <c r="H933" s="12">
        <v>5</v>
      </c>
      <c r="I933" s="2" t="s">
        <v>29</v>
      </c>
      <c r="J933" s="2">
        <v>42450</v>
      </c>
      <c r="K933" s="2">
        <v>59.8</v>
      </c>
      <c r="L933" s="60">
        <v>27500</v>
      </c>
      <c r="M933" s="16">
        <f t="shared" si="14"/>
        <v>27.5</v>
      </c>
      <c r="N933" s="2">
        <v>16.43</v>
      </c>
      <c r="O933" s="2">
        <v>7.28</v>
      </c>
      <c r="P933" s="22" t="s">
        <v>115</v>
      </c>
      <c r="Q933" s="2">
        <v>0.5</v>
      </c>
      <c r="R933" s="2">
        <v>5.6000000000000001E-2</v>
      </c>
      <c r="S933" s="2">
        <v>0.69</v>
      </c>
      <c r="T933" s="2">
        <v>0.74</v>
      </c>
      <c r="U933" s="2">
        <v>0.14000000000000001</v>
      </c>
      <c r="V933" s="2">
        <v>5.3999999999999999E-2</v>
      </c>
      <c r="W933" s="2">
        <v>1.7999999999999999E-2</v>
      </c>
      <c r="X933" s="2">
        <v>2.9</v>
      </c>
      <c r="Y933" s="22" t="s">
        <v>115</v>
      </c>
      <c r="Z933" s="22" t="s">
        <v>115</v>
      </c>
    </row>
    <row r="934" spans="1:26" ht="12" customHeight="1">
      <c r="A934" s="54" t="s">
        <v>40</v>
      </c>
      <c r="B934" s="2" t="s">
        <v>86</v>
      </c>
      <c r="C934" s="2" t="s">
        <v>84</v>
      </c>
      <c r="D934" s="2" t="s">
        <v>57</v>
      </c>
      <c r="E934" s="2" t="s">
        <v>48</v>
      </c>
      <c r="F934" s="85" t="s">
        <v>113</v>
      </c>
      <c r="G934" s="4">
        <v>0.502</v>
      </c>
      <c r="H934" s="2" t="s">
        <v>29</v>
      </c>
      <c r="I934" s="2">
        <v>1.7</v>
      </c>
      <c r="J934" s="2">
        <v>32870</v>
      </c>
      <c r="K934" s="2">
        <v>47</v>
      </c>
      <c r="L934" s="54">
        <v>23330</v>
      </c>
      <c r="M934" s="16">
        <f t="shared" si="14"/>
        <v>23.33</v>
      </c>
      <c r="N934" s="2">
        <v>15.61</v>
      </c>
      <c r="O934" s="2">
        <v>7.23</v>
      </c>
      <c r="P934" s="2">
        <v>3.0000000000000001E-3</v>
      </c>
      <c r="Q934" s="2">
        <v>0.28999999999999998</v>
      </c>
      <c r="R934" s="2">
        <v>0.08</v>
      </c>
      <c r="S934" s="2">
        <v>1</v>
      </c>
      <c r="T934" s="2">
        <v>1.1000000000000001</v>
      </c>
      <c r="U934" s="2">
        <v>0.2</v>
      </c>
      <c r="V934" s="2">
        <v>6.0999999999999999E-2</v>
      </c>
      <c r="W934" s="2">
        <v>2.8000000000000001E-2</v>
      </c>
      <c r="X934" s="2">
        <v>3.1</v>
      </c>
      <c r="Y934" s="2">
        <v>130</v>
      </c>
      <c r="Z934" s="2">
        <v>7</v>
      </c>
    </row>
    <row r="935" spans="1:26" ht="12" customHeight="1" thickBot="1">
      <c r="A935" s="60" t="s">
        <v>40</v>
      </c>
      <c r="B935" s="12" t="s">
        <v>86</v>
      </c>
      <c r="C935" s="12" t="s">
        <v>84</v>
      </c>
      <c r="D935" s="12" t="s">
        <v>57</v>
      </c>
      <c r="E935" s="12" t="s">
        <v>48</v>
      </c>
      <c r="F935" s="86" t="s">
        <v>114</v>
      </c>
      <c r="G935" s="14">
        <v>3.4</v>
      </c>
      <c r="H935" s="12">
        <v>3.9</v>
      </c>
      <c r="I935" s="2" t="s">
        <v>29</v>
      </c>
      <c r="J935" s="2">
        <v>42680</v>
      </c>
      <c r="K935" s="2">
        <v>24</v>
      </c>
      <c r="L935" s="60">
        <v>23280</v>
      </c>
      <c r="M935" s="16">
        <f t="shared" si="14"/>
        <v>23.28</v>
      </c>
      <c r="N935" s="2">
        <v>16.739999999999998</v>
      </c>
      <c r="O935" s="2">
        <v>7.23</v>
      </c>
      <c r="P935" s="22" t="s">
        <v>115</v>
      </c>
      <c r="Q935" s="2">
        <v>0.43</v>
      </c>
      <c r="R935" s="2">
        <v>7.0000000000000007E-2</v>
      </c>
      <c r="S935" s="2">
        <v>0.7</v>
      </c>
      <c r="T935" s="2">
        <v>0.77</v>
      </c>
      <c r="U935" s="2">
        <v>0.26</v>
      </c>
      <c r="V935" s="2">
        <v>6.3E-2</v>
      </c>
      <c r="W935" s="2">
        <v>4.1000000000000002E-2</v>
      </c>
      <c r="X935" s="2">
        <v>2.6</v>
      </c>
      <c r="Y935" s="22" t="s">
        <v>115</v>
      </c>
      <c r="Z935" s="22" t="s">
        <v>115</v>
      </c>
    </row>
    <row r="936" spans="1:26" ht="12" customHeight="1">
      <c r="A936" s="54" t="s">
        <v>40</v>
      </c>
      <c r="B936" s="2" t="s">
        <v>87</v>
      </c>
      <c r="C936" s="2" t="s">
        <v>84</v>
      </c>
      <c r="D936" s="2" t="s">
        <v>57</v>
      </c>
      <c r="E936" s="2" t="s">
        <v>48</v>
      </c>
      <c r="F936" s="85" t="s">
        <v>113</v>
      </c>
      <c r="G936" s="4">
        <v>0.496</v>
      </c>
      <c r="H936" s="2" t="s">
        <v>29</v>
      </c>
      <c r="I936" s="2">
        <v>1.1000000000000001</v>
      </c>
      <c r="J936" s="2">
        <v>26790</v>
      </c>
      <c r="K936" s="2">
        <v>102.8</v>
      </c>
      <c r="L936" s="54">
        <v>9820</v>
      </c>
      <c r="M936" s="16">
        <f t="shared" si="14"/>
        <v>9.82</v>
      </c>
      <c r="N936" s="2">
        <v>15.06</v>
      </c>
      <c r="O936" s="2">
        <v>7.35</v>
      </c>
      <c r="P936" s="2">
        <v>2.1999999999999999E-2</v>
      </c>
      <c r="Q936" s="2">
        <v>0.5</v>
      </c>
      <c r="R936" s="2">
        <v>0.03</v>
      </c>
      <c r="S936" s="2">
        <v>0.8</v>
      </c>
      <c r="T936" s="2">
        <v>0.83</v>
      </c>
      <c r="U936" s="2">
        <v>0.01</v>
      </c>
      <c r="V936" s="2">
        <v>5.8999999999999997E-2</v>
      </c>
      <c r="W936" s="2">
        <v>7.0000000000000001E-3</v>
      </c>
      <c r="X936" s="2">
        <v>3.1</v>
      </c>
      <c r="Y936" s="2">
        <v>99</v>
      </c>
      <c r="Z936" s="2">
        <v>9</v>
      </c>
    </row>
    <row r="937" spans="1:26" ht="12" customHeight="1" thickBot="1">
      <c r="A937" s="60" t="s">
        <v>40</v>
      </c>
      <c r="B937" s="12" t="s">
        <v>87</v>
      </c>
      <c r="C937" s="12" t="s">
        <v>84</v>
      </c>
      <c r="D937" s="12" t="s">
        <v>57</v>
      </c>
      <c r="E937" s="12" t="s">
        <v>48</v>
      </c>
      <c r="F937" s="86" t="s">
        <v>114</v>
      </c>
      <c r="G937" s="14">
        <v>4.0999999999999996</v>
      </c>
      <c r="H937" s="12">
        <v>4.7</v>
      </c>
      <c r="I937" s="2" t="s">
        <v>29</v>
      </c>
      <c r="J937" s="2">
        <v>36790</v>
      </c>
      <c r="K937" s="2">
        <v>47.1</v>
      </c>
      <c r="L937" s="60">
        <v>7230</v>
      </c>
      <c r="M937" s="16">
        <f t="shared" si="14"/>
        <v>7.23</v>
      </c>
      <c r="N937" s="2">
        <v>16.309999999999999</v>
      </c>
      <c r="O937" s="2">
        <v>7.05</v>
      </c>
      <c r="P937" s="22" t="s">
        <v>115</v>
      </c>
      <c r="Q937" s="2">
        <v>0.43</v>
      </c>
      <c r="R937" s="2">
        <v>8.5000000000000006E-2</v>
      </c>
      <c r="S937" s="2">
        <v>0.68</v>
      </c>
      <c r="T937" s="2">
        <v>0.77</v>
      </c>
      <c r="U937" s="2">
        <v>0.2</v>
      </c>
      <c r="V937" s="2">
        <v>6.2E-2</v>
      </c>
      <c r="W937" s="2">
        <v>2.8000000000000001E-2</v>
      </c>
      <c r="X937" s="2">
        <v>2.7</v>
      </c>
      <c r="Y937" s="22" t="s">
        <v>115</v>
      </c>
      <c r="Z937" s="22" t="s">
        <v>115</v>
      </c>
    </row>
    <row r="938" spans="1:26" ht="12" customHeight="1">
      <c r="A938" s="54" t="s">
        <v>40</v>
      </c>
      <c r="B938" s="2" t="s">
        <v>88</v>
      </c>
      <c r="C938" s="2" t="s">
        <v>84</v>
      </c>
      <c r="D938" s="2" t="s">
        <v>57</v>
      </c>
      <c r="E938" s="2" t="s">
        <v>48</v>
      </c>
      <c r="F938" s="85" t="s">
        <v>113</v>
      </c>
      <c r="G938" s="4">
        <v>0.49199999999999999</v>
      </c>
      <c r="H938" s="2" t="s">
        <v>29</v>
      </c>
      <c r="I938" s="2">
        <v>0.8</v>
      </c>
      <c r="J938" s="2">
        <v>8342</v>
      </c>
      <c r="K938" s="2">
        <v>78</v>
      </c>
      <c r="L938" s="54">
        <v>7070</v>
      </c>
      <c r="M938" s="16">
        <f t="shared" si="14"/>
        <v>7.07</v>
      </c>
      <c r="N938" s="2">
        <v>13.8</v>
      </c>
      <c r="O938" s="2">
        <v>7.41</v>
      </c>
      <c r="P938" s="2">
        <v>5.0000000000000001E-4</v>
      </c>
      <c r="Q938" s="2">
        <v>0.74</v>
      </c>
      <c r="R938" s="2">
        <v>0.52</v>
      </c>
      <c r="S938" s="2">
        <v>0.94</v>
      </c>
      <c r="T938" s="2">
        <v>1.5</v>
      </c>
      <c r="U938" s="2">
        <v>0.01</v>
      </c>
      <c r="V938" s="2">
        <v>5.8999999999999997E-2</v>
      </c>
      <c r="W938" s="2">
        <v>5.0000000000000001E-3</v>
      </c>
      <c r="X938" s="2">
        <v>4.2</v>
      </c>
      <c r="Y938" s="2">
        <v>81</v>
      </c>
      <c r="Z938" s="2">
        <v>14</v>
      </c>
    </row>
    <row r="939" spans="1:26" ht="12" customHeight="1" thickBot="1">
      <c r="A939" s="60" t="s">
        <v>40</v>
      </c>
      <c r="B939" s="12" t="s">
        <v>88</v>
      </c>
      <c r="C939" s="12" t="s">
        <v>84</v>
      </c>
      <c r="D939" s="12" t="s">
        <v>57</v>
      </c>
      <c r="E939" s="12" t="s">
        <v>48</v>
      </c>
      <c r="F939" s="86" t="s">
        <v>114</v>
      </c>
      <c r="G939" s="14">
        <v>3.8</v>
      </c>
      <c r="H939" s="12">
        <v>4.3</v>
      </c>
      <c r="I939" s="2" t="s">
        <v>29</v>
      </c>
      <c r="J939" s="2">
        <v>16660</v>
      </c>
      <c r="K939" s="2">
        <v>52.6</v>
      </c>
      <c r="L939" s="60">
        <v>7340</v>
      </c>
      <c r="M939" s="16">
        <f t="shared" si="14"/>
        <v>7.34</v>
      </c>
      <c r="N939" s="2">
        <v>14.38</v>
      </c>
      <c r="O939" s="2">
        <v>7.26</v>
      </c>
      <c r="P939" s="22" t="s">
        <v>115</v>
      </c>
      <c r="Q939" s="2">
        <v>0.59</v>
      </c>
      <c r="R939" s="2">
        <v>0.45</v>
      </c>
      <c r="S939" s="2">
        <v>0.96</v>
      </c>
      <c r="T939" s="2">
        <v>1.4</v>
      </c>
      <c r="U939" s="2">
        <v>0.11</v>
      </c>
      <c r="V939" s="2">
        <v>7.8E-2</v>
      </c>
      <c r="W939" s="2">
        <v>0.01</v>
      </c>
      <c r="X939" s="2">
        <v>3.9</v>
      </c>
      <c r="Y939" s="22" t="s">
        <v>115</v>
      </c>
      <c r="Z939" s="22" t="s">
        <v>115</v>
      </c>
    </row>
    <row r="940" spans="1:26" ht="12" customHeight="1">
      <c r="A940" s="54" t="s">
        <v>40</v>
      </c>
      <c r="B940" s="2" t="s">
        <v>89</v>
      </c>
      <c r="C940" s="2" t="s">
        <v>90</v>
      </c>
      <c r="D940" s="2" t="s">
        <v>57</v>
      </c>
      <c r="E940" s="2" t="s">
        <v>48</v>
      </c>
      <c r="F940" s="85" t="s">
        <v>113</v>
      </c>
      <c r="G940" s="4">
        <v>0.53</v>
      </c>
      <c r="H940" s="2" t="s">
        <v>29</v>
      </c>
      <c r="I940" s="2">
        <v>1.2</v>
      </c>
      <c r="J940" s="2">
        <v>12380</v>
      </c>
      <c r="K940" s="2">
        <v>85.7</v>
      </c>
      <c r="L940" s="54">
        <v>6100</v>
      </c>
      <c r="M940" s="16">
        <f t="shared" si="14"/>
        <v>6.1</v>
      </c>
      <c r="N940" s="2">
        <v>13.27</v>
      </c>
      <c r="O940" s="2">
        <v>7.69</v>
      </c>
      <c r="P940" s="2">
        <v>9.1999999999999998E-3</v>
      </c>
      <c r="Q940" s="2">
        <v>0.51</v>
      </c>
      <c r="R940" s="2">
        <v>1.2</v>
      </c>
      <c r="S940" s="2">
        <v>0.63</v>
      </c>
      <c r="T940" s="2">
        <v>1.8</v>
      </c>
      <c r="U940" s="2">
        <v>2.5000000000000001E-2</v>
      </c>
      <c r="V940" s="2">
        <v>3.2000000000000001E-2</v>
      </c>
      <c r="W940" s="2">
        <v>1.2999999999999999E-2</v>
      </c>
      <c r="X940" s="2">
        <v>5.0999999999999996</v>
      </c>
      <c r="Y940" s="2">
        <v>100</v>
      </c>
      <c r="Z940" s="2">
        <v>4</v>
      </c>
    </row>
    <row r="941" spans="1:26" ht="12" customHeight="1" thickBot="1">
      <c r="A941" s="60" t="s">
        <v>40</v>
      </c>
      <c r="B941" s="12" t="s">
        <v>89</v>
      </c>
      <c r="C941" s="12" t="s">
        <v>90</v>
      </c>
      <c r="D941" s="12" t="s">
        <v>57</v>
      </c>
      <c r="E941" s="12" t="s">
        <v>48</v>
      </c>
      <c r="F941" s="86" t="s">
        <v>114</v>
      </c>
      <c r="G941" s="14">
        <v>5</v>
      </c>
      <c r="H941" s="12">
        <v>5</v>
      </c>
      <c r="I941" s="2" t="s">
        <v>29</v>
      </c>
      <c r="J941" s="2">
        <v>12810</v>
      </c>
      <c r="K941" s="2">
        <v>83.4</v>
      </c>
      <c r="L941" s="60">
        <v>6520</v>
      </c>
      <c r="M941" s="16">
        <f t="shared" si="14"/>
        <v>6.52</v>
      </c>
      <c r="N941" s="2">
        <v>13.16</v>
      </c>
      <c r="O941" s="2">
        <v>7.63</v>
      </c>
      <c r="P941" s="22" t="s">
        <v>115</v>
      </c>
      <c r="Q941" s="2">
        <v>0.49</v>
      </c>
      <c r="R941" s="2">
        <v>1.1000000000000001</v>
      </c>
      <c r="S941" s="2">
        <v>0.66</v>
      </c>
      <c r="T941" s="2">
        <v>1.8</v>
      </c>
      <c r="U941" s="2">
        <v>3.9E-2</v>
      </c>
      <c r="V941" s="2">
        <v>3.5000000000000003E-2</v>
      </c>
      <c r="W941" s="2">
        <v>1.0999999999999999E-2</v>
      </c>
      <c r="X941" s="2">
        <v>5.3</v>
      </c>
      <c r="Y941" s="22" t="s">
        <v>115</v>
      </c>
      <c r="Z941" s="22" t="s">
        <v>115</v>
      </c>
    </row>
    <row r="942" spans="1:26" ht="12" customHeight="1">
      <c r="A942" s="54" t="s">
        <v>40</v>
      </c>
      <c r="B942" s="2" t="s">
        <v>91</v>
      </c>
      <c r="C942" s="2" t="s">
        <v>90</v>
      </c>
      <c r="D942" s="2" t="s">
        <v>57</v>
      </c>
      <c r="E942" s="2" t="s">
        <v>48</v>
      </c>
      <c r="F942" s="85" t="s">
        <v>113</v>
      </c>
      <c r="G942" s="4">
        <v>0.504</v>
      </c>
      <c r="H942" s="2" t="s">
        <v>29</v>
      </c>
      <c r="I942" s="2">
        <v>1</v>
      </c>
      <c r="J942" s="2">
        <v>10710</v>
      </c>
      <c r="K942" s="2">
        <v>87.3</v>
      </c>
      <c r="L942" s="54">
        <v>2440</v>
      </c>
      <c r="M942" s="16">
        <f t="shared" si="14"/>
        <v>2.44</v>
      </c>
      <c r="N942" s="2">
        <v>12.64</v>
      </c>
      <c r="O942" s="2">
        <v>7.38</v>
      </c>
      <c r="P942" s="2">
        <v>6.8999999999999999E-3</v>
      </c>
      <c r="Q942" s="2">
        <v>0.82</v>
      </c>
      <c r="R942" s="2">
        <v>1</v>
      </c>
      <c r="S942" s="2">
        <v>0.99</v>
      </c>
      <c r="T942" s="2">
        <v>2</v>
      </c>
      <c r="U942" s="2">
        <v>2.1999999999999999E-2</v>
      </c>
      <c r="V942" s="2">
        <v>4.5999999999999999E-2</v>
      </c>
      <c r="W942" s="2">
        <v>7.0000000000000001E-3</v>
      </c>
      <c r="X942" s="2">
        <v>5.2</v>
      </c>
      <c r="Y942" s="2">
        <v>91</v>
      </c>
      <c r="Z942" s="2">
        <v>16</v>
      </c>
    </row>
    <row r="943" spans="1:26" ht="12" customHeight="1" thickBot="1">
      <c r="A943" s="60" t="s">
        <v>40</v>
      </c>
      <c r="B943" s="12" t="s">
        <v>91</v>
      </c>
      <c r="C943" s="12" t="s">
        <v>90</v>
      </c>
      <c r="D943" s="12" t="s">
        <v>57</v>
      </c>
      <c r="E943" s="12" t="s">
        <v>48</v>
      </c>
      <c r="F943" s="86" t="s">
        <v>114</v>
      </c>
      <c r="G943" s="14">
        <v>3.5</v>
      </c>
      <c r="H943" s="12">
        <v>4</v>
      </c>
      <c r="I943" s="2" t="s">
        <v>29</v>
      </c>
      <c r="J943" s="2">
        <v>11410</v>
      </c>
      <c r="K943" s="2">
        <v>86.8</v>
      </c>
      <c r="L943" s="60">
        <v>2450</v>
      </c>
      <c r="M943" s="16">
        <f t="shared" si="14"/>
        <v>2.4500000000000002</v>
      </c>
      <c r="N943" s="2">
        <v>12.17</v>
      </c>
      <c r="O943" s="2">
        <v>7.43</v>
      </c>
      <c r="P943" s="22" t="s">
        <v>115</v>
      </c>
      <c r="Q943" s="2">
        <v>0.86</v>
      </c>
      <c r="R943" s="2">
        <v>1</v>
      </c>
      <c r="S943" s="2">
        <v>1</v>
      </c>
      <c r="T943" s="2">
        <v>2</v>
      </c>
      <c r="U943" s="2">
        <v>2.5000000000000001E-2</v>
      </c>
      <c r="V943" s="2">
        <v>4.5999999999999999E-2</v>
      </c>
      <c r="W943" s="2">
        <v>6.0000000000000001E-3</v>
      </c>
      <c r="X943" s="2">
        <v>5.3</v>
      </c>
      <c r="Y943" s="22" t="s">
        <v>115</v>
      </c>
      <c r="Z943" s="22" t="s">
        <v>115</v>
      </c>
    </row>
    <row r="944" spans="1:26" ht="12" customHeight="1">
      <c r="A944" s="54" t="s">
        <v>40</v>
      </c>
      <c r="B944" s="2" t="s">
        <v>92</v>
      </c>
      <c r="C944" s="2" t="s">
        <v>90</v>
      </c>
      <c r="D944" s="2" t="s">
        <v>57</v>
      </c>
      <c r="E944" s="2" t="s">
        <v>48</v>
      </c>
      <c r="F944" s="85" t="s">
        <v>113</v>
      </c>
      <c r="G944" s="4">
        <v>0.46</v>
      </c>
      <c r="H944" s="2" t="s">
        <v>29</v>
      </c>
      <c r="I944" s="2">
        <v>0.2</v>
      </c>
      <c r="J944" s="2">
        <v>4458</v>
      </c>
      <c r="K944" s="2">
        <v>82.7</v>
      </c>
      <c r="L944" s="54">
        <v>4690</v>
      </c>
      <c r="M944" s="16">
        <f t="shared" si="14"/>
        <v>4.6900000000000004</v>
      </c>
      <c r="N944" s="2">
        <v>13.5</v>
      </c>
      <c r="O944" s="2">
        <v>7.55</v>
      </c>
      <c r="P944" s="2">
        <v>5.4000000000000003E-3</v>
      </c>
      <c r="Q944" s="2">
        <v>0.64</v>
      </c>
      <c r="R944" s="2">
        <v>0.8</v>
      </c>
      <c r="S944" s="2">
        <v>0.96</v>
      </c>
      <c r="T944" s="2">
        <v>1.8</v>
      </c>
      <c r="U944" s="2">
        <v>3.2000000000000001E-2</v>
      </c>
      <c r="V944" s="2">
        <v>0.12</v>
      </c>
      <c r="W944" s="2">
        <v>0.02</v>
      </c>
      <c r="X944" s="2">
        <v>3.7</v>
      </c>
      <c r="Y944" s="2">
        <v>45</v>
      </c>
      <c r="Z944" s="2">
        <v>14</v>
      </c>
    </row>
    <row r="945" spans="1:26" ht="12" customHeight="1" thickBot="1">
      <c r="A945" s="60" t="s">
        <v>40</v>
      </c>
      <c r="B945" s="12" t="s">
        <v>92</v>
      </c>
      <c r="C945" s="12" t="s">
        <v>90</v>
      </c>
      <c r="D945" s="12" t="s">
        <v>57</v>
      </c>
      <c r="E945" s="12" t="s">
        <v>48</v>
      </c>
      <c r="F945" s="86" t="s">
        <v>114</v>
      </c>
      <c r="G945" s="14">
        <v>4.5</v>
      </c>
      <c r="H945" s="12">
        <v>5</v>
      </c>
      <c r="I945" s="2" t="s">
        <v>29</v>
      </c>
      <c r="J945" s="2">
        <v>4468</v>
      </c>
      <c r="K945" s="2">
        <v>82.4</v>
      </c>
      <c r="L945" s="60">
        <v>4110</v>
      </c>
      <c r="M945" s="16">
        <f t="shared" si="14"/>
        <v>4.1100000000000003</v>
      </c>
      <c r="N945" s="2">
        <v>13.5</v>
      </c>
      <c r="O945" s="2">
        <v>7.37</v>
      </c>
      <c r="P945" s="22" t="s">
        <v>115</v>
      </c>
      <c r="Q945" s="2">
        <v>0.78</v>
      </c>
      <c r="R945" s="2">
        <v>0.81</v>
      </c>
      <c r="S945" s="2">
        <v>0.98</v>
      </c>
      <c r="T945" s="2">
        <v>1.8</v>
      </c>
      <c r="U945" s="2">
        <v>2.9000000000000001E-2</v>
      </c>
      <c r="V945" s="2">
        <v>0.12</v>
      </c>
      <c r="W945" s="2">
        <v>1.7999999999999999E-2</v>
      </c>
      <c r="X945" s="2">
        <v>3.6</v>
      </c>
      <c r="Y945" s="22" t="s">
        <v>115</v>
      </c>
      <c r="Z945" s="22" t="s">
        <v>115</v>
      </c>
    </row>
    <row r="946" spans="1:26" ht="12" customHeight="1">
      <c r="A946" s="54" t="s">
        <v>40</v>
      </c>
      <c r="B946" s="2" t="s">
        <v>93</v>
      </c>
      <c r="C946" s="2" t="s">
        <v>90</v>
      </c>
      <c r="D946" s="2" t="s">
        <v>57</v>
      </c>
      <c r="E946" s="2" t="s">
        <v>48</v>
      </c>
      <c r="F946" s="85" t="s">
        <v>113</v>
      </c>
      <c r="G946" s="4">
        <v>0.53300000000000003</v>
      </c>
      <c r="H946" s="2" t="s">
        <v>29</v>
      </c>
      <c r="I946" s="2">
        <v>0.3</v>
      </c>
      <c r="J946" s="2">
        <v>7416</v>
      </c>
      <c r="K946" s="2">
        <v>93.6</v>
      </c>
      <c r="L946" s="54">
        <v>4700</v>
      </c>
      <c r="M946" s="16">
        <f t="shared" si="14"/>
        <v>4.7</v>
      </c>
      <c r="N946" s="2">
        <v>11.76</v>
      </c>
      <c r="O946" s="2">
        <v>7.43</v>
      </c>
      <c r="P946" s="2">
        <v>3.5999999999999999E-3</v>
      </c>
      <c r="Q946" s="2">
        <v>0.85</v>
      </c>
      <c r="R946" s="2">
        <v>2.1</v>
      </c>
      <c r="S946" s="2">
        <v>1.2</v>
      </c>
      <c r="T946" s="2">
        <v>3.3</v>
      </c>
      <c r="U946" s="2">
        <v>7.1999999999999995E-2</v>
      </c>
      <c r="V946" s="2">
        <v>7.0999999999999994E-2</v>
      </c>
      <c r="W946" s="2">
        <v>2.5999999999999999E-2</v>
      </c>
      <c r="X946" s="2">
        <v>5.3</v>
      </c>
      <c r="Y946" s="2">
        <v>71</v>
      </c>
      <c r="Z946" s="2">
        <v>18</v>
      </c>
    </row>
    <row r="947" spans="1:26" ht="12" customHeight="1" thickBot="1">
      <c r="A947" s="60" t="s">
        <v>40</v>
      </c>
      <c r="B947" s="12" t="s">
        <v>93</v>
      </c>
      <c r="C947" s="12" t="s">
        <v>90</v>
      </c>
      <c r="D947" s="12" t="s">
        <v>57</v>
      </c>
      <c r="E947" s="12" t="s">
        <v>48</v>
      </c>
      <c r="F947" s="86" t="s">
        <v>114</v>
      </c>
      <c r="G947" s="14">
        <v>4</v>
      </c>
      <c r="H947" s="12">
        <v>4.5</v>
      </c>
      <c r="I947" s="2" t="s">
        <v>29</v>
      </c>
      <c r="J947" s="2">
        <v>7417</v>
      </c>
      <c r="K947" s="2">
        <v>93.6</v>
      </c>
      <c r="L947" s="60">
        <v>4690</v>
      </c>
      <c r="M947" s="16">
        <f t="shared" si="14"/>
        <v>4.6900000000000004</v>
      </c>
      <c r="N947" s="2">
        <v>11.76</v>
      </c>
      <c r="O947" s="2">
        <v>7.42</v>
      </c>
      <c r="P947" s="22" t="s">
        <v>115</v>
      </c>
      <c r="Q947" s="2">
        <v>1.1000000000000001</v>
      </c>
      <c r="R947" s="2">
        <v>2.1</v>
      </c>
      <c r="S947" s="2">
        <v>1.3</v>
      </c>
      <c r="T947" s="2">
        <v>3.4</v>
      </c>
      <c r="U947" s="2">
        <v>7.1999999999999995E-2</v>
      </c>
      <c r="V947" s="2">
        <v>7.5999999999999998E-2</v>
      </c>
      <c r="W947" s="2">
        <v>2.5000000000000001E-2</v>
      </c>
      <c r="X947" s="2">
        <v>5.3</v>
      </c>
      <c r="Y947" s="22" t="s">
        <v>115</v>
      </c>
      <c r="Z947" s="22" t="s">
        <v>115</v>
      </c>
    </row>
    <row r="948" spans="1:26" ht="12" customHeight="1">
      <c r="A948" s="54" t="s">
        <v>40</v>
      </c>
      <c r="B948" s="2" t="s">
        <v>94</v>
      </c>
      <c r="C948" s="2" t="s">
        <v>95</v>
      </c>
      <c r="D948" s="2" t="s">
        <v>57</v>
      </c>
      <c r="E948" s="2" t="s">
        <v>48</v>
      </c>
      <c r="F948" s="85" t="s">
        <v>113</v>
      </c>
      <c r="G948" s="4">
        <v>0.48299999999999998</v>
      </c>
      <c r="H948" s="2" t="s">
        <v>29</v>
      </c>
      <c r="I948" s="2">
        <v>1</v>
      </c>
      <c r="J948" s="2">
        <v>8385</v>
      </c>
      <c r="K948" s="2">
        <v>84.7</v>
      </c>
      <c r="L948" s="54">
        <v>4330</v>
      </c>
      <c r="M948" s="16">
        <f t="shared" si="14"/>
        <v>4.33</v>
      </c>
      <c r="N948" s="2">
        <v>12.62</v>
      </c>
      <c r="O948" s="2">
        <v>7.58</v>
      </c>
      <c r="P948" s="2">
        <v>1.2999999999999999E-2</v>
      </c>
      <c r="Q948" s="2">
        <v>0.69</v>
      </c>
      <c r="R948" s="2">
        <v>1.5</v>
      </c>
      <c r="S948" s="2">
        <v>0.95</v>
      </c>
      <c r="T948" s="2">
        <v>2.4</v>
      </c>
      <c r="U948" s="2">
        <v>2.8000000000000001E-2</v>
      </c>
      <c r="V948" s="2">
        <v>3.2000000000000001E-2</v>
      </c>
      <c r="W948" s="2">
        <v>7.0000000000000001E-3</v>
      </c>
      <c r="X948" s="2">
        <v>4.3</v>
      </c>
      <c r="Y948" s="2">
        <v>81</v>
      </c>
      <c r="Z948" s="2">
        <v>15</v>
      </c>
    </row>
    <row r="949" spans="1:26" ht="12" customHeight="1" thickBot="1">
      <c r="A949" s="60" t="s">
        <v>40</v>
      </c>
      <c r="B949" s="12" t="s">
        <v>94</v>
      </c>
      <c r="C949" s="12" t="s">
        <v>95</v>
      </c>
      <c r="D949" s="12" t="s">
        <v>57</v>
      </c>
      <c r="E949" s="12" t="s">
        <v>48</v>
      </c>
      <c r="F949" s="86" t="s">
        <v>114</v>
      </c>
      <c r="G949" s="14">
        <v>4.5</v>
      </c>
      <c r="H949" s="12">
        <v>5</v>
      </c>
      <c r="I949" s="2" t="s">
        <v>29</v>
      </c>
      <c r="J949" s="2">
        <v>8390</v>
      </c>
      <c r="K949" s="2">
        <v>79.099999999999994</v>
      </c>
      <c r="L949" s="60">
        <v>4660</v>
      </c>
      <c r="M949" s="16">
        <f t="shared" si="14"/>
        <v>4.66</v>
      </c>
      <c r="N949" s="2">
        <v>12.59</v>
      </c>
      <c r="O949" s="2">
        <v>7.56</v>
      </c>
      <c r="P949" s="22" t="s">
        <v>115</v>
      </c>
      <c r="Q949" s="2">
        <v>0.82</v>
      </c>
      <c r="R949" s="2">
        <v>1.5</v>
      </c>
      <c r="S949" s="2">
        <v>0.98</v>
      </c>
      <c r="T949" s="2">
        <v>2.5</v>
      </c>
      <c r="U949" s="2">
        <v>2.7E-2</v>
      </c>
      <c r="V949" s="2">
        <v>3.4000000000000002E-2</v>
      </c>
      <c r="W949" s="2">
        <v>7.0000000000000001E-3</v>
      </c>
      <c r="X949" s="2">
        <v>4.3</v>
      </c>
      <c r="Y949" s="22" t="s">
        <v>115</v>
      </c>
      <c r="Z949" s="22" t="s">
        <v>115</v>
      </c>
    </row>
    <row r="950" spans="1:26" ht="12" customHeight="1">
      <c r="A950" s="54" t="s">
        <v>40</v>
      </c>
      <c r="B950" s="2" t="s">
        <v>96</v>
      </c>
      <c r="C950" s="2" t="s">
        <v>95</v>
      </c>
      <c r="D950" s="2" t="s">
        <v>57</v>
      </c>
      <c r="E950" s="2" t="s">
        <v>48</v>
      </c>
      <c r="F950" s="85" t="s">
        <v>113</v>
      </c>
      <c r="G950" s="4">
        <v>0.51300000000000001</v>
      </c>
      <c r="H950" s="2" t="s">
        <v>29</v>
      </c>
      <c r="I950" s="2">
        <v>0.9</v>
      </c>
      <c r="J950" s="2">
        <v>8158</v>
      </c>
      <c r="K950" s="2">
        <v>85</v>
      </c>
      <c r="L950" s="54">
        <v>4520</v>
      </c>
      <c r="M950" s="16">
        <f t="shared" si="14"/>
        <v>4.5199999999999996</v>
      </c>
      <c r="N950" s="2">
        <v>15.69</v>
      </c>
      <c r="O950" s="2">
        <v>7.51</v>
      </c>
      <c r="P950" s="2">
        <v>5.1999999999999998E-3</v>
      </c>
      <c r="Q950" s="2">
        <v>0.65</v>
      </c>
      <c r="R950" s="2">
        <v>0.78</v>
      </c>
      <c r="S950" s="2">
        <v>0.73</v>
      </c>
      <c r="T950" s="2">
        <v>1.5</v>
      </c>
      <c r="U950" s="2">
        <v>4.9000000000000002E-2</v>
      </c>
      <c r="V950" s="2">
        <v>2.9000000000000001E-2</v>
      </c>
      <c r="W950" s="2">
        <v>5.0000000000000001E-3</v>
      </c>
      <c r="X950" s="2">
        <v>2.9</v>
      </c>
      <c r="Y950" s="2">
        <v>84</v>
      </c>
      <c r="Z950" s="2">
        <v>14</v>
      </c>
    </row>
    <row r="951" spans="1:26" ht="12" customHeight="1" thickBot="1">
      <c r="A951" s="60" t="s">
        <v>40</v>
      </c>
      <c r="B951" s="12" t="s">
        <v>96</v>
      </c>
      <c r="C951" s="12" t="s">
        <v>95</v>
      </c>
      <c r="D951" s="12" t="s">
        <v>57</v>
      </c>
      <c r="E951" s="12" t="s">
        <v>48</v>
      </c>
      <c r="F951" s="86" t="s">
        <v>114</v>
      </c>
      <c r="G951" s="14">
        <v>4.5</v>
      </c>
      <c r="H951" s="12">
        <v>5</v>
      </c>
      <c r="I951" s="2" t="s">
        <v>29</v>
      </c>
      <c r="J951" s="2">
        <v>8387</v>
      </c>
      <c r="K951" s="2">
        <v>82.4</v>
      </c>
      <c r="L951" s="60">
        <v>4540</v>
      </c>
      <c r="M951" s="16">
        <f t="shared" si="14"/>
        <v>4.54</v>
      </c>
      <c r="N951" s="2">
        <v>15.58</v>
      </c>
      <c r="O951" s="2">
        <v>7.51</v>
      </c>
      <c r="P951" s="22" t="s">
        <v>115</v>
      </c>
      <c r="Q951" s="2">
        <v>0.74</v>
      </c>
      <c r="R951" s="2">
        <v>0.8</v>
      </c>
      <c r="S951" s="2">
        <v>0.84</v>
      </c>
      <c r="T951" s="2">
        <v>1.6</v>
      </c>
      <c r="U951" s="2">
        <v>5.3999999999999999E-2</v>
      </c>
      <c r="V951" s="2">
        <v>3.2000000000000001E-2</v>
      </c>
      <c r="W951" s="2">
        <v>5.0000000000000001E-3</v>
      </c>
      <c r="X951" s="2">
        <v>2.8</v>
      </c>
      <c r="Y951" s="22" t="s">
        <v>115</v>
      </c>
      <c r="Z951" s="22" t="s">
        <v>115</v>
      </c>
    </row>
    <row r="952" spans="1:26" ht="12" customHeight="1">
      <c r="A952" s="59" t="s">
        <v>40</v>
      </c>
      <c r="B952" s="11" t="s">
        <v>97</v>
      </c>
      <c r="C952" s="11" t="s">
        <v>95</v>
      </c>
      <c r="D952" s="11" t="s">
        <v>57</v>
      </c>
      <c r="E952" s="11" t="s">
        <v>48</v>
      </c>
      <c r="F952" s="85" t="s">
        <v>113</v>
      </c>
      <c r="G952" s="4">
        <v>0.48799999999999999</v>
      </c>
      <c r="H952" s="2" t="s">
        <v>29</v>
      </c>
      <c r="I952" s="2">
        <v>0.5</v>
      </c>
      <c r="J952" s="2">
        <v>8117</v>
      </c>
      <c r="K952" s="2">
        <v>88.3</v>
      </c>
      <c r="L952" s="54">
        <v>4220</v>
      </c>
      <c r="M952" s="16">
        <f t="shared" si="14"/>
        <v>4.22</v>
      </c>
      <c r="N952" s="2">
        <v>14.75</v>
      </c>
      <c r="O952" s="2">
        <v>7.56</v>
      </c>
      <c r="P952" s="2">
        <v>5.1000000000000004E-3</v>
      </c>
      <c r="Q952" s="2">
        <v>0.57999999999999996</v>
      </c>
      <c r="R952" s="2">
        <v>0.34</v>
      </c>
      <c r="S952" s="2">
        <v>0.62</v>
      </c>
      <c r="T952" s="2">
        <v>0.96</v>
      </c>
      <c r="U952" s="2">
        <v>3.6999999999999998E-2</v>
      </c>
      <c r="V952" s="2">
        <v>5.3999999999999999E-2</v>
      </c>
      <c r="W952" s="2">
        <v>1.7000000000000001E-2</v>
      </c>
      <c r="X952" s="2">
        <v>3</v>
      </c>
      <c r="Y952" s="2">
        <v>90</v>
      </c>
      <c r="Z952" s="2">
        <v>17</v>
      </c>
    </row>
    <row r="953" spans="1:26" ht="12" customHeight="1" thickBot="1">
      <c r="A953" s="60" t="s">
        <v>40</v>
      </c>
      <c r="B953" s="12" t="s">
        <v>97</v>
      </c>
      <c r="C953" s="12" t="s">
        <v>95</v>
      </c>
      <c r="D953" s="12" t="s">
        <v>57</v>
      </c>
      <c r="E953" s="12" t="s">
        <v>48</v>
      </c>
      <c r="F953" s="86" t="s">
        <v>114</v>
      </c>
      <c r="G953" s="14">
        <v>4</v>
      </c>
      <c r="H953" s="12">
        <v>5.5</v>
      </c>
      <c r="I953" s="2" t="s">
        <v>29</v>
      </c>
      <c r="J953" s="2">
        <v>8159</v>
      </c>
      <c r="K953" s="2">
        <v>88.2</v>
      </c>
      <c r="L953" s="60">
        <v>2980</v>
      </c>
      <c r="M953" s="16">
        <f t="shared" si="14"/>
        <v>2.98</v>
      </c>
      <c r="N953" s="2">
        <v>14.74</v>
      </c>
      <c r="O953" s="2">
        <v>7.56</v>
      </c>
      <c r="P953" s="22" t="s">
        <v>115</v>
      </c>
      <c r="Q953" s="2">
        <v>0.56000000000000005</v>
      </c>
      <c r="R953" s="2">
        <v>0.34</v>
      </c>
      <c r="S953" s="2">
        <v>0.72</v>
      </c>
      <c r="T953" s="2">
        <v>1.1000000000000001</v>
      </c>
      <c r="U953" s="2">
        <v>3.5999999999999997E-2</v>
      </c>
      <c r="V953" s="2">
        <v>5.7000000000000002E-2</v>
      </c>
      <c r="W953" s="2">
        <v>1.9E-2</v>
      </c>
      <c r="X953" s="2">
        <v>2.9</v>
      </c>
      <c r="Y953" s="22" t="s">
        <v>115</v>
      </c>
      <c r="Z953" s="22" t="s">
        <v>115</v>
      </c>
    </row>
    <row r="954" spans="1:26" ht="12" customHeight="1">
      <c r="A954" s="61" t="s">
        <v>40</v>
      </c>
      <c r="B954" s="18" t="s">
        <v>98</v>
      </c>
      <c r="C954" s="18" t="s">
        <v>95</v>
      </c>
      <c r="D954" s="18" t="s">
        <v>57</v>
      </c>
      <c r="E954" s="18" t="s">
        <v>48</v>
      </c>
      <c r="F954" s="85" t="s">
        <v>113</v>
      </c>
      <c r="G954" s="19">
        <v>0.496</v>
      </c>
      <c r="H954" s="18" t="s">
        <v>29</v>
      </c>
      <c r="I954" s="2">
        <v>0.4</v>
      </c>
      <c r="J954" s="2">
        <v>5475</v>
      </c>
      <c r="K954" s="2">
        <v>89.5</v>
      </c>
      <c r="L954" s="54">
        <v>4210</v>
      </c>
      <c r="M954" s="16">
        <f t="shared" si="14"/>
        <v>4.21</v>
      </c>
      <c r="N954" s="2">
        <v>14.96</v>
      </c>
      <c r="O954" s="2">
        <v>7.52</v>
      </c>
      <c r="P954" s="2">
        <v>2.7000000000000001E-3</v>
      </c>
      <c r="Q954" s="2">
        <v>0.81</v>
      </c>
      <c r="R954" s="2">
        <v>0.36</v>
      </c>
      <c r="S954" s="2">
        <v>1</v>
      </c>
      <c r="T954" s="2">
        <v>1.4</v>
      </c>
      <c r="U954" s="2">
        <v>4.3999999999999997E-2</v>
      </c>
      <c r="V954" s="2">
        <v>0.11</v>
      </c>
      <c r="W954" s="2">
        <v>5.2999999999999999E-2</v>
      </c>
      <c r="X954" s="2">
        <v>4.3</v>
      </c>
      <c r="Y954" s="2">
        <v>72</v>
      </c>
      <c r="Z954" s="2">
        <v>20</v>
      </c>
    </row>
    <row r="955" spans="1:26" ht="12" customHeight="1" thickBot="1">
      <c r="A955" s="60" t="s">
        <v>40</v>
      </c>
      <c r="B955" s="12" t="s">
        <v>98</v>
      </c>
      <c r="C955" s="12" t="s">
        <v>95</v>
      </c>
      <c r="D955" s="12" t="s">
        <v>57</v>
      </c>
      <c r="E955" s="12" t="s">
        <v>48</v>
      </c>
      <c r="F955" s="86" t="s">
        <v>114</v>
      </c>
      <c r="G955" s="14">
        <v>4.5</v>
      </c>
      <c r="H955" s="12">
        <v>5</v>
      </c>
      <c r="I955" s="2" t="s">
        <v>29</v>
      </c>
      <c r="J955" s="2">
        <v>5479</v>
      </c>
      <c r="K955" s="2">
        <v>88.8</v>
      </c>
      <c r="L955" s="60">
        <v>4200</v>
      </c>
      <c r="M955" s="16">
        <f t="shared" si="14"/>
        <v>4.2</v>
      </c>
      <c r="N955" s="2">
        <v>14.95</v>
      </c>
      <c r="O955" s="2">
        <v>7.51</v>
      </c>
      <c r="P955" s="22" t="s">
        <v>115</v>
      </c>
      <c r="Q955" s="2">
        <v>0.81</v>
      </c>
      <c r="R955" s="2">
        <v>0.36</v>
      </c>
      <c r="S955" s="2">
        <v>1</v>
      </c>
      <c r="T955" s="2">
        <v>1.4</v>
      </c>
      <c r="U955" s="2">
        <v>0.04</v>
      </c>
      <c r="V955" s="2">
        <v>0.11</v>
      </c>
      <c r="W955" s="2">
        <v>5.6000000000000001E-2</v>
      </c>
      <c r="X955" s="2">
        <v>4.3</v>
      </c>
      <c r="Y955" s="22" t="s">
        <v>115</v>
      </c>
      <c r="Z955" s="22" t="s">
        <v>115</v>
      </c>
    </row>
    <row r="956" spans="1:26" ht="12" customHeight="1">
      <c r="A956" s="54" t="s">
        <v>40</v>
      </c>
      <c r="B956" s="2" t="s">
        <v>99</v>
      </c>
      <c r="C956" s="2" t="s">
        <v>95</v>
      </c>
      <c r="D956" s="2" t="s">
        <v>57</v>
      </c>
      <c r="E956" s="2" t="s">
        <v>48</v>
      </c>
      <c r="F956" s="85" t="s">
        <v>113</v>
      </c>
      <c r="G956" s="4">
        <v>0.48899999999999999</v>
      </c>
      <c r="H956" s="2" t="s">
        <v>29</v>
      </c>
      <c r="I956" s="2">
        <v>0.7</v>
      </c>
      <c r="J956" s="2">
        <v>7596</v>
      </c>
      <c r="K956" s="2">
        <v>91.4</v>
      </c>
      <c r="L956" s="54">
        <v>3950</v>
      </c>
      <c r="M956" s="16">
        <f t="shared" si="14"/>
        <v>3.95</v>
      </c>
      <c r="N956" s="2">
        <v>14.05</v>
      </c>
      <c r="O956" s="2">
        <v>7.7</v>
      </c>
      <c r="P956" s="2">
        <v>5.9999999999999995E-4</v>
      </c>
      <c r="Q956" s="2">
        <v>0.73</v>
      </c>
      <c r="R956" s="2">
        <v>0.28999999999999998</v>
      </c>
      <c r="S956" s="2">
        <v>0.79</v>
      </c>
      <c r="T956" s="2">
        <v>1.1000000000000001</v>
      </c>
      <c r="U956" s="2">
        <v>4.1000000000000002E-2</v>
      </c>
      <c r="V956" s="2">
        <v>4.7E-2</v>
      </c>
      <c r="W956" s="2">
        <v>2.1000000000000001E-2</v>
      </c>
      <c r="X956" s="2">
        <v>3.1</v>
      </c>
      <c r="Y956" s="2">
        <v>94</v>
      </c>
      <c r="Z956" s="2">
        <v>16</v>
      </c>
    </row>
    <row r="957" spans="1:26" ht="12" customHeight="1" thickBot="1">
      <c r="A957" s="60" t="s">
        <v>40</v>
      </c>
      <c r="B957" s="12" t="s">
        <v>99</v>
      </c>
      <c r="C957" s="12" t="s">
        <v>95</v>
      </c>
      <c r="D957" s="12" t="s">
        <v>57</v>
      </c>
      <c r="E957" s="12" t="s">
        <v>48</v>
      </c>
      <c r="F957" s="86" t="s">
        <v>114</v>
      </c>
      <c r="G957" s="14">
        <v>4</v>
      </c>
      <c r="H957" s="12">
        <v>4.5</v>
      </c>
      <c r="I957" s="2" t="s">
        <v>29</v>
      </c>
      <c r="J957" s="2">
        <v>7572</v>
      </c>
      <c r="K957" s="2">
        <v>90.8</v>
      </c>
      <c r="L957" s="60">
        <v>3960</v>
      </c>
      <c r="M957" s="16">
        <f t="shared" si="14"/>
        <v>3.96</v>
      </c>
      <c r="N957" s="2">
        <v>14.04</v>
      </c>
      <c r="O957" s="2">
        <v>7.7</v>
      </c>
      <c r="P957" s="22" t="s">
        <v>115</v>
      </c>
      <c r="Q957" s="2">
        <v>0.75</v>
      </c>
      <c r="R957" s="2">
        <v>0.28999999999999998</v>
      </c>
      <c r="S957" s="2">
        <v>0.88</v>
      </c>
      <c r="T957" s="2">
        <v>1.2</v>
      </c>
      <c r="U957" s="2">
        <v>4.2999999999999997E-2</v>
      </c>
      <c r="V957" s="2">
        <v>4.7E-2</v>
      </c>
      <c r="W957" s="2">
        <v>2.1000000000000001E-2</v>
      </c>
      <c r="X957" s="2">
        <v>3.2</v>
      </c>
      <c r="Y957" s="22" t="s">
        <v>115</v>
      </c>
      <c r="Z957" s="22" t="s">
        <v>115</v>
      </c>
    </row>
    <row r="958" spans="1:26" ht="12" customHeight="1">
      <c r="A958" s="54" t="s">
        <v>40</v>
      </c>
      <c r="B958" s="2" t="s">
        <v>100</v>
      </c>
      <c r="C958" s="2" t="s">
        <v>101</v>
      </c>
      <c r="D958" s="2" t="s">
        <v>57</v>
      </c>
      <c r="E958" s="2" t="s">
        <v>48</v>
      </c>
      <c r="F958" s="85" t="s">
        <v>113</v>
      </c>
      <c r="G958" s="4">
        <v>0.501</v>
      </c>
      <c r="H958" s="2" t="s">
        <v>29</v>
      </c>
      <c r="I958" s="2">
        <v>0.7</v>
      </c>
      <c r="J958" s="2">
        <v>6882</v>
      </c>
      <c r="K958" s="2">
        <v>89.8</v>
      </c>
      <c r="L958" s="54">
        <v>2250</v>
      </c>
      <c r="M958" s="16">
        <f t="shared" si="14"/>
        <v>2.25</v>
      </c>
      <c r="N958" s="2">
        <v>14.93</v>
      </c>
      <c r="O958" s="2">
        <v>7.73</v>
      </c>
      <c r="P958" s="2">
        <v>5.0000000000000001E-4</v>
      </c>
      <c r="Q958" s="2">
        <v>0.78</v>
      </c>
      <c r="R958" s="2">
        <v>0.28000000000000003</v>
      </c>
      <c r="S958" s="2">
        <v>0.87</v>
      </c>
      <c r="T958" s="2">
        <v>1.1000000000000001</v>
      </c>
      <c r="U958" s="2">
        <v>4.8000000000000001E-2</v>
      </c>
      <c r="V958" s="2">
        <v>4.2999999999999997E-2</v>
      </c>
      <c r="W958" s="2">
        <v>2.1000000000000001E-2</v>
      </c>
      <c r="X958" s="2">
        <v>2.4</v>
      </c>
      <c r="Y958" s="2">
        <v>86</v>
      </c>
      <c r="Z958" s="2">
        <v>15</v>
      </c>
    </row>
    <row r="959" spans="1:26" ht="12" customHeight="1" thickBot="1">
      <c r="A959" s="60" t="s">
        <v>40</v>
      </c>
      <c r="B959" s="12" t="s">
        <v>100</v>
      </c>
      <c r="C959" s="12" t="s">
        <v>101</v>
      </c>
      <c r="D959" s="12" t="s">
        <v>57</v>
      </c>
      <c r="E959" s="12" t="s">
        <v>48</v>
      </c>
      <c r="F959" s="86" t="s">
        <v>114</v>
      </c>
      <c r="G959" s="14">
        <v>4</v>
      </c>
      <c r="H959" s="12">
        <v>4.5</v>
      </c>
      <c r="I959" s="2" t="s">
        <v>29</v>
      </c>
      <c r="J959" s="2">
        <v>7142</v>
      </c>
      <c r="K959" s="2">
        <v>90.2</v>
      </c>
      <c r="L959" s="60">
        <v>2260</v>
      </c>
      <c r="M959" s="16">
        <f t="shared" si="14"/>
        <v>2.2599999999999998</v>
      </c>
      <c r="N959" s="2">
        <v>14.71</v>
      </c>
      <c r="O959" s="2">
        <v>7.76</v>
      </c>
      <c r="P959" s="22" t="s">
        <v>115</v>
      </c>
      <c r="Q959" s="2">
        <v>0.76</v>
      </c>
      <c r="R959" s="2">
        <v>0.28000000000000003</v>
      </c>
      <c r="S959" s="2">
        <v>0.9</v>
      </c>
      <c r="T959" s="2">
        <v>1.2</v>
      </c>
      <c r="U959" s="2">
        <v>4.9000000000000002E-2</v>
      </c>
      <c r="V959" s="2">
        <v>4.3999999999999997E-2</v>
      </c>
      <c r="W959" s="2">
        <v>2.1000000000000001E-2</v>
      </c>
      <c r="X959" s="2">
        <v>2.2999999999999998</v>
      </c>
      <c r="Y959" s="22" t="s">
        <v>115</v>
      </c>
      <c r="Z959" s="22" t="s">
        <v>115</v>
      </c>
    </row>
    <row r="960" spans="1:26" ht="12" customHeight="1">
      <c r="A960" s="54" t="s">
        <v>40</v>
      </c>
      <c r="B960" s="2" t="s">
        <v>102</v>
      </c>
      <c r="C960" s="2" t="s">
        <v>101</v>
      </c>
      <c r="D960" s="2" t="s">
        <v>57</v>
      </c>
      <c r="E960" s="2" t="s">
        <v>48</v>
      </c>
      <c r="F960" s="85" t="s">
        <v>113</v>
      </c>
      <c r="G960" s="4">
        <v>0.51100000000000001</v>
      </c>
      <c r="H960" s="2" t="s">
        <v>29</v>
      </c>
      <c r="I960" s="2">
        <v>0.4</v>
      </c>
      <c r="J960" s="2">
        <v>4200</v>
      </c>
      <c r="K960" s="2">
        <v>85.9</v>
      </c>
      <c r="L960" s="54">
        <v>3410</v>
      </c>
      <c r="M960" s="16">
        <f t="shared" si="14"/>
        <v>3.41</v>
      </c>
      <c r="N960" s="2">
        <v>15.12</v>
      </c>
      <c r="O960" s="2">
        <v>7.42</v>
      </c>
      <c r="P960" s="2">
        <v>1.4E-3</v>
      </c>
      <c r="Q960" s="2">
        <v>0.85</v>
      </c>
      <c r="R960" s="2">
        <v>0.23</v>
      </c>
      <c r="S960" s="2">
        <v>1</v>
      </c>
      <c r="T960" s="2">
        <v>1.3</v>
      </c>
      <c r="U960" s="2">
        <v>3.5000000000000003E-2</v>
      </c>
      <c r="V960" s="2">
        <v>0.1</v>
      </c>
      <c r="W960" s="2">
        <v>5.1999999999999998E-2</v>
      </c>
      <c r="X960" s="2">
        <v>3.4</v>
      </c>
      <c r="Y960" s="2">
        <v>58</v>
      </c>
      <c r="Z960" s="2">
        <v>19</v>
      </c>
    </row>
    <row r="961" spans="1:26" ht="12" customHeight="1" thickBot="1">
      <c r="A961" s="60" t="s">
        <v>40</v>
      </c>
      <c r="B961" s="12" t="s">
        <v>102</v>
      </c>
      <c r="C961" s="12" t="s">
        <v>101</v>
      </c>
      <c r="D961" s="12" t="s">
        <v>57</v>
      </c>
      <c r="E961" s="12" t="s">
        <v>48</v>
      </c>
      <c r="F961" s="86" t="s">
        <v>114</v>
      </c>
      <c r="G961" s="14">
        <v>4</v>
      </c>
      <c r="H961" s="12">
        <v>4.5</v>
      </c>
      <c r="I961" s="2" t="s">
        <v>29</v>
      </c>
      <c r="J961" s="2">
        <v>4245</v>
      </c>
      <c r="K961" s="2">
        <v>85.8</v>
      </c>
      <c r="L961" s="60">
        <v>3410</v>
      </c>
      <c r="M961" s="16">
        <f t="shared" si="14"/>
        <v>3.41</v>
      </c>
      <c r="N961" s="2">
        <v>15.12</v>
      </c>
      <c r="O961" s="2">
        <v>7.41</v>
      </c>
      <c r="P961" s="22" t="s">
        <v>115</v>
      </c>
      <c r="Q961" s="2">
        <v>0.94</v>
      </c>
      <c r="R961" s="2">
        <v>0.21</v>
      </c>
      <c r="S961" s="2">
        <v>1</v>
      </c>
      <c r="T961" s="2">
        <v>1.3</v>
      </c>
      <c r="U961" s="2">
        <v>3.5999999999999997E-2</v>
      </c>
      <c r="V961" s="2">
        <v>0.1</v>
      </c>
      <c r="W961" s="2">
        <v>2.7E-2</v>
      </c>
      <c r="X961" s="2">
        <v>3.4</v>
      </c>
      <c r="Y961" s="22" t="s">
        <v>115</v>
      </c>
      <c r="Z961" s="22" t="s">
        <v>115</v>
      </c>
    </row>
    <row r="962" spans="1:26" ht="12" customHeight="1">
      <c r="A962" s="61" t="s">
        <v>40</v>
      </c>
      <c r="B962" s="18" t="s">
        <v>103</v>
      </c>
      <c r="C962" s="18" t="s">
        <v>101</v>
      </c>
      <c r="D962" s="18" t="s">
        <v>57</v>
      </c>
      <c r="E962" s="18" t="s">
        <v>48</v>
      </c>
      <c r="F962" s="85" t="s">
        <v>113</v>
      </c>
      <c r="G962" s="19">
        <v>0.496</v>
      </c>
      <c r="H962" s="18" t="s">
        <v>29</v>
      </c>
      <c r="I962" s="2">
        <v>0.5</v>
      </c>
      <c r="J962" s="2">
        <v>6208</v>
      </c>
      <c r="K962" s="2">
        <v>91.2</v>
      </c>
      <c r="L962" s="54">
        <v>4020</v>
      </c>
      <c r="M962" s="16">
        <f t="shared" si="14"/>
        <v>4.0199999999999996</v>
      </c>
      <c r="N962" s="2">
        <v>15.76</v>
      </c>
      <c r="O962" s="2">
        <v>7.6</v>
      </c>
      <c r="P962" s="2">
        <v>5.0000000000000001E-4</v>
      </c>
      <c r="Q962" s="2">
        <v>0.63</v>
      </c>
      <c r="R962" s="2">
        <v>0.18</v>
      </c>
      <c r="S962" s="2">
        <v>0.82</v>
      </c>
      <c r="T962" s="2">
        <v>1</v>
      </c>
      <c r="U962" s="2">
        <v>0.03</v>
      </c>
      <c r="V962" s="2">
        <v>5.5E-2</v>
      </c>
      <c r="W962" s="2">
        <v>2.5000000000000001E-2</v>
      </c>
      <c r="X962" s="2">
        <v>2.2999999999999998</v>
      </c>
      <c r="Y962" s="2">
        <v>76</v>
      </c>
      <c r="Z962" s="2">
        <v>15</v>
      </c>
    </row>
    <row r="963" spans="1:26" ht="12" customHeight="1" thickBot="1">
      <c r="A963" s="60" t="s">
        <v>40</v>
      </c>
      <c r="B963" s="12" t="s">
        <v>103</v>
      </c>
      <c r="C963" s="12" t="s">
        <v>101</v>
      </c>
      <c r="D963" s="12" t="s">
        <v>57</v>
      </c>
      <c r="E963" s="12" t="s">
        <v>48</v>
      </c>
      <c r="F963" s="86" t="s">
        <v>114</v>
      </c>
      <c r="G963" s="14">
        <v>4</v>
      </c>
      <c r="H963" s="12">
        <v>4.5</v>
      </c>
      <c r="I963" s="2" t="s">
        <v>29</v>
      </c>
      <c r="J963" s="2">
        <v>6219</v>
      </c>
      <c r="K963" s="2">
        <v>90.2</v>
      </c>
      <c r="L963" s="60">
        <v>4340</v>
      </c>
      <c r="M963" s="16">
        <f t="shared" ref="M963:M991" si="15">L963/1000</f>
        <v>4.34</v>
      </c>
      <c r="N963" s="2">
        <v>15.54</v>
      </c>
      <c r="O963" s="2">
        <v>7.59</v>
      </c>
      <c r="P963" s="22" t="s">
        <v>115</v>
      </c>
      <c r="Q963" s="2">
        <v>0.63</v>
      </c>
      <c r="R963" s="2">
        <v>0.18</v>
      </c>
      <c r="S963" s="2">
        <v>0.83</v>
      </c>
      <c r="T963" s="2">
        <v>1</v>
      </c>
      <c r="U963" s="2">
        <v>3.4000000000000002E-2</v>
      </c>
      <c r="V963" s="2">
        <v>5.8000000000000003E-2</v>
      </c>
      <c r="W963" s="2">
        <v>2.5000000000000001E-2</v>
      </c>
      <c r="X963" s="2">
        <v>2.2999999999999998</v>
      </c>
      <c r="Y963" s="22" t="s">
        <v>115</v>
      </c>
      <c r="Z963" s="22" t="s">
        <v>115</v>
      </c>
    </row>
    <row r="964" spans="1:26" ht="12" customHeight="1">
      <c r="A964" s="54" t="s">
        <v>40</v>
      </c>
      <c r="B964" s="2" t="s">
        <v>104</v>
      </c>
      <c r="C964" s="2" t="s">
        <v>101</v>
      </c>
      <c r="D964" s="2" t="s">
        <v>57</v>
      </c>
      <c r="E964" s="2" t="s">
        <v>48</v>
      </c>
      <c r="F964" s="85" t="s">
        <v>113</v>
      </c>
      <c r="G964" s="4">
        <v>0.50900000000000001</v>
      </c>
      <c r="H964" s="2" t="s">
        <v>29</v>
      </c>
      <c r="I964" s="2">
        <v>1</v>
      </c>
      <c r="J964" s="2">
        <v>7263</v>
      </c>
      <c r="K964" s="2">
        <v>82.3</v>
      </c>
      <c r="L964" s="54">
        <v>3580</v>
      </c>
      <c r="M964" s="16">
        <f t="shared" si="15"/>
        <v>3.58</v>
      </c>
      <c r="N964" s="2">
        <v>15.98</v>
      </c>
      <c r="O964" s="2">
        <v>7.61</v>
      </c>
      <c r="P964" s="2">
        <v>5.9999999999999995E-4</v>
      </c>
      <c r="Q964" s="2">
        <v>0.63</v>
      </c>
      <c r="R964" s="2">
        <v>8.4000000000000005E-2</v>
      </c>
      <c r="S964" s="2">
        <v>0.75</v>
      </c>
      <c r="T964" s="2">
        <v>0.83</v>
      </c>
      <c r="U964" s="2">
        <v>3.6999999999999998E-2</v>
      </c>
      <c r="V964" s="2">
        <v>0.04</v>
      </c>
      <c r="W964" s="2">
        <v>1.4E-2</v>
      </c>
      <c r="X964" s="2">
        <v>1.8</v>
      </c>
      <c r="Y964" s="2">
        <v>96</v>
      </c>
      <c r="Z964" s="2">
        <v>14</v>
      </c>
    </row>
    <row r="965" spans="1:26" ht="12" customHeight="1" thickBot="1">
      <c r="A965" s="60" t="s">
        <v>40</v>
      </c>
      <c r="B965" s="12" t="s">
        <v>104</v>
      </c>
      <c r="C965" s="12" t="s">
        <v>101</v>
      </c>
      <c r="D965" s="12" t="s">
        <v>57</v>
      </c>
      <c r="E965" s="12" t="s">
        <v>48</v>
      </c>
      <c r="F965" s="86" t="s">
        <v>114</v>
      </c>
      <c r="G965" s="14">
        <v>4</v>
      </c>
      <c r="H965" s="12">
        <v>4.5</v>
      </c>
      <c r="I965" s="2" t="s">
        <v>29</v>
      </c>
      <c r="J965" s="2">
        <v>7840</v>
      </c>
      <c r="K965" s="2">
        <v>82.8</v>
      </c>
      <c r="L965" s="60">
        <v>3730</v>
      </c>
      <c r="M965" s="16">
        <f t="shared" si="15"/>
        <v>3.73</v>
      </c>
      <c r="N965" s="2">
        <v>15.99</v>
      </c>
      <c r="O965" s="2">
        <v>7.64</v>
      </c>
      <c r="P965" s="22" t="s">
        <v>115</v>
      </c>
      <c r="Q965" s="2">
        <v>0.6</v>
      </c>
      <c r="R965" s="2">
        <v>0.09</v>
      </c>
      <c r="S965" s="2">
        <v>0.69</v>
      </c>
      <c r="T965" s="2">
        <v>0.78</v>
      </c>
      <c r="U965" s="2">
        <v>3.3000000000000002E-2</v>
      </c>
      <c r="V965" s="2">
        <v>3.7999999999999999E-2</v>
      </c>
      <c r="W965" s="2">
        <v>1.7000000000000001E-2</v>
      </c>
      <c r="X965" s="2">
        <v>1.7</v>
      </c>
      <c r="Y965" s="22" t="s">
        <v>115</v>
      </c>
      <c r="Z965" s="22" t="s">
        <v>115</v>
      </c>
    </row>
    <row r="966" spans="1:26" ht="12" customHeight="1">
      <c r="A966" s="54" t="s">
        <v>40</v>
      </c>
      <c r="B966" s="2" t="s">
        <v>105</v>
      </c>
      <c r="C966" s="2" t="s">
        <v>32</v>
      </c>
      <c r="D966" s="2" t="s">
        <v>57</v>
      </c>
      <c r="E966" s="2" t="s">
        <v>48</v>
      </c>
      <c r="F966" s="85" t="s">
        <v>113</v>
      </c>
      <c r="G966" s="4">
        <v>0.51700000000000002</v>
      </c>
      <c r="H966" s="2" t="s">
        <v>29</v>
      </c>
      <c r="I966" s="2">
        <v>1</v>
      </c>
      <c r="J966" s="2">
        <v>5896</v>
      </c>
      <c r="K966" s="2">
        <v>91.5</v>
      </c>
      <c r="L966" s="54">
        <v>3430</v>
      </c>
      <c r="M966" s="16">
        <f t="shared" si="15"/>
        <v>3.43</v>
      </c>
      <c r="N966" s="2">
        <v>21.03</v>
      </c>
      <c r="O966" s="2">
        <v>7.42</v>
      </c>
      <c r="P966" s="2">
        <v>5.0000000000000001E-4</v>
      </c>
      <c r="Q966" s="2">
        <v>0.62</v>
      </c>
      <c r="R966" s="2">
        <v>8.2000000000000003E-2</v>
      </c>
      <c r="S966" s="2">
        <v>0.76</v>
      </c>
      <c r="T966" s="2">
        <v>0.84</v>
      </c>
      <c r="U966" s="2">
        <v>3.5999999999999997E-2</v>
      </c>
      <c r="V966" s="2">
        <v>0.04</v>
      </c>
      <c r="W966" s="2">
        <v>1.4E-2</v>
      </c>
      <c r="X966" s="2">
        <v>2.1</v>
      </c>
      <c r="Y966" s="2">
        <v>85</v>
      </c>
      <c r="Z966" s="2">
        <v>13</v>
      </c>
    </row>
    <row r="967" spans="1:26" ht="12" customHeight="1" thickBot="1">
      <c r="A967" s="60" t="s">
        <v>40</v>
      </c>
      <c r="B967" s="12" t="s">
        <v>105</v>
      </c>
      <c r="C967" s="12" t="s">
        <v>32</v>
      </c>
      <c r="D967" s="12" t="s">
        <v>57</v>
      </c>
      <c r="E967" s="12" t="s">
        <v>48</v>
      </c>
      <c r="F967" s="86" t="s">
        <v>114</v>
      </c>
      <c r="G967" s="14">
        <v>3.5</v>
      </c>
      <c r="H967" s="12">
        <v>4</v>
      </c>
      <c r="I967" s="2" t="s">
        <v>29</v>
      </c>
      <c r="J967" s="2">
        <v>6778</v>
      </c>
      <c r="K967" s="2">
        <v>83.7</v>
      </c>
      <c r="L967" s="60">
        <v>3950</v>
      </c>
      <c r="M967" s="16">
        <f t="shared" si="15"/>
        <v>3.95</v>
      </c>
      <c r="N967" s="2">
        <v>16.91</v>
      </c>
      <c r="O967" s="2">
        <v>7.45</v>
      </c>
      <c r="P967" s="22" t="s">
        <v>115</v>
      </c>
      <c r="Q967" s="2">
        <v>0.64</v>
      </c>
      <c r="R967" s="2">
        <v>7.4999999999999997E-2</v>
      </c>
      <c r="S967" s="2">
        <v>0.72</v>
      </c>
      <c r="T967" s="2">
        <v>0.8</v>
      </c>
      <c r="U967" s="2">
        <v>3.7999999999999999E-2</v>
      </c>
      <c r="V967" s="2">
        <v>0.04</v>
      </c>
      <c r="W967" s="2">
        <v>1.4999999999999999E-2</v>
      </c>
      <c r="X967" s="2">
        <v>1.6</v>
      </c>
      <c r="Y967" s="22" t="s">
        <v>115</v>
      </c>
      <c r="Z967" s="22" t="s">
        <v>115</v>
      </c>
    </row>
    <row r="968" spans="1:26" ht="12" customHeight="1">
      <c r="A968" s="54" t="s">
        <v>40</v>
      </c>
      <c r="B968" s="2" t="s">
        <v>106</v>
      </c>
      <c r="C968" s="2" t="s">
        <v>32</v>
      </c>
      <c r="D968" s="2" t="s">
        <v>57</v>
      </c>
      <c r="E968" s="2" t="s">
        <v>48</v>
      </c>
      <c r="F968" s="85" t="s">
        <v>113</v>
      </c>
      <c r="G968" s="4">
        <v>0.50800000000000001</v>
      </c>
      <c r="H968" s="2" t="s">
        <v>29</v>
      </c>
      <c r="I968" s="2">
        <v>1</v>
      </c>
      <c r="J968" s="2">
        <v>6905</v>
      </c>
      <c r="K968" s="2">
        <v>74.900000000000006</v>
      </c>
      <c r="L968" s="54">
        <v>3990</v>
      </c>
      <c r="M968" s="16">
        <f t="shared" si="15"/>
        <v>3.99</v>
      </c>
      <c r="N968" s="2">
        <v>18.97</v>
      </c>
      <c r="O968" s="22" t="s">
        <v>115</v>
      </c>
      <c r="P968" s="2">
        <v>5.0000000000000001E-4</v>
      </c>
      <c r="Q968" s="2">
        <v>0.5</v>
      </c>
      <c r="R968" s="2">
        <v>5.3999999999999999E-2</v>
      </c>
      <c r="S968" s="2">
        <v>0.61</v>
      </c>
      <c r="T968" s="2">
        <v>0.67</v>
      </c>
      <c r="U968" s="2">
        <v>6.3E-2</v>
      </c>
      <c r="V968" s="2">
        <v>4.1000000000000002E-2</v>
      </c>
      <c r="W968" s="2">
        <v>1.4999999999999999E-2</v>
      </c>
      <c r="X968" s="2">
        <v>1.5</v>
      </c>
      <c r="Y968" s="2">
        <v>93</v>
      </c>
      <c r="Z968" s="2">
        <v>13</v>
      </c>
    </row>
    <row r="969" spans="1:26" ht="12" customHeight="1" thickBot="1">
      <c r="A969" s="60" t="s">
        <v>40</v>
      </c>
      <c r="B969" s="12" t="s">
        <v>106</v>
      </c>
      <c r="C969" s="12" t="s">
        <v>32</v>
      </c>
      <c r="D969" s="12" t="s">
        <v>57</v>
      </c>
      <c r="E969" s="12" t="s">
        <v>48</v>
      </c>
      <c r="F969" s="86" t="s">
        <v>114</v>
      </c>
      <c r="G969" s="14">
        <v>4.5</v>
      </c>
      <c r="H969" s="12">
        <v>5</v>
      </c>
      <c r="I969" s="2" t="s">
        <v>29</v>
      </c>
      <c r="J969" s="2">
        <v>7197</v>
      </c>
      <c r="K969" s="2">
        <v>72.599999999999994</v>
      </c>
      <c r="L969" s="60">
        <v>3900</v>
      </c>
      <c r="M969" s="16">
        <f t="shared" si="15"/>
        <v>3.9</v>
      </c>
      <c r="N969" s="2">
        <v>18.61</v>
      </c>
      <c r="O969" s="22" t="s">
        <v>115</v>
      </c>
      <c r="P969" s="22" t="s">
        <v>115</v>
      </c>
      <c r="Q969" s="2">
        <v>0.53</v>
      </c>
      <c r="R969" s="2">
        <v>5.2999999999999999E-2</v>
      </c>
      <c r="S969" s="2">
        <v>0.6</v>
      </c>
      <c r="T969" s="2">
        <v>0.65</v>
      </c>
      <c r="U969" s="2">
        <v>7.0000000000000007E-2</v>
      </c>
      <c r="V969" s="2">
        <v>4.7E-2</v>
      </c>
      <c r="W969" s="2">
        <v>1.4999999999999999E-2</v>
      </c>
      <c r="X969" s="2">
        <v>1.4</v>
      </c>
      <c r="Y969" s="22" t="s">
        <v>115</v>
      </c>
      <c r="Z969" s="22" t="s">
        <v>115</v>
      </c>
    </row>
    <row r="970" spans="1:26" ht="12" customHeight="1">
      <c r="A970" s="54" t="s">
        <v>40</v>
      </c>
      <c r="B970" s="2" t="s">
        <v>18</v>
      </c>
      <c r="C970" s="2" t="s">
        <v>32</v>
      </c>
      <c r="D970" s="2" t="s">
        <v>57</v>
      </c>
      <c r="E970" s="2" t="s">
        <v>48</v>
      </c>
      <c r="F970" s="85" t="s">
        <v>113</v>
      </c>
      <c r="G970" s="4">
        <v>0.48799999999999999</v>
      </c>
      <c r="H970" s="2" t="s">
        <v>29</v>
      </c>
      <c r="I970" s="2">
        <v>0.8</v>
      </c>
      <c r="J970" s="2">
        <v>6502</v>
      </c>
      <c r="K970" s="2">
        <v>79.599999999999994</v>
      </c>
      <c r="L970" s="54">
        <v>3970</v>
      </c>
      <c r="M970" s="16">
        <f t="shared" si="15"/>
        <v>3.97</v>
      </c>
      <c r="N970" s="2">
        <v>22.12</v>
      </c>
      <c r="O970" s="2">
        <v>7.51</v>
      </c>
      <c r="P970" s="2">
        <v>7.0000000000000001E-3</v>
      </c>
      <c r="Q970" s="2">
        <v>0.48</v>
      </c>
      <c r="R970" s="2">
        <v>5.2999999999999999E-2</v>
      </c>
      <c r="S970" s="2">
        <v>0.71</v>
      </c>
      <c r="T970" s="2">
        <v>0.76</v>
      </c>
      <c r="U970" s="2">
        <v>6.0999999999999999E-2</v>
      </c>
      <c r="V970" s="2">
        <v>4.2999999999999997E-2</v>
      </c>
      <c r="W970" s="2">
        <v>1.2E-2</v>
      </c>
      <c r="X970" s="2">
        <v>1.7</v>
      </c>
      <c r="Y970" s="2">
        <v>98</v>
      </c>
      <c r="Z970" s="2">
        <v>13</v>
      </c>
    </row>
    <row r="971" spans="1:26" ht="12" customHeight="1" thickBot="1">
      <c r="A971" s="60" t="s">
        <v>40</v>
      </c>
      <c r="B971" s="12" t="s">
        <v>18</v>
      </c>
      <c r="C971" s="12" t="s">
        <v>32</v>
      </c>
      <c r="D971" s="12" t="s">
        <v>57</v>
      </c>
      <c r="E971" s="12" t="s">
        <v>48</v>
      </c>
      <c r="F971" s="86" t="s">
        <v>114</v>
      </c>
      <c r="G971" s="14">
        <v>4.0999999999999996</v>
      </c>
      <c r="H971" s="12">
        <v>4.5999999999999996</v>
      </c>
      <c r="I971" s="2" t="s">
        <v>29</v>
      </c>
      <c r="J971" s="2">
        <v>7087</v>
      </c>
      <c r="K971" s="2">
        <v>69.8</v>
      </c>
      <c r="L971" s="60">
        <v>4070</v>
      </c>
      <c r="M971" s="16">
        <f t="shared" si="15"/>
        <v>4.07</v>
      </c>
      <c r="N971" s="2">
        <v>21.83</v>
      </c>
      <c r="O971" s="2">
        <v>7.39</v>
      </c>
      <c r="P971" s="22" t="s">
        <v>115</v>
      </c>
      <c r="Q971" s="2">
        <v>0.5</v>
      </c>
      <c r="R971" s="2">
        <v>4.9000000000000002E-2</v>
      </c>
      <c r="S971" s="2">
        <v>0.66</v>
      </c>
      <c r="T971" s="2">
        <v>0.71</v>
      </c>
      <c r="U971" s="2">
        <v>8.4000000000000005E-2</v>
      </c>
      <c r="V971" s="2">
        <v>4.2999999999999997E-2</v>
      </c>
      <c r="W971" s="2">
        <v>1.2999999999999999E-2</v>
      </c>
      <c r="X971" s="2">
        <v>1.5</v>
      </c>
      <c r="Y971" s="22" t="s">
        <v>115</v>
      </c>
      <c r="Z971" s="22" t="s">
        <v>115</v>
      </c>
    </row>
    <row r="972" spans="1:26" ht="12" customHeight="1">
      <c r="A972" s="54" t="s">
        <v>40</v>
      </c>
      <c r="B972" s="2" t="s">
        <v>19</v>
      </c>
      <c r="C972" s="2" t="s">
        <v>32</v>
      </c>
      <c r="D972" s="2" t="s">
        <v>57</v>
      </c>
      <c r="E972" s="2" t="s">
        <v>48</v>
      </c>
      <c r="F972" s="85" t="s">
        <v>113</v>
      </c>
      <c r="G972" s="4">
        <v>0.499</v>
      </c>
      <c r="H972" s="2" t="s">
        <v>29</v>
      </c>
      <c r="I972" s="2">
        <v>0.7</v>
      </c>
      <c r="J972" s="2">
        <v>7199</v>
      </c>
      <c r="K972" s="2">
        <v>81.8</v>
      </c>
      <c r="L972" s="59">
        <v>4610</v>
      </c>
      <c r="M972" s="16">
        <f t="shared" si="15"/>
        <v>4.6100000000000003</v>
      </c>
      <c r="N972" s="2">
        <v>21.87</v>
      </c>
      <c r="O972" s="2">
        <v>7.54</v>
      </c>
      <c r="P972" s="2">
        <v>8.6999999999999994E-3</v>
      </c>
      <c r="Q972" s="2">
        <v>0.53</v>
      </c>
      <c r="R972" s="2">
        <v>0.01</v>
      </c>
      <c r="S972" s="2">
        <v>0.66</v>
      </c>
      <c r="T972" s="2">
        <v>0.67</v>
      </c>
      <c r="U972" s="2">
        <v>0.01</v>
      </c>
      <c r="V972" s="2">
        <v>0.04</v>
      </c>
      <c r="W972" s="2">
        <v>5.0000000000000001E-3</v>
      </c>
      <c r="X972" s="2">
        <v>1.7</v>
      </c>
      <c r="Y972" s="2">
        <v>110</v>
      </c>
      <c r="Z972" s="2">
        <v>12</v>
      </c>
    </row>
    <row r="973" spans="1:26" ht="12" customHeight="1" thickBot="1">
      <c r="A973" s="60" t="s">
        <v>40</v>
      </c>
      <c r="B973" s="12" t="s">
        <v>19</v>
      </c>
      <c r="C973" s="12" t="s">
        <v>32</v>
      </c>
      <c r="D973" s="12" t="s">
        <v>57</v>
      </c>
      <c r="E973" s="12" t="s">
        <v>48</v>
      </c>
      <c r="F973" s="86" t="s">
        <v>114</v>
      </c>
      <c r="G973" s="14">
        <v>3.5</v>
      </c>
      <c r="H973" s="12">
        <v>4</v>
      </c>
      <c r="I973" s="2" t="s">
        <v>29</v>
      </c>
      <c r="J973" s="2">
        <v>7366</v>
      </c>
      <c r="K973" s="2">
        <v>81.7</v>
      </c>
      <c r="L973" s="60">
        <v>4710</v>
      </c>
      <c r="M973" s="16">
        <f t="shared" si="15"/>
        <v>4.71</v>
      </c>
      <c r="N973" s="2">
        <v>21.88</v>
      </c>
      <c r="O973" s="2">
        <v>7.53</v>
      </c>
      <c r="P973" s="22" t="s">
        <v>115</v>
      </c>
      <c r="Q973" s="2">
        <v>0.54</v>
      </c>
      <c r="R973" s="2">
        <v>0.01</v>
      </c>
      <c r="S973" s="2">
        <v>0.65</v>
      </c>
      <c r="T973" s="2">
        <v>0.66</v>
      </c>
      <c r="U973" s="2">
        <v>0.01</v>
      </c>
      <c r="V973" s="2">
        <v>3.5999999999999997E-2</v>
      </c>
      <c r="W973" s="2">
        <v>5.0000000000000001E-3</v>
      </c>
      <c r="X973" s="2">
        <v>1.7</v>
      </c>
      <c r="Y973" s="22" t="s">
        <v>115</v>
      </c>
      <c r="Z973" s="22" t="s">
        <v>115</v>
      </c>
    </row>
    <row r="974" spans="1:26" ht="12" customHeight="1">
      <c r="A974" s="61" t="s">
        <v>40</v>
      </c>
      <c r="B974" s="18" t="s">
        <v>20</v>
      </c>
      <c r="C974" s="18" t="s">
        <v>30</v>
      </c>
      <c r="D974" s="18" t="s">
        <v>57</v>
      </c>
      <c r="E974" s="18" t="s">
        <v>48</v>
      </c>
      <c r="F974" s="85" t="s">
        <v>113</v>
      </c>
      <c r="G974" s="19">
        <v>0.505</v>
      </c>
      <c r="H974" s="18" t="s">
        <v>29</v>
      </c>
      <c r="I974" s="2">
        <v>0.5</v>
      </c>
      <c r="J974" s="2">
        <v>8291</v>
      </c>
      <c r="K974" s="2">
        <v>104.8</v>
      </c>
      <c r="L974" s="59">
        <v>4940</v>
      </c>
      <c r="M974" s="16">
        <f t="shared" si="15"/>
        <v>4.9400000000000004</v>
      </c>
      <c r="N974" s="2">
        <v>22.41</v>
      </c>
      <c r="O974" s="2">
        <v>7.78</v>
      </c>
      <c r="P974" s="2">
        <v>1.9E-2</v>
      </c>
      <c r="Q974" s="2">
        <v>0.59</v>
      </c>
      <c r="R974" s="2">
        <v>1.2E-2</v>
      </c>
      <c r="S974" s="2">
        <v>0.83</v>
      </c>
      <c r="T974" s="2">
        <v>0.84</v>
      </c>
      <c r="U974" s="2">
        <v>0.01</v>
      </c>
      <c r="V974" s="2">
        <v>5.2999999999999999E-2</v>
      </c>
      <c r="W974" s="2">
        <v>5.0000000000000001E-3</v>
      </c>
      <c r="X974" s="2">
        <v>1.7</v>
      </c>
      <c r="Y974" s="2">
        <v>120</v>
      </c>
      <c r="Z974" s="2">
        <v>12</v>
      </c>
    </row>
    <row r="975" spans="1:26" ht="12" customHeight="1" thickBot="1">
      <c r="A975" s="60" t="s">
        <v>40</v>
      </c>
      <c r="B975" s="12" t="s">
        <v>20</v>
      </c>
      <c r="C975" s="12" t="s">
        <v>30</v>
      </c>
      <c r="D975" s="12" t="s">
        <v>57</v>
      </c>
      <c r="E975" s="12" t="s">
        <v>48</v>
      </c>
      <c r="F975" s="86" t="s">
        <v>114</v>
      </c>
      <c r="G975" s="14">
        <v>2.7</v>
      </c>
      <c r="H975" s="12">
        <v>3.2</v>
      </c>
      <c r="I975" s="2" t="s">
        <v>29</v>
      </c>
      <c r="J975" s="2">
        <v>8477</v>
      </c>
      <c r="K975" s="2">
        <v>88.5</v>
      </c>
      <c r="L975" s="60">
        <v>7710</v>
      </c>
      <c r="M975" s="16">
        <f t="shared" si="15"/>
        <v>7.71</v>
      </c>
      <c r="N975" s="2">
        <v>20.74</v>
      </c>
      <c r="O975" s="2">
        <v>7.6</v>
      </c>
      <c r="P975" s="22" t="s">
        <v>115</v>
      </c>
      <c r="Q975" s="2">
        <v>0.62</v>
      </c>
      <c r="R975" s="2">
        <v>1.0999999999999999E-2</v>
      </c>
      <c r="S975" s="2">
        <v>0.79</v>
      </c>
      <c r="T975" s="2">
        <v>0.8</v>
      </c>
      <c r="U975" s="2">
        <v>0.01</v>
      </c>
      <c r="V975" s="2">
        <v>4.3999999999999997E-2</v>
      </c>
      <c r="W975" s="2">
        <v>5.0000000000000001E-3</v>
      </c>
      <c r="X975" s="2">
        <v>1.6</v>
      </c>
      <c r="Y975" s="22" t="s">
        <v>115</v>
      </c>
      <c r="Z975" s="22" t="s">
        <v>115</v>
      </c>
    </row>
    <row r="976" spans="1:26" ht="12" customHeight="1">
      <c r="A976" s="54" t="s">
        <v>40</v>
      </c>
      <c r="B976" s="2" t="s">
        <v>21</v>
      </c>
      <c r="C976" s="2" t="s">
        <v>30</v>
      </c>
      <c r="D976" s="2" t="s">
        <v>57</v>
      </c>
      <c r="E976" s="2" t="s">
        <v>48</v>
      </c>
      <c r="F976" s="85" t="s">
        <v>113</v>
      </c>
      <c r="G976" s="4">
        <v>0.49299999999999999</v>
      </c>
      <c r="H976" s="2" t="s">
        <v>29</v>
      </c>
      <c r="I976" s="2">
        <v>0.8</v>
      </c>
      <c r="J976" s="2">
        <v>8407</v>
      </c>
      <c r="K976" s="2">
        <v>93.6</v>
      </c>
      <c r="L976" s="59">
        <v>4390</v>
      </c>
      <c r="M976" s="16">
        <f t="shared" si="15"/>
        <v>4.3899999999999997</v>
      </c>
      <c r="N976" s="2">
        <v>24.45</v>
      </c>
      <c r="O976" s="2">
        <v>7.64</v>
      </c>
      <c r="P976" s="2">
        <v>1.7999999999999999E-2</v>
      </c>
      <c r="Q976" s="2">
        <v>0.51</v>
      </c>
      <c r="R976" s="2">
        <v>0.01</v>
      </c>
      <c r="S976" s="2">
        <v>0.73</v>
      </c>
      <c r="T976" s="2">
        <v>0.74</v>
      </c>
      <c r="U976" s="2">
        <v>0.01</v>
      </c>
      <c r="V976" s="2">
        <v>4.8000000000000001E-2</v>
      </c>
      <c r="W976" s="2">
        <v>5.0000000000000001E-3</v>
      </c>
      <c r="X976" s="2">
        <v>1.6</v>
      </c>
      <c r="Y976" s="2">
        <v>110</v>
      </c>
      <c r="Z976" s="2">
        <v>12</v>
      </c>
    </row>
    <row r="977" spans="1:26" ht="12" customHeight="1" thickBot="1">
      <c r="A977" s="60" t="s">
        <v>40</v>
      </c>
      <c r="B977" s="12" t="s">
        <v>21</v>
      </c>
      <c r="C977" s="12" t="s">
        <v>30</v>
      </c>
      <c r="D977" s="12" t="s">
        <v>57</v>
      </c>
      <c r="E977" s="12" t="s">
        <v>48</v>
      </c>
      <c r="F977" s="86" t="s">
        <v>114</v>
      </c>
      <c r="G977" s="14">
        <v>3.5</v>
      </c>
      <c r="H977" s="12">
        <v>4</v>
      </c>
      <c r="I977" s="2" t="s">
        <v>29</v>
      </c>
      <c r="J977" s="2">
        <v>13980</v>
      </c>
      <c r="K977" s="2">
        <v>29.3</v>
      </c>
      <c r="L977" s="60">
        <v>10060</v>
      </c>
      <c r="M977" s="16">
        <f t="shared" si="15"/>
        <v>10.06</v>
      </c>
      <c r="N977" s="2">
        <v>24.15</v>
      </c>
      <c r="O977" s="2">
        <v>7.23</v>
      </c>
      <c r="P977" s="22" t="s">
        <v>115</v>
      </c>
      <c r="Q977" s="2">
        <v>0.52</v>
      </c>
      <c r="R977" s="2">
        <v>0.01</v>
      </c>
      <c r="S977" s="2">
        <v>0.75</v>
      </c>
      <c r="T977" s="2">
        <v>0.75</v>
      </c>
      <c r="U977" s="2">
        <v>1.0999999999999999E-2</v>
      </c>
      <c r="V977" s="2">
        <v>5.1999999999999998E-2</v>
      </c>
      <c r="W977" s="2">
        <v>6.0000000000000001E-3</v>
      </c>
      <c r="X977" s="2">
        <v>1.9</v>
      </c>
      <c r="Y977" s="22" t="s">
        <v>115</v>
      </c>
      <c r="Z977" s="22" t="s">
        <v>115</v>
      </c>
    </row>
    <row r="978" spans="1:26" ht="12" customHeight="1">
      <c r="A978" s="54" t="s">
        <v>40</v>
      </c>
      <c r="B978" s="2" t="s">
        <v>22</v>
      </c>
      <c r="C978" s="2" t="s">
        <v>30</v>
      </c>
      <c r="D978" s="2" t="s">
        <v>57</v>
      </c>
      <c r="E978" s="2" t="s">
        <v>48</v>
      </c>
      <c r="F978" s="85" t="s">
        <v>113</v>
      </c>
      <c r="G978" s="4">
        <v>0.51600000000000001</v>
      </c>
      <c r="H978" s="2" t="s">
        <v>29</v>
      </c>
      <c r="I978" s="2">
        <v>0.5</v>
      </c>
      <c r="J978" s="2">
        <v>13510</v>
      </c>
      <c r="K978" s="2">
        <v>68.599999999999994</v>
      </c>
      <c r="L978" s="59">
        <v>4310</v>
      </c>
      <c r="M978" s="16">
        <f t="shared" si="15"/>
        <v>4.3099999999999996</v>
      </c>
      <c r="N978" s="2">
        <v>25.93</v>
      </c>
      <c r="O978" s="2">
        <v>7.41</v>
      </c>
      <c r="P978" s="2">
        <v>2.3E-2</v>
      </c>
      <c r="Q978" s="2">
        <v>0.51</v>
      </c>
      <c r="R978" s="2">
        <v>0.01</v>
      </c>
      <c r="S978" s="2">
        <v>0.82</v>
      </c>
      <c r="T978" s="2">
        <v>0.83</v>
      </c>
      <c r="U978" s="2">
        <v>0.01</v>
      </c>
      <c r="V978" s="2">
        <v>6.2E-2</v>
      </c>
      <c r="W978" s="2">
        <v>5.0000000000000001E-3</v>
      </c>
      <c r="X978" s="2">
        <v>1.9</v>
      </c>
      <c r="Y978" s="2">
        <v>120</v>
      </c>
      <c r="Z978" s="2">
        <v>11</v>
      </c>
    </row>
    <row r="979" spans="1:26" ht="12" customHeight="1" thickBot="1">
      <c r="A979" s="60" t="s">
        <v>40</v>
      </c>
      <c r="B979" s="12" t="s">
        <v>22</v>
      </c>
      <c r="C979" s="12" t="s">
        <v>30</v>
      </c>
      <c r="D979" s="12" t="s">
        <v>57</v>
      </c>
      <c r="E979" s="12" t="s">
        <v>48</v>
      </c>
      <c r="F979" s="86" t="s">
        <v>114</v>
      </c>
      <c r="G979" s="14">
        <v>4.0999999999999996</v>
      </c>
      <c r="H979" s="12">
        <v>4.5999999999999996</v>
      </c>
      <c r="I979" s="2" t="s">
        <v>29</v>
      </c>
      <c r="J979" s="2">
        <v>17140</v>
      </c>
      <c r="K979" s="2">
        <v>15.3</v>
      </c>
      <c r="L979" s="60">
        <v>4840</v>
      </c>
      <c r="M979" s="16">
        <f t="shared" si="15"/>
        <v>4.84</v>
      </c>
      <c r="N979" s="2">
        <v>25.82</v>
      </c>
      <c r="O979" s="2">
        <v>7.13</v>
      </c>
      <c r="P979" s="22" t="s">
        <v>115</v>
      </c>
      <c r="Q979" s="2">
        <v>0.53</v>
      </c>
      <c r="R979" s="2">
        <v>0.01</v>
      </c>
      <c r="S979" s="2">
        <v>0.75</v>
      </c>
      <c r="T979" s="2">
        <v>0.76</v>
      </c>
      <c r="U979" s="2">
        <v>0.01</v>
      </c>
      <c r="V979" s="2">
        <v>7.3999999999999996E-2</v>
      </c>
      <c r="W979" s="2">
        <v>6.0000000000000001E-3</v>
      </c>
      <c r="X979" s="2">
        <v>2.1</v>
      </c>
      <c r="Y979" s="22" t="s">
        <v>115</v>
      </c>
      <c r="Z979" s="22" t="s">
        <v>115</v>
      </c>
    </row>
    <row r="980" spans="1:26" ht="12" customHeight="1">
      <c r="A980" s="61" t="s">
        <v>40</v>
      </c>
      <c r="B980" s="18" t="s">
        <v>23</v>
      </c>
      <c r="C980" s="18" t="s">
        <v>30</v>
      </c>
      <c r="D980" s="18" t="s">
        <v>57</v>
      </c>
      <c r="E980" s="18" t="s">
        <v>48</v>
      </c>
      <c r="F980" s="85" t="s">
        <v>113</v>
      </c>
      <c r="G980" s="19">
        <v>0.502</v>
      </c>
      <c r="H980" s="18" t="s">
        <v>29</v>
      </c>
      <c r="I980" s="2">
        <v>0.7</v>
      </c>
      <c r="J980" s="2">
        <v>7932</v>
      </c>
      <c r="K980" s="2">
        <v>103.5</v>
      </c>
      <c r="L980" s="59">
        <v>4320</v>
      </c>
      <c r="M980" s="16">
        <f t="shared" si="15"/>
        <v>4.32</v>
      </c>
      <c r="N980" s="2">
        <v>25.55</v>
      </c>
      <c r="O980" s="2">
        <v>7.7</v>
      </c>
      <c r="P980" s="2">
        <v>2.5000000000000001E-2</v>
      </c>
      <c r="Q980" s="2">
        <v>0.64</v>
      </c>
      <c r="R980" s="2">
        <v>0.01</v>
      </c>
      <c r="S980" s="2">
        <v>0.93</v>
      </c>
      <c r="T980" s="2">
        <v>0.93</v>
      </c>
      <c r="U980" s="2">
        <v>0.01</v>
      </c>
      <c r="V980" s="2">
        <v>4.8000000000000001E-2</v>
      </c>
      <c r="W980" s="2">
        <v>6.0000000000000001E-3</v>
      </c>
      <c r="X980" s="2">
        <v>2.2000000000000002</v>
      </c>
      <c r="Y980" s="2">
        <v>120</v>
      </c>
      <c r="Z980" s="2">
        <v>14</v>
      </c>
    </row>
    <row r="981" spans="1:26" ht="12" customHeight="1" thickBot="1">
      <c r="A981" s="60" t="s">
        <v>40</v>
      </c>
      <c r="B981" s="12" t="s">
        <v>23</v>
      </c>
      <c r="C981" s="12" t="s">
        <v>30</v>
      </c>
      <c r="D981" s="12" t="s">
        <v>57</v>
      </c>
      <c r="E981" s="12" t="s">
        <v>48</v>
      </c>
      <c r="F981" s="86" t="s">
        <v>114</v>
      </c>
      <c r="G981" s="14">
        <v>3.2</v>
      </c>
      <c r="H981" s="12">
        <v>3.7</v>
      </c>
      <c r="I981" s="2" t="s">
        <v>29</v>
      </c>
      <c r="J981" s="2">
        <v>8678</v>
      </c>
      <c r="K981" s="2">
        <v>83.6</v>
      </c>
      <c r="L981" s="60">
        <v>5200</v>
      </c>
      <c r="M981" s="16">
        <f t="shared" si="15"/>
        <v>5.2</v>
      </c>
      <c r="N981" s="2">
        <v>23.22</v>
      </c>
      <c r="O981" s="2">
        <v>7.54</v>
      </c>
      <c r="P981" s="22" t="s">
        <v>115</v>
      </c>
      <c r="Q981" s="2">
        <v>0.66</v>
      </c>
      <c r="R981" s="2">
        <v>0.01</v>
      </c>
      <c r="S981" s="2">
        <v>0.79</v>
      </c>
      <c r="T981" s="2">
        <v>0.8</v>
      </c>
      <c r="U981" s="2">
        <v>1.4999999999999999E-2</v>
      </c>
      <c r="V981" s="2">
        <v>3.7999999999999999E-2</v>
      </c>
      <c r="W981" s="2">
        <v>6.0000000000000001E-3</v>
      </c>
      <c r="X981" s="2">
        <v>1.9</v>
      </c>
      <c r="Y981" s="22" t="s">
        <v>115</v>
      </c>
      <c r="Z981" s="22" t="s">
        <v>115</v>
      </c>
    </row>
    <row r="982" spans="1:26" ht="12" customHeight="1">
      <c r="A982" s="54" t="s">
        <v>40</v>
      </c>
      <c r="B982" s="2" t="s">
        <v>24</v>
      </c>
      <c r="C982" s="2" t="s">
        <v>30</v>
      </c>
      <c r="D982" s="2" t="s">
        <v>57</v>
      </c>
      <c r="E982" s="2" t="s">
        <v>48</v>
      </c>
      <c r="F982" s="85" t="s">
        <v>113</v>
      </c>
      <c r="G982" s="4">
        <v>0.50800000000000001</v>
      </c>
      <c r="H982" s="2" t="s">
        <v>29</v>
      </c>
      <c r="I982" s="2">
        <v>0.7</v>
      </c>
      <c r="J982" s="2">
        <v>7833</v>
      </c>
      <c r="K982" s="2">
        <v>104</v>
      </c>
      <c r="L982" s="59">
        <v>7840</v>
      </c>
      <c r="M982" s="16">
        <f t="shared" si="15"/>
        <v>7.84</v>
      </c>
      <c r="N982" s="2">
        <v>26.57</v>
      </c>
      <c r="O982" s="2">
        <v>7.78</v>
      </c>
      <c r="P982" s="2">
        <v>1.7000000000000001E-2</v>
      </c>
      <c r="Q982" s="2">
        <v>0.53</v>
      </c>
      <c r="R982" s="2">
        <v>0.01</v>
      </c>
      <c r="S982" s="2">
        <v>0.73</v>
      </c>
      <c r="T982" s="2">
        <v>0.73</v>
      </c>
      <c r="U982" s="2">
        <v>1.0999999999999999E-2</v>
      </c>
      <c r="V982" s="2">
        <v>5.0999999999999997E-2</v>
      </c>
      <c r="W982" s="2">
        <v>5.0000000000000001E-3</v>
      </c>
      <c r="X982" s="2">
        <v>2</v>
      </c>
      <c r="Y982" s="2">
        <v>110</v>
      </c>
      <c r="Z982" s="2">
        <v>12</v>
      </c>
    </row>
    <row r="983" spans="1:26" ht="12" customHeight="1" thickBot="1">
      <c r="A983" s="60" t="s">
        <v>40</v>
      </c>
      <c r="B983" s="12" t="s">
        <v>24</v>
      </c>
      <c r="C983" s="12" t="s">
        <v>30</v>
      </c>
      <c r="D983" s="12" t="s">
        <v>57</v>
      </c>
      <c r="E983" s="12" t="s">
        <v>48</v>
      </c>
      <c r="F983" s="86" t="s">
        <v>114</v>
      </c>
      <c r="G983" s="14">
        <v>3.5</v>
      </c>
      <c r="H983" s="12">
        <v>4</v>
      </c>
      <c r="I983" s="2" t="s">
        <v>29</v>
      </c>
      <c r="J983" s="2">
        <v>9369</v>
      </c>
      <c r="K983" s="2">
        <v>55.7</v>
      </c>
      <c r="L983" s="60">
        <v>7650</v>
      </c>
      <c r="M983" s="16">
        <f t="shared" si="15"/>
        <v>7.65</v>
      </c>
      <c r="N983" s="2">
        <v>24.97</v>
      </c>
      <c r="O983" s="2">
        <v>7.37</v>
      </c>
      <c r="P983" s="22" t="s">
        <v>115</v>
      </c>
      <c r="Q983" s="2">
        <v>0.52</v>
      </c>
      <c r="R983" s="2">
        <v>0.01</v>
      </c>
      <c r="S983" s="2">
        <v>0.77</v>
      </c>
      <c r="T983" s="2">
        <v>0.77</v>
      </c>
      <c r="U983" s="2">
        <v>1.9E-2</v>
      </c>
      <c r="V983" s="2">
        <v>6.5000000000000002E-2</v>
      </c>
      <c r="W983" s="2">
        <v>6.0000000000000001E-3</v>
      </c>
      <c r="X983" s="2">
        <v>2.2000000000000002</v>
      </c>
      <c r="Y983" s="22" t="s">
        <v>115</v>
      </c>
      <c r="Z983" s="22" t="s">
        <v>115</v>
      </c>
    </row>
    <row r="984" spans="1:26" ht="12" customHeight="1">
      <c r="A984" s="61" t="s">
        <v>40</v>
      </c>
      <c r="B984" s="18" t="s">
        <v>25</v>
      </c>
      <c r="C984" s="18" t="s">
        <v>44</v>
      </c>
      <c r="D984" s="18" t="s">
        <v>57</v>
      </c>
      <c r="E984" s="18" t="s">
        <v>48</v>
      </c>
      <c r="F984" s="85" t="s">
        <v>113</v>
      </c>
      <c r="G984" s="19">
        <v>0.51400000000000001</v>
      </c>
      <c r="H984" s="18" t="s">
        <v>29</v>
      </c>
      <c r="I984" s="2">
        <v>0.8</v>
      </c>
      <c r="J984" s="2">
        <v>7789</v>
      </c>
      <c r="K984" s="2">
        <v>83.8</v>
      </c>
      <c r="L984" s="59">
        <v>8850</v>
      </c>
      <c r="M984" s="16">
        <f t="shared" si="15"/>
        <v>8.85</v>
      </c>
      <c r="N984" s="2">
        <v>28.26</v>
      </c>
      <c r="O984" s="2">
        <v>7.5</v>
      </c>
      <c r="P984" s="2">
        <v>2.1000000000000001E-2</v>
      </c>
      <c r="Q984" s="2">
        <v>0.6</v>
      </c>
      <c r="R984" s="2">
        <v>0.01</v>
      </c>
      <c r="S984" s="2">
        <v>0.76</v>
      </c>
      <c r="T984" s="2">
        <v>0.76</v>
      </c>
      <c r="U984" s="2">
        <v>0.01</v>
      </c>
      <c r="V984" s="2">
        <v>4.3999999999999997E-2</v>
      </c>
      <c r="W984" s="2">
        <v>5.0000000000000001E-3</v>
      </c>
      <c r="X984" s="2">
        <v>1.6</v>
      </c>
      <c r="Y984" s="2">
        <v>110</v>
      </c>
      <c r="Z984" s="2">
        <v>12</v>
      </c>
    </row>
    <row r="985" spans="1:26" ht="12" customHeight="1" thickBot="1">
      <c r="A985" s="60" t="s">
        <v>40</v>
      </c>
      <c r="B985" s="12" t="s">
        <v>25</v>
      </c>
      <c r="C985" s="12" t="s">
        <v>44</v>
      </c>
      <c r="D985" s="12" t="s">
        <v>57</v>
      </c>
      <c r="E985" s="12" t="s">
        <v>48</v>
      </c>
      <c r="F985" s="86" t="s">
        <v>114</v>
      </c>
      <c r="G985" s="14">
        <v>2.5</v>
      </c>
      <c r="H985" s="12">
        <v>3</v>
      </c>
      <c r="I985" s="2" t="s">
        <v>29</v>
      </c>
      <c r="J985" s="2">
        <v>9059</v>
      </c>
      <c r="K985" s="2">
        <v>54.5</v>
      </c>
      <c r="L985" s="60">
        <v>9810</v>
      </c>
      <c r="M985" s="16">
        <f t="shared" si="15"/>
        <v>9.81</v>
      </c>
      <c r="N985" s="2">
        <v>27.19</v>
      </c>
      <c r="O985" s="2">
        <v>7.3</v>
      </c>
      <c r="P985" s="22" t="s">
        <v>115</v>
      </c>
      <c r="Q985" s="2">
        <v>0.6</v>
      </c>
      <c r="R985" s="2">
        <v>0.01</v>
      </c>
      <c r="S985" s="2">
        <v>0.74</v>
      </c>
      <c r="T985" s="2">
        <v>0.74</v>
      </c>
      <c r="U985" s="2">
        <v>2.1000000000000001E-2</v>
      </c>
      <c r="V985" s="2">
        <v>0.05</v>
      </c>
      <c r="W985" s="2">
        <v>5.0000000000000001E-3</v>
      </c>
      <c r="X985" s="2">
        <v>1.8</v>
      </c>
      <c r="Y985" s="22" t="s">
        <v>115</v>
      </c>
      <c r="Z985" s="22" t="s">
        <v>115</v>
      </c>
    </row>
    <row r="986" spans="1:26" ht="12" customHeight="1">
      <c r="A986" s="54" t="s">
        <v>40</v>
      </c>
      <c r="B986" s="2" t="s">
        <v>26</v>
      </c>
      <c r="C986" s="2" t="s">
        <v>44</v>
      </c>
      <c r="D986" s="2" t="s">
        <v>57</v>
      </c>
      <c r="E986" s="2" t="s">
        <v>48</v>
      </c>
      <c r="F986" s="85" t="s">
        <v>113</v>
      </c>
      <c r="G986" s="4">
        <v>0.495</v>
      </c>
      <c r="H986" s="2" t="s">
        <v>29</v>
      </c>
      <c r="I986" s="2">
        <v>0.6</v>
      </c>
      <c r="J986" s="2">
        <v>13640</v>
      </c>
      <c r="K986" s="2">
        <v>109.6</v>
      </c>
      <c r="L986" s="59">
        <v>14140</v>
      </c>
      <c r="M986" s="16">
        <f t="shared" si="15"/>
        <v>14.14</v>
      </c>
      <c r="N986" s="2">
        <v>27.78</v>
      </c>
      <c r="O986" s="2">
        <v>7.86</v>
      </c>
      <c r="P986" s="2">
        <v>0.04</v>
      </c>
      <c r="Q986" s="2">
        <v>0.62</v>
      </c>
      <c r="R986" s="2">
        <v>1.7999999999999999E-2</v>
      </c>
      <c r="S986" s="2">
        <v>1.1000000000000001</v>
      </c>
      <c r="T986" s="2">
        <v>1.1000000000000001</v>
      </c>
      <c r="U986" s="2">
        <v>1.7999999999999999E-2</v>
      </c>
      <c r="V986" s="2">
        <v>0.11</v>
      </c>
      <c r="W986" s="2">
        <v>8.9999999999999993E-3</v>
      </c>
      <c r="X986" s="2">
        <v>2.1</v>
      </c>
      <c r="Y986" s="2">
        <v>130</v>
      </c>
      <c r="Z986" s="2">
        <v>13</v>
      </c>
    </row>
    <row r="987" spans="1:26" ht="12" customHeight="1" thickBot="1">
      <c r="A987" s="60" t="s">
        <v>40</v>
      </c>
      <c r="B987" s="12" t="s">
        <v>26</v>
      </c>
      <c r="C987" s="12" t="s">
        <v>44</v>
      </c>
      <c r="D987" s="12" t="s">
        <v>57</v>
      </c>
      <c r="E987" s="12" t="s">
        <v>48</v>
      </c>
      <c r="F987" s="86" t="s">
        <v>114</v>
      </c>
      <c r="G987" s="14">
        <v>4.5</v>
      </c>
      <c r="H987" s="12">
        <v>5</v>
      </c>
      <c r="I987" s="2" t="s">
        <v>29</v>
      </c>
      <c r="J987" s="2">
        <v>16920</v>
      </c>
      <c r="K987" s="2">
        <v>50.4</v>
      </c>
      <c r="L987" s="60">
        <v>14060</v>
      </c>
      <c r="M987" s="16">
        <f t="shared" si="15"/>
        <v>14.06</v>
      </c>
      <c r="N987" s="2">
        <v>27.04</v>
      </c>
      <c r="O987" s="2">
        <v>7.41</v>
      </c>
      <c r="P987" s="22" t="s">
        <v>115</v>
      </c>
      <c r="Q987" s="2">
        <v>0.6</v>
      </c>
      <c r="R987" s="2">
        <v>0.01</v>
      </c>
      <c r="S987" s="2">
        <v>0.91</v>
      </c>
      <c r="T987" s="2">
        <v>0.92</v>
      </c>
      <c r="U987" s="2">
        <v>0.01</v>
      </c>
      <c r="V987" s="2">
        <v>8.8999999999999996E-2</v>
      </c>
      <c r="W987" s="2">
        <v>1.0999999999999999E-2</v>
      </c>
      <c r="X987" s="2">
        <v>2.5</v>
      </c>
      <c r="Y987" s="22" t="s">
        <v>115</v>
      </c>
      <c r="Z987" s="22" t="s">
        <v>115</v>
      </c>
    </row>
    <row r="988" spans="1:26" ht="12" customHeight="1">
      <c r="A988" s="54" t="s">
        <v>40</v>
      </c>
      <c r="B988" s="2" t="s">
        <v>27</v>
      </c>
      <c r="C988" s="2" t="s">
        <v>44</v>
      </c>
      <c r="D988" s="2" t="s">
        <v>57</v>
      </c>
      <c r="E988" s="2" t="s">
        <v>48</v>
      </c>
      <c r="F988" s="85" t="s">
        <v>113</v>
      </c>
      <c r="G988" s="4">
        <v>0.49099999999999999</v>
      </c>
      <c r="H988" s="2" t="s">
        <v>29</v>
      </c>
      <c r="I988" s="2">
        <v>0.8</v>
      </c>
      <c r="J988" s="2">
        <v>16210</v>
      </c>
      <c r="K988" s="2">
        <v>88.5</v>
      </c>
      <c r="L988" s="59">
        <v>9430</v>
      </c>
      <c r="M988" s="16">
        <f t="shared" si="15"/>
        <v>9.43</v>
      </c>
      <c r="N988" s="2">
        <v>29.68</v>
      </c>
      <c r="O988" s="2">
        <v>7.51</v>
      </c>
      <c r="P988" s="2">
        <v>0.02</v>
      </c>
      <c r="Q988" s="2">
        <v>0.59</v>
      </c>
      <c r="R988" s="2">
        <v>0.01</v>
      </c>
      <c r="S988" s="2">
        <v>0.88</v>
      </c>
      <c r="T988" s="2">
        <v>0.89</v>
      </c>
      <c r="U988" s="2">
        <v>0.01</v>
      </c>
      <c r="V988" s="2">
        <v>6.7000000000000004E-2</v>
      </c>
      <c r="W988" s="2">
        <v>8.9999999999999993E-3</v>
      </c>
      <c r="X988" s="2">
        <v>2.2999999999999998</v>
      </c>
      <c r="Y988" s="2">
        <v>120</v>
      </c>
      <c r="Z988" s="2">
        <v>12</v>
      </c>
    </row>
    <row r="989" spans="1:26" ht="12" customHeight="1" thickBot="1">
      <c r="A989" s="60" t="s">
        <v>40</v>
      </c>
      <c r="B989" s="12" t="s">
        <v>27</v>
      </c>
      <c r="C989" s="12" t="s">
        <v>44</v>
      </c>
      <c r="D989" s="12" t="s">
        <v>57</v>
      </c>
      <c r="E989" s="12" t="s">
        <v>48</v>
      </c>
      <c r="F989" s="86" t="s">
        <v>114</v>
      </c>
      <c r="G989" s="14">
        <v>4</v>
      </c>
      <c r="H989" s="12">
        <v>4.5</v>
      </c>
      <c r="I989" s="2" t="s">
        <v>29</v>
      </c>
      <c r="J989" s="2">
        <v>23430</v>
      </c>
      <c r="K989" s="2">
        <v>26.2</v>
      </c>
      <c r="L989" s="60">
        <v>14120</v>
      </c>
      <c r="M989" s="16">
        <f t="shared" si="15"/>
        <v>14.12</v>
      </c>
      <c r="N989" s="2">
        <v>28.2</v>
      </c>
      <c r="O989" s="2">
        <v>7.2</v>
      </c>
      <c r="P989" s="22" t="s">
        <v>115</v>
      </c>
      <c r="Q989" s="2">
        <v>0.59</v>
      </c>
      <c r="R989" s="2">
        <v>0.01</v>
      </c>
      <c r="S989" s="2">
        <v>0.75</v>
      </c>
      <c r="T989" s="2">
        <v>0.76</v>
      </c>
      <c r="U989" s="2">
        <v>0.01</v>
      </c>
      <c r="V989" s="2">
        <v>7.5999999999999998E-2</v>
      </c>
      <c r="W989" s="2">
        <v>0.02</v>
      </c>
      <c r="X989" s="2">
        <v>2.8</v>
      </c>
      <c r="Y989" s="22" t="s">
        <v>115</v>
      </c>
      <c r="Z989" s="22" t="s">
        <v>115</v>
      </c>
    </row>
    <row r="990" spans="1:26" ht="12" customHeight="1">
      <c r="A990" s="54" t="s">
        <v>40</v>
      </c>
      <c r="B990" s="2" t="s">
        <v>28</v>
      </c>
      <c r="C990" s="2" t="s">
        <v>44</v>
      </c>
      <c r="D990" s="2" t="s">
        <v>57</v>
      </c>
      <c r="E990" s="2" t="s">
        <v>48</v>
      </c>
      <c r="F990" s="85" t="s">
        <v>113</v>
      </c>
      <c r="G990" s="4">
        <v>0.51900000000000002</v>
      </c>
      <c r="H990" s="2" t="s">
        <v>29</v>
      </c>
      <c r="I990" s="2">
        <v>0.5</v>
      </c>
      <c r="J990" s="2">
        <v>21340</v>
      </c>
      <c r="K990" s="2">
        <v>71.3</v>
      </c>
      <c r="L990" s="54">
        <v>12740</v>
      </c>
      <c r="M990" s="16">
        <f t="shared" si="15"/>
        <v>12.74</v>
      </c>
      <c r="N990" s="2">
        <v>28.6</v>
      </c>
      <c r="O990" s="2">
        <v>7.38</v>
      </c>
      <c r="P990" s="2">
        <v>3.6999999999999998E-2</v>
      </c>
      <c r="Q990" s="2">
        <v>0.56000000000000005</v>
      </c>
      <c r="R990" s="2">
        <v>0.01</v>
      </c>
      <c r="S990" s="2">
        <v>1</v>
      </c>
      <c r="T990" s="2">
        <v>1</v>
      </c>
      <c r="U990" s="2">
        <v>0.01</v>
      </c>
      <c r="V990" s="2">
        <v>9.6000000000000002E-2</v>
      </c>
      <c r="W990" s="2">
        <v>1.2999999999999999E-2</v>
      </c>
      <c r="X990" s="2">
        <v>2.6</v>
      </c>
      <c r="Y990" s="2">
        <v>120</v>
      </c>
      <c r="Z990" s="2">
        <v>12</v>
      </c>
    </row>
    <row r="991" spans="1:26" ht="12" customHeight="1" thickBot="1">
      <c r="A991" s="60" t="s">
        <v>40</v>
      </c>
      <c r="B991" s="12" t="s">
        <v>28</v>
      </c>
      <c r="C991" s="12" t="s">
        <v>44</v>
      </c>
      <c r="D991" s="12" t="s">
        <v>57</v>
      </c>
      <c r="E991" s="12" t="s">
        <v>48</v>
      </c>
      <c r="F991" s="86" t="s">
        <v>114</v>
      </c>
      <c r="G991" s="14">
        <v>4</v>
      </c>
      <c r="H991" s="12">
        <v>0.5</v>
      </c>
      <c r="I991" s="2" t="s">
        <v>29</v>
      </c>
      <c r="J991" s="2">
        <v>25830</v>
      </c>
      <c r="K991" s="2">
        <v>20.8</v>
      </c>
      <c r="L991" s="60">
        <v>15710</v>
      </c>
      <c r="M991" s="16">
        <f t="shared" si="15"/>
        <v>15.71</v>
      </c>
      <c r="N991" s="2">
        <v>28.27</v>
      </c>
      <c r="O991" s="2">
        <v>7.11</v>
      </c>
      <c r="P991" s="22" t="s">
        <v>115</v>
      </c>
      <c r="Q991" s="2">
        <v>0.56000000000000005</v>
      </c>
      <c r="R991" s="2">
        <v>0.01</v>
      </c>
      <c r="S991" s="2">
        <v>0.88</v>
      </c>
      <c r="T991" s="2">
        <v>0.89</v>
      </c>
      <c r="U991" s="2">
        <v>3.5000000000000003E-2</v>
      </c>
      <c r="V991" s="2">
        <v>0.11</v>
      </c>
      <c r="W991" s="2">
        <v>2.1000000000000001E-2</v>
      </c>
      <c r="X991" s="2">
        <v>2.4</v>
      </c>
      <c r="Y991" s="22" t="s">
        <v>115</v>
      </c>
      <c r="Z991" s="22" t="s">
        <v>115</v>
      </c>
    </row>
    <row r="992" spans="1:26">
      <c r="L992" s="82"/>
    </row>
    <row r="993" spans="12:12">
      <c r="L993" s="82"/>
    </row>
    <row r="994" spans="12:12">
      <c r="L994" s="82"/>
    </row>
    <row r="995" spans="12:12">
      <c r="L995" s="82"/>
    </row>
    <row r="996" spans="12:12">
      <c r="L996" s="82"/>
    </row>
    <row r="997" spans="12:12">
      <c r="L997" s="82"/>
    </row>
    <row r="998" spans="12:12">
      <c r="L998" s="82"/>
    </row>
    <row r="999" spans="12:12">
      <c r="L999" s="82"/>
    </row>
    <row r="1000" spans="12:12">
      <c r="L1000" s="82"/>
    </row>
    <row r="1001" spans="12:12">
      <c r="L1001" s="82"/>
    </row>
    <row r="1002" spans="12:12">
      <c r="L1002" s="82"/>
    </row>
    <row r="1003" spans="12:12">
      <c r="L1003" s="82"/>
    </row>
    <row r="1004" spans="12:12">
      <c r="L1004" s="82"/>
    </row>
    <row r="1005" spans="12:12">
      <c r="L1005" s="82"/>
    </row>
    <row r="1006" spans="12:12">
      <c r="L1006" s="82"/>
    </row>
    <row r="1007" spans="12:12">
      <c r="L1007" s="82"/>
    </row>
    <row r="1008" spans="12:12">
      <c r="L1008" s="82"/>
    </row>
    <row r="1009" spans="12:12">
      <c r="L1009" s="82"/>
    </row>
    <row r="1010" spans="12:12">
      <c r="L1010" s="82"/>
    </row>
    <row r="1011" spans="12:12">
      <c r="L1011" s="82"/>
    </row>
    <row r="1012" spans="12:12">
      <c r="L1012" s="82"/>
    </row>
    <row r="1013" spans="12:12">
      <c r="L1013" s="82"/>
    </row>
    <row r="1014" spans="12:12">
      <c r="L1014" s="82"/>
    </row>
    <row r="1015" spans="12:12">
      <c r="L1015" s="82"/>
    </row>
    <row r="1016" spans="12:12">
      <c r="L1016" s="82"/>
    </row>
    <row r="1017" spans="12:12">
      <c r="L1017" s="82"/>
    </row>
    <row r="1018" spans="12:12">
      <c r="L1018" s="82"/>
    </row>
    <row r="1019" spans="12:12">
      <c r="L1019" s="82"/>
    </row>
    <row r="1020" spans="12:12">
      <c r="L1020" s="82"/>
    </row>
    <row r="1021" spans="12:12">
      <c r="L1021" s="82"/>
    </row>
    <row r="1022" spans="12:12">
      <c r="L1022" s="82"/>
    </row>
    <row r="1023" spans="12:12">
      <c r="L1023" s="82"/>
    </row>
    <row r="1024" spans="12:12">
      <c r="L1024" s="82"/>
    </row>
    <row r="1025" spans="12:12">
      <c r="L1025" s="82"/>
    </row>
    <row r="1026" spans="12:12">
      <c r="L1026" s="82"/>
    </row>
    <row r="1027" spans="12:12">
      <c r="L1027" s="82"/>
    </row>
    <row r="1028" spans="12:12">
      <c r="L1028" s="82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tabColor indexed="11"/>
  </sheetPr>
  <dimension ref="A1:V325"/>
  <sheetViews>
    <sheetView zoomScale="75" workbookViewId="0">
      <pane xSplit="7" ySplit="1" topLeftCell="H17" activePane="bottomRight" state="frozen"/>
      <selection pane="topRight" activeCell="G1" sqref="G1"/>
      <selection pane="bottomLeft" activeCell="A2" sqref="A2"/>
      <selection pane="bottomRight" activeCell="O56" sqref="O56"/>
    </sheetView>
  </sheetViews>
  <sheetFormatPr defaultRowHeight="11.25"/>
  <cols>
    <col min="1" max="1" width="8.7109375" style="1" customWidth="1"/>
    <col min="2" max="2" width="10.28515625" style="1" customWidth="1"/>
    <col min="3" max="3" width="7.7109375" style="1" customWidth="1"/>
    <col min="4" max="4" width="7.140625" style="1" customWidth="1"/>
    <col min="5" max="5" width="11.28515625" style="1" customWidth="1"/>
    <col min="6" max="6" width="9.7109375" style="1" customWidth="1"/>
    <col min="7" max="7" width="7" style="1" customWidth="1"/>
    <col min="8" max="8" width="9.85546875" style="1" customWidth="1"/>
    <col min="9" max="9" width="13.42578125" style="1" customWidth="1"/>
    <col min="10" max="10" width="15.140625" style="1" customWidth="1"/>
    <col min="11" max="11" width="14" style="1" customWidth="1"/>
    <col min="12" max="12" width="15.28515625" style="1" customWidth="1"/>
    <col min="13" max="13" width="19.140625" style="1" customWidth="1"/>
    <col min="14" max="14" width="18.5703125" style="1" customWidth="1"/>
    <col min="15" max="15" width="17.28515625" style="1" customWidth="1"/>
    <col min="16" max="16" width="16.5703125" style="1" customWidth="1"/>
    <col min="17" max="17" width="15.5703125" style="1" customWidth="1"/>
    <col min="18" max="18" width="18.5703125" style="1" customWidth="1"/>
    <col min="19" max="19" width="12.42578125" style="1" customWidth="1"/>
    <col min="20" max="20" width="17.7109375" style="1" customWidth="1"/>
    <col min="21" max="21" width="18.7109375" style="1" customWidth="1"/>
    <col min="22" max="22" width="11.85546875" style="1" customWidth="1"/>
    <col min="23" max="16384" width="9.140625" style="1"/>
  </cols>
  <sheetData>
    <row r="1" spans="1:22" s="3" customFormat="1" ht="36.75" customHeight="1">
      <c r="A1" s="5" t="s">
        <v>109</v>
      </c>
      <c r="B1" s="5" t="s">
        <v>41</v>
      </c>
      <c r="C1" s="5" t="s">
        <v>0</v>
      </c>
      <c r="D1" s="5" t="s">
        <v>1</v>
      </c>
      <c r="E1" s="5" t="s">
        <v>17</v>
      </c>
      <c r="F1" s="5" t="s">
        <v>116</v>
      </c>
      <c r="G1" s="5" t="s">
        <v>112</v>
      </c>
      <c r="H1" s="5" t="s">
        <v>42</v>
      </c>
      <c r="I1" s="95" t="s">
        <v>130</v>
      </c>
      <c r="J1" s="126" t="s">
        <v>139</v>
      </c>
      <c r="K1" s="127" t="s">
        <v>131</v>
      </c>
      <c r="L1" s="128" t="s">
        <v>140</v>
      </c>
      <c r="M1" s="96" t="s">
        <v>141</v>
      </c>
      <c r="N1" s="129" t="s">
        <v>142</v>
      </c>
      <c r="O1" s="130" t="s">
        <v>132</v>
      </c>
      <c r="P1" s="131" t="s">
        <v>133</v>
      </c>
      <c r="Q1" s="130" t="s">
        <v>117</v>
      </c>
      <c r="R1" s="132" t="s">
        <v>134</v>
      </c>
      <c r="S1" s="133" t="s">
        <v>135</v>
      </c>
      <c r="T1" s="127" t="s">
        <v>136</v>
      </c>
      <c r="U1" s="134" t="s">
        <v>137</v>
      </c>
      <c r="V1" s="135" t="s">
        <v>138</v>
      </c>
    </row>
    <row r="2" spans="1:22" ht="12" customHeight="1">
      <c r="A2" s="15" t="s">
        <v>31</v>
      </c>
      <c r="B2" s="2" t="s">
        <v>52</v>
      </c>
      <c r="C2" s="2" t="s">
        <v>44</v>
      </c>
      <c r="D2" s="2" t="s">
        <v>45</v>
      </c>
      <c r="E2" s="2" t="s">
        <v>48</v>
      </c>
      <c r="F2" s="87" t="s">
        <v>113</v>
      </c>
      <c r="G2" s="17">
        <v>0.55700000000000005</v>
      </c>
      <c r="H2" s="2" t="s">
        <v>29</v>
      </c>
      <c r="I2" s="92">
        <v>216637.66600000003</v>
      </c>
      <c r="J2" s="92">
        <v>163453.26900000003</v>
      </c>
      <c r="K2" s="92">
        <v>75.450069241421758</v>
      </c>
      <c r="L2" s="136">
        <v>96.4</v>
      </c>
      <c r="M2" s="136">
        <v>2.92</v>
      </c>
      <c r="N2" s="92">
        <v>5650.1130000000003</v>
      </c>
      <c r="O2" s="98">
        <v>2311589.6975360005</v>
      </c>
      <c r="P2" s="98">
        <f t="shared" ref="P2:P65" si="0">O2*20</f>
        <v>46231793.950720012</v>
      </c>
      <c r="Q2" s="98">
        <v>1138356.1000000001</v>
      </c>
      <c r="R2" s="99">
        <v>2531717.3000000003</v>
      </c>
      <c r="S2" s="137">
        <f t="shared" ref="S2:S65" si="1">Q2/R2</f>
        <v>0.44963791968400263</v>
      </c>
      <c r="T2" s="137">
        <f t="shared" ref="T2:T65" si="2">Q2/V2*100</f>
        <v>31.017257039055401</v>
      </c>
      <c r="U2" s="137">
        <f t="shared" ref="U2:U65" si="3">R2/V2*100</f>
        <v>68.982742960944591</v>
      </c>
      <c r="V2" s="99">
        <v>3670073.4000000004</v>
      </c>
    </row>
    <row r="3" spans="1:22" ht="12" customHeight="1">
      <c r="A3" s="15" t="s">
        <v>31</v>
      </c>
      <c r="B3" s="2" t="s">
        <v>52</v>
      </c>
      <c r="C3" s="2" t="s">
        <v>44</v>
      </c>
      <c r="D3" s="2" t="s">
        <v>45</v>
      </c>
      <c r="E3" s="2" t="s">
        <v>46</v>
      </c>
      <c r="F3" s="88" t="s">
        <v>114</v>
      </c>
      <c r="G3" s="4">
        <v>15.662000000000001</v>
      </c>
      <c r="H3" s="2">
        <v>16.7</v>
      </c>
      <c r="I3" s="92">
        <v>110668.88</v>
      </c>
      <c r="J3" s="92">
        <v>81268.292000000001</v>
      </c>
      <c r="K3" s="92">
        <v>73.433734939759034</v>
      </c>
      <c r="L3" s="136">
        <v>94.8</v>
      </c>
      <c r="M3" s="136">
        <v>4.9800000000000004</v>
      </c>
      <c r="N3" s="92">
        <v>1883.3710000000001</v>
      </c>
      <c r="O3" s="100">
        <v>1359973.5322600002</v>
      </c>
      <c r="P3" s="98">
        <f t="shared" si="0"/>
        <v>27199470.645200007</v>
      </c>
      <c r="Q3" s="98">
        <v>385007.7</v>
      </c>
      <c r="R3" s="99">
        <v>766682.00000000012</v>
      </c>
      <c r="S3" s="137">
        <f t="shared" si="1"/>
        <v>0.50217391304347825</v>
      </c>
      <c r="T3" s="137">
        <f t="shared" si="2"/>
        <v>33.429811866859623</v>
      </c>
      <c r="U3" s="137">
        <f t="shared" si="3"/>
        <v>66.570188133140377</v>
      </c>
      <c r="V3" s="99">
        <v>1151689.7000000002</v>
      </c>
    </row>
    <row r="4" spans="1:22" ht="12" customHeight="1">
      <c r="A4" s="15" t="s">
        <v>31</v>
      </c>
      <c r="B4" s="2" t="s">
        <v>54</v>
      </c>
      <c r="C4" s="2" t="s">
        <v>44</v>
      </c>
      <c r="D4" s="2" t="s">
        <v>45</v>
      </c>
      <c r="E4" s="2" t="s">
        <v>48</v>
      </c>
      <c r="F4" s="87" t="s">
        <v>113</v>
      </c>
      <c r="G4" s="4">
        <v>0.51900000000000002</v>
      </c>
      <c r="H4" s="2" t="s">
        <v>29</v>
      </c>
      <c r="I4" s="92">
        <v>100202.00400000002</v>
      </c>
      <c r="J4" s="92">
        <v>66734.668000000005</v>
      </c>
      <c r="K4" s="92">
        <v>66.600133067198925</v>
      </c>
      <c r="L4" s="136">
        <v>97.4</v>
      </c>
      <c r="M4" s="136">
        <v>2.25</v>
      </c>
      <c r="N4" s="92">
        <v>3800.0760000000005</v>
      </c>
      <c r="O4" s="98">
        <v>1886297.0585200004</v>
      </c>
      <c r="P4" s="98">
        <f t="shared" si="0"/>
        <v>37725941.170400009</v>
      </c>
      <c r="Q4" s="98">
        <v>753348.4</v>
      </c>
      <c r="R4" s="98">
        <v>621679.10000000009</v>
      </c>
      <c r="S4" s="138">
        <f t="shared" si="1"/>
        <v>1.2117962466487935</v>
      </c>
      <c r="T4" s="137">
        <f t="shared" si="2"/>
        <v>54.787878787878782</v>
      </c>
      <c r="U4" s="137">
        <f t="shared" si="3"/>
        <v>45.212121212121218</v>
      </c>
      <c r="V4" s="98">
        <v>1375027.5</v>
      </c>
    </row>
    <row r="5" spans="1:22" ht="12" customHeight="1" thickBot="1">
      <c r="A5" s="23" t="s">
        <v>31</v>
      </c>
      <c r="B5" s="12" t="s">
        <v>54</v>
      </c>
      <c r="C5" s="12" t="s">
        <v>44</v>
      </c>
      <c r="D5" s="12" t="s">
        <v>45</v>
      </c>
      <c r="E5" s="12" t="s">
        <v>48</v>
      </c>
      <c r="F5" s="89" t="s">
        <v>114</v>
      </c>
      <c r="G5" s="14">
        <v>15.5</v>
      </c>
      <c r="H5" s="12">
        <v>16</v>
      </c>
      <c r="I5" s="93">
        <v>60567.878000000004</v>
      </c>
      <c r="J5" s="93">
        <v>45034.234000000004</v>
      </c>
      <c r="K5" s="93">
        <v>74.353329664281787</v>
      </c>
      <c r="L5" s="139">
        <v>98.2</v>
      </c>
      <c r="M5" s="139">
        <v>1.63</v>
      </c>
      <c r="N5" s="93">
        <v>950.01900000000012</v>
      </c>
      <c r="O5" s="101">
        <v>1704149.2156360003</v>
      </c>
      <c r="P5" s="102">
        <f t="shared" si="0"/>
        <v>34082984.312720008</v>
      </c>
      <c r="Q5" s="102">
        <v>448342.30000000005</v>
      </c>
      <c r="R5" s="102">
        <v>526677.20000000007</v>
      </c>
      <c r="S5" s="140">
        <f t="shared" si="1"/>
        <v>0.85126582278481011</v>
      </c>
      <c r="T5" s="140">
        <f t="shared" si="2"/>
        <v>45.982905982905983</v>
      </c>
      <c r="U5" s="140">
        <f t="shared" si="3"/>
        <v>54.017094017094017</v>
      </c>
      <c r="V5" s="102">
        <v>975019.50000000012</v>
      </c>
    </row>
    <row r="6" spans="1:22" ht="12" customHeight="1">
      <c r="A6" s="26" t="s">
        <v>31</v>
      </c>
      <c r="B6" s="11" t="s">
        <v>58</v>
      </c>
      <c r="C6" s="11" t="s">
        <v>56</v>
      </c>
      <c r="D6" s="11" t="s">
        <v>57</v>
      </c>
      <c r="E6" s="11" t="s">
        <v>48</v>
      </c>
      <c r="F6" s="90" t="s">
        <v>113</v>
      </c>
      <c r="G6" s="13">
        <v>0.52400000000000002</v>
      </c>
      <c r="H6" s="11" t="s">
        <v>29</v>
      </c>
      <c r="I6" s="94">
        <v>219621.05900000001</v>
      </c>
      <c r="J6" s="94">
        <v>136369.394</v>
      </c>
      <c r="K6" s="94">
        <v>62.093040904606511</v>
      </c>
      <c r="L6" s="141">
        <v>87.8</v>
      </c>
      <c r="M6" s="141">
        <v>14.2</v>
      </c>
      <c r="N6" s="94">
        <v>6650.1330000000007</v>
      </c>
      <c r="O6" s="98">
        <v>3362531.9826280004</v>
      </c>
      <c r="P6" s="98">
        <f t="shared" si="0"/>
        <v>67250639.652560011</v>
      </c>
      <c r="Q6" s="98">
        <v>595011.9</v>
      </c>
      <c r="R6" s="99">
        <v>1586698.4000000001</v>
      </c>
      <c r="S6" s="137">
        <f t="shared" si="1"/>
        <v>0.375</v>
      </c>
      <c r="T6" s="137">
        <f t="shared" si="2"/>
        <v>27.27272727272727</v>
      </c>
      <c r="U6" s="137">
        <f t="shared" si="3"/>
        <v>72.727272727272734</v>
      </c>
      <c r="V6" s="99">
        <v>2181710.3000000003</v>
      </c>
    </row>
    <row r="7" spans="1:22" ht="12" customHeight="1">
      <c r="A7" s="15" t="s">
        <v>31</v>
      </c>
      <c r="B7" s="2" t="s">
        <v>58</v>
      </c>
      <c r="C7" s="2" t="s">
        <v>56</v>
      </c>
      <c r="D7" s="2" t="s">
        <v>57</v>
      </c>
      <c r="E7" s="2" t="s">
        <v>48</v>
      </c>
      <c r="F7" s="88" t="s">
        <v>114</v>
      </c>
      <c r="G7" s="4">
        <v>15.5</v>
      </c>
      <c r="H7" s="2">
        <v>16</v>
      </c>
      <c r="I7" s="92">
        <v>141052.82100000003</v>
      </c>
      <c r="J7" s="92">
        <v>91101.822000000015</v>
      </c>
      <c r="K7" s="92">
        <v>64.587025877348452</v>
      </c>
      <c r="L7" s="136">
        <v>73.3</v>
      </c>
      <c r="M7" s="136">
        <v>23.7</v>
      </c>
      <c r="N7" s="92">
        <v>5666.78</v>
      </c>
      <c r="O7" s="100">
        <v>2456195.1895880005</v>
      </c>
      <c r="P7" s="98">
        <f t="shared" si="0"/>
        <v>49123903.791760013</v>
      </c>
      <c r="Q7" s="98">
        <v>481676.30000000005</v>
      </c>
      <c r="R7" s="99">
        <v>1318359.7000000002</v>
      </c>
      <c r="S7" s="137">
        <f t="shared" si="1"/>
        <v>0.36536030341340076</v>
      </c>
      <c r="T7" s="137">
        <f t="shared" si="2"/>
        <v>26.75925925925926</v>
      </c>
      <c r="U7" s="137">
        <f t="shared" si="3"/>
        <v>73.240740740740733</v>
      </c>
      <c r="V7" s="99">
        <v>1800036.0000000002</v>
      </c>
    </row>
    <row r="8" spans="1:22" ht="12" customHeight="1">
      <c r="A8" s="15" t="s">
        <v>31</v>
      </c>
      <c r="B8" s="2" t="s">
        <v>60</v>
      </c>
      <c r="C8" s="2" t="s">
        <v>56</v>
      </c>
      <c r="D8" s="2" t="s">
        <v>57</v>
      </c>
      <c r="E8" s="2" t="s">
        <v>48</v>
      </c>
      <c r="F8" s="87" t="s">
        <v>113</v>
      </c>
      <c r="G8" s="4">
        <v>0.58399999999999996</v>
      </c>
      <c r="H8" s="2" t="s">
        <v>29</v>
      </c>
      <c r="I8" s="92">
        <v>215220.97100000002</v>
      </c>
      <c r="J8" s="92">
        <v>146302.92600000001</v>
      </c>
      <c r="K8" s="92">
        <v>67.978006659955085</v>
      </c>
      <c r="L8" s="136">
        <v>93.7</v>
      </c>
      <c r="M8" s="136">
        <v>6.82</v>
      </c>
      <c r="N8" s="92">
        <v>1900.0380000000002</v>
      </c>
      <c r="O8" s="98">
        <v>2621314.0919000003</v>
      </c>
      <c r="P8" s="98">
        <f t="shared" si="0"/>
        <v>52426281.838000007</v>
      </c>
      <c r="Q8" s="98">
        <v>551677.70000000007</v>
      </c>
      <c r="R8" s="99">
        <v>925018.50000000012</v>
      </c>
      <c r="S8" s="137">
        <f t="shared" si="1"/>
        <v>0.59639639639639641</v>
      </c>
      <c r="T8" s="137">
        <f t="shared" si="2"/>
        <v>37.358916478555301</v>
      </c>
      <c r="U8" s="137">
        <f t="shared" si="3"/>
        <v>62.641083521444699</v>
      </c>
      <c r="V8" s="99">
        <v>1476696.2000000002</v>
      </c>
    </row>
    <row r="9" spans="1:22" ht="12" customHeight="1" thickBot="1">
      <c r="A9" s="23" t="s">
        <v>31</v>
      </c>
      <c r="B9" s="12" t="s">
        <v>60</v>
      </c>
      <c r="C9" s="12" t="s">
        <v>56</v>
      </c>
      <c r="D9" s="12" t="s">
        <v>57</v>
      </c>
      <c r="E9" s="12" t="s">
        <v>48</v>
      </c>
      <c r="F9" s="89" t="s">
        <v>114</v>
      </c>
      <c r="G9" s="14">
        <v>16.5</v>
      </c>
      <c r="H9" s="12">
        <v>17</v>
      </c>
      <c r="I9" s="93">
        <v>141002.82</v>
      </c>
      <c r="J9" s="93">
        <v>85651.713000000003</v>
      </c>
      <c r="K9" s="93">
        <v>60.744680851063826</v>
      </c>
      <c r="L9" s="139">
        <v>92.6</v>
      </c>
      <c r="M9" s="139">
        <v>8.4600000000000009</v>
      </c>
      <c r="N9" s="93">
        <v>916.68499999999995</v>
      </c>
      <c r="O9" s="101">
        <v>1810125.8017920002</v>
      </c>
      <c r="P9" s="102">
        <f t="shared" si="0"/>
        <v>36202516.035840005</v>
      </c>
      <c r="Q9" s="102">
        <v>308339.50000000006</v>
      </c>
      <c r="R9" s="102">
        <v>561677.9</v>
      </c>
      <c r="S9" s="140">
        <f t="shared" si="1"/>
        <v>0.54896142433234429</v>
      </c>
      <c r="T9" s="140">
        <f t="shared" si="2"/>
        <v>35.440613026819925</v>
      </c>
      <c r="U9" s="140">
        <f t="shared" si="3"/>
        <v>64.559386973180068</v>
      </c>
      <c r="V9" s="102">
        <v>870017.40000000014</v>
      </c>
    </row>
    <row r="10" spans="1:22" ht="12" customHeight="1">
      <c r="A10" s="24" t="s">
        <v>31</v>
      </c>
      <c r="B10" s="18" t="s">
        <v>63</v>
      </c>
      <c r="C10" s="18" t="s">
        <v>62</v>
      </c>
      <c r="D10" s="18" t="s">
        <v>57</v>
      </c>
      <c r="E10" s="18" t="s">
        <v>48</v>
      </c>
      <c r="F10" s="90" t="s">
        <v>113</v>
      </c>
      <c r="G10" s="19">
        <v>0.55300000000000005</v>
      </c>
      <c r="H10" s="2" t="s">
        <v>29</v>
      </c>
      <c r="I10" s="94">
        <v>171153.42300000001</v>
      </c>
      <c r="J10" s="94">
        <v>107752.15500000001</v>
      </c>
      <c r="K10" s="94">
        <v>62.956470931931065</v>
      </c>
      <c r="L10" s="141">
        <v>95.1</v>
      </c>
      <c r="M10" s="141">
        <v>4.97</v>
      </c>
      <c r="N10" s="94">
        <v>3800.0760000000005</v>
      </c>
      <c r="O10" s="98">
        <v>2910300.2715080003</v>
      </c>
      <c r="P10" s="98">
        <f t="shared" si="0"/>
        <v>58206005.430160008</v>
      </c>
      <c r="Q10" s="98">
        <v>668346.70000000007</v>
      </c>
      <c r="R10" s="99">
        <v>1045020.9000000001</v>
      </c>
      <c r="S10" s="137">
        <f t="shared" si="1"/>
        <v>0.63955342902711321</v>
      </c>
      <c r="T10" s="137">
        <f t="shared" si="2"/>
        <v>39.007782101167315</v>
      </c>
      <c r="U10" s="137">
        <f t="shared" si="3"/>
        <v>60.992217898832692</v>
      </c>
      <c r="V10" s="99">
        <v>1713367.6</v>
      </c>
    </row>
    <row r="11" spans="1:22" ht="12" customHeight="1" thickBot="1">
      <c r="A11" s="23" t="s">
        <v>31</v>
      </c>
      <c r="B11" s="12" t="s">
        <v>63</v>
      </c>
      <c r="C11" s="12" t="s">
        <v>62</v>
      </c>
      <c r="D11" s="12" t="s">
        <v>57</v>
      </c>
      <c r="E11" s="12" t="s">
        <v>48</v>
      </c>
      <c r="F11" s="89" t="s">
        <v>114</v>
      </c>
      <c r="G11" s="14">
        <v>15.5</v>
      </c>
      <c r="H11" s="12">
        <v>16</v>
      </c>
      <c r="I11" s="93">
        <v>142236.17800000001</v>
      </c>
      <c r="J11" s="93">
        <v>65584.645000000004</v>
      </c>
      <c r="K11" s="93">
        <v>46.109678931333484</v>
      </c>
      <c r="L11" s="139">
        <v>86.5</v>
      </c>
      <c r="M11" s="139">
        <v>13.7</v>
      </c>
      <c r="N11" s="93">
        <v>3783.4090000000006</v>
      </c>
      <c r="O11" s="101">
        <v>2029890.9303400004</v>
      </c>
      <c r="P11" s="102">
        <f t="shared" si="0"/>
        <v>40597818.606800005</v>
      </c>
      <c r="Q11" s="102">
        <v>446675.60000000003</v>
      </c>
      <c r="R11" s="102">
        <v>1065021.3</v>
      </c>
      <c r="S11" s="140">
        <f t="shared" si="1"/>
        <v>0.41940532081377152</v>
      </c>
      <c r="T11" s="140">
        <f t="shared" si="2"/>
        <v>29.547960308710032</v>
      </c>
      <c r="U11" s="140">
        <f t="shared" si="3"/>
        <v>70.452039691289954</v>
      </c>
      <c r="V11" s="102">
        <v>1511696.9000000001</v>
      </c>
    </row>
    <row r="12" spans="1:22" ht="12" customHeight="1">
      <c r="A12" s="26" t="s">
        <v>31</v>
      </c>
      <c r="B12" s="11" t="s">
        <v>66</v>
      </c>
      <c r="C12" s="11" t="s">
        <v>67</v>
      </c>
      <c r="D12" s="11" t="s">
        <v>57</v>
      </c>
      <c r="E12" s="11" t="s">
        <v>48</v>
      </c>
      <c r="F12" s="90" t="s">
        <v>113</v>
      </c>
      <c r="G12" s="13">
        <v>0.53800000000000003</v>
      </c>
      <c r="H12" s="11" t="s">
        <v>29</v>
      </c>
      <c r="I12" s="94">
        <v>92701.854000000007</v>
      </c>
      <c r="J12" s="94">
        <v>56317.793000000005</v>
      </c>
      <c r="K12" s="94">
        <v>60.751528227256379</v>
      </c>
      <c r="L12" s="141">
        <v>90.7</v>
      </c>
      <c r="M12" s="141">
        <v>9.74</v>
      </c>
      <c r="N12" s="94">
        <v>3800.0760000000005</v>
      </c>
      <c r="O12" s="98">
        <v>1678352.8997200001</v>
      </c>
      <c r="P12" s="98">
        <f t="shared" si="0"/>
        <v>33567057.994400002</v>
      </c>
      <c r="Q12" s="98">
        <v>298339.30000000005</v>
      </c>
      <c r="R12" s="99">
        <v>728347.9</v>
      </c>
      <c r="S12" s="137">
        <f t="shared" si="1"/>
        <v>0.40961098398169343</v>
      </c>
      <c r="T12" s="137">
        <f t="shared" si="2"/>
        <v>29.058441558441562</v>
      </c>
      <c r="U12" s="137">
        <f t="shared" si="3"/>
        <v>70.941558441558442</v>
      </c>
      <c r="V12" s="99">
        <v>1026687.2000000001</v>
      </c>
    </row>
    <row r="13" spans="1:22" ht="12" customHeight="1">
      <c r="A13" s="15" t="s">
        <v>31</v>
      </c>
      <c r="B13" s="2" t="s">
        <v>66</v>
      </c>
      <c r="C13" s="2" t="s">
        <v>67</v>
      </c>
      <c r="D13" s="2" t="s">
        <v>57</v>
      </c>
      <c r="E13" s="2" t="s">
        <v>48</v>
      </c>
      <c r="F13" s="88" t="s">
        <v>114</v>
      </c>
      <c r="G13" s="4">
        <v>15.5</v>
      </c>
      <c r="H13" s="2">
        <v>16</v>
      </c>
      <c r="I13" s="92">
        <v>100918.68500000001</v>
      </c>
      <c r="J13" s="92">
        <v>60701.214000000007</v>
      </c>
      <c r="K13" s="92">
        <v>60.148637489677945</v>
      </c>
      <c r="L13" s="136">
        <v>88.2</v>
      </c>
      <c r="M13" s="136">
        <v>12.7</v>
      </c>
      <c r="N13" s="92">
        <v>4750.0950000000003</v>
      </c>
      <c r="O13" s="100">
        <v>1746693.4665040004</v>
      </c>
      <c r="P13" s="98">
        <f t="shared" si="0"/>
        <v>34933869.33008001</v>
      </c>
      <c r="Q13" s="98">
        <v>506676.80000000005</v>
      </c>
      <c r="R13" s="99">
        <v>631679.30000000005</v>
      </c>
      <c r="S13" s="137">
        <f t="shared" si="1"/>
        <v>0.80211081794195249</v>
      </c>
      <c r="T13" s="137">
        <f t="shared" si="2"/>
        <v>44.509516837481698</v>
      </c>
      <c r="U13" s="137">
        <f t="shared" si="3"/>
        <v>55.490483162518302</v>
      </c>
      <c r="V13" s="99">
        <v>1138356.1000000001</v>
      </c>
    </row>
    <row r="14" spans="1:22" ht="12" customHeight="1">
      <c r="A14" s="15" t="s">
        <v>31</v>
      </c>
      <c r="B14" s="2" t="s">
        <v>68</v>
      </c>
      <c r="C14" s="2" t="s">
        <v>67</v>
      </c>
      <c r="D14" s="2" t="s">
        <v>57</v>
      </c>
      <c r="E14" s="2" t="s">
        <v>48</v>
      </c>
      <c r="F14" s="87" t="s">
        <v>113</v>
      </c>
      <c r="G14" s="4">
        <v>0.499</v>
      </c>
      <c r="H14" s="2" t="s">
        <v>29</v>
      </c>
      <c r="I14" s="92">
        <v>95151.903000000006</v>
      </c>
      <c r="J14" s="92">
        <v>27317.213000000003</v>
      </c>
      <c r="K14" s="92">
        <v>28.709055876685934</v>
      </c>
      <c r="L14" s="136">
        <v>91</v>
      </c>
      <c r="M14" s="136">
        <v>9.4700000000000006</v>
      </c>
      <c r="N14" s="92">
        <v>2850.0570000000002</v>
      </c>
      <c r="O14" s="98">
        <v>1330374.2736200001</v>
      </c>
      <c r="P14" s="98">
        <f t="shared" si="0"/>
        <v>26607485.472400002</v>
      </c>
      <c r="Q14" s="98">
        <v>225004.50000000003</v>
      </c>
      <c r="R14" s="99">
        <v>296672.60000000003</v>
      </c>
      <c r="S14" s="137">
        <f t="shared" si="1"/>
        <v>0.7584269662921348</v>
      </c>
      <c r="T14" s="137">
        <f t="shared" si="2"/>
        <v>43.130990415335461</v>
      </c>
      <c r="U14" s="137">
        <f t="shared" si="3"/>
        <v>56.869009584664532</v>
      </c>
      <c r="V14" s="99">
        <v>521677.10000000009</v>
      </c>
    </row>
    <row r="15" spans="1:22" ht="12" customHeight="1">
      <c r="A15" s="15" t="s">
        <v>31</v>
      </c>
      <c r="B15" s="2" t="s">
        <v>68</v>
      </c>
      <c r="C15" s="2" t="s">
        <v>67</v>
      </c>
      <c r="D15" s="2" t="s">
        <v>57</v>
      </c>
      <c r="E15" s="2" t="s">
        <v>48</v>
      </c>
      <c r="F15" s="88" t="s">
        <v>114</v>
      </c>
      <c r="G15" s="4">
        <v>15.5</v>
      </c>
      <c r="H15" s="2">
        <v>16</v>
      </c>
      <c r="I15" s="92">
        <v>52784.389000000003</v>
      </c>
      <c r="J15" s="92">
        <v>35750.715000000004</v>
      </c>
      <c r="K15" s="92">
        <v>67.729712661825076</v>
      </c>
      <c r="L15" s="136">
        <v>94.7</v>
      </c>
      <c r="M15" s="136">
        <v>5.64</v>
      </c>
      <c r="N15" s="92">
        <v>2833.39</v>
      </c>
      <c r="O15" s="100">
        <v>1289759.5946760003</v>
      </c>
      <c r="P15" s="98">
        <f t="shared" si="0"/>
        <v>25795191.893520005</v>
      </c>
      <c r="Q15" s="98">
        <v>575011.5</v>
      </c>
      <c r="R15" s="99">
        <v>501676.70000000007</v>
      </c>
      <c r="S15" s="137">
        <f t="shared" si="1"/>
        <v>1.1461794019933553</v>
      </c>
      <c r="T15" s="137">
        <f t="shared" si="2"/>
        <v>53.40557275541795</v>
      </c>
      <c r="U15" s="137">
        <f t="shared" si="3"/>
        <v>46.594427244582043</v>
      </c>
      <c r="V15" s="99">
        <v>1076688.2000000002</v>
      </c>
    </row>
    <row r="16" spans="1:22" ht="12" customHeight="1">
      <c r="A16" s="15" t="s">
        <v>31</v>
      </c>
      <c r="B16" s="2" t="s">
        <v>70</v>
      </c>
      <c r="C16" s="2" t="s">
        <v>67</v>
      </c>
      <c r="D16" s="2" t="s">
        <v>57</v>
      </c>
      <c r="E16" s="2" t="s">
        <v>48</v>
      </c>
      <c r="F16" s="87" t="s">
        <v>113</v>
      </c>
      <c r="G16" s="4">
        <v>0.503</v>
      </c>
      <c r="H16" s="2" t="s">
        <v>29</v>
      </c>
      <c r="I16" s="92">
        <v>68468.036000000007</v>
      </c>
      <c r="J16" s="92">
        <v>31083.955000000002</v>
      </c>
      <c r="K16" s="92">
        <v>45.399221032132417</v>
      </c>
      <c r="L16" s="136">
        <v>82.3</v>
      </c>
      <c r="M16" s="136">
        <v>18.3</v>
      </c>
      <c r="N16" s="92">
        <v>1900.0380000000002</v>
      </c>
      <c r="O16" s="98">
        <v>1442813.9890360003</v>
      </c>
      <c r="P16" s="98">
        <f t="shared" si="0"/>
        <v>28856279.780720007</v>
      </c>
      <c r="Q16" s="98">
        <v>306672.80000000005</v>
      </c>
      <c r="R16" s="98">
        <v>475009.50000000006</v>
      </c>
      <c r="S16" s="138">
        <f t="shared" si="1"/>
        <v>0.64561403508771931</v>
      </c>
      <c r="T16" s="137">
        <f t="shared" si="2"/>
        <v>39.232409381663118</v>
      </c>
      <c r="U16" s="137">
        <f t="shared" si="3"/>
        <v>60.767590618336889</v>
      </c>
      <c r="V16" s="99">
        <v>781682.3</v>
      </c>
    </row>
    <row r="17" spans="1:22" ht="12" customHeight="1" thickBot="1">
      <c r="A17" s="23" t="s">
        <v>31</v>
      </c>
      <c r="B17" s="12" t="s">
        <v>70</v>
      </c>
      <c r="C17" s="12" t="s">
        <v>67</v>
      </c>
      <c r="D17" s="12" t="s">
        <v>57</v>
      </c>
      <c r="E17" s="12" t="s">
        <v>48</v>
      </c>
      <c r="F17" s="89" t="s">
        <v>114</v>
      </c>
      <c r="G17" s="14">
        <v>16</v>
      </c>
      <c r="H17" s="12">
        <v>16.5</v>
      </c>
      <c r="I17" s="93">
        <v>57701.154000000002</v>
      </c>
      <c r="J17" s="93">
        <v>27083.875000000004</v>
      </c>
      <c r="K17" s="93">
        <v>46.938186019641833</v>
      </c>
      <c r="L17" s="139">
        <v>82</v>
      </c>
      <c r="M17" s="139">
        <v>18.3</v>
      </c>
      <c r="N17" s="93">
        <v>1883.3710000000001</v>
      </c>
      <c r="O17" s="101">
        <v>1309654.7925720003</v>
      </c>
      <c r="P17" s="102">
        <f t="shared" si="0"/>
        <v>26193095.851440005</v>
      </c>
      <c r="Q17" s="102">
        <v>580011.60000000009</v>
      </c>
      <c r="R17" s="102">
        <v>680013.60000000009</v>
      </c>
      <c r="S17" s="140">
        <f t="shared" si="1"/>
        <v>0.8529411764705882</v>
      </c>
      <c r="T17" s="140">
        <f t="shared" si="2"/>
        <v>46.031746031746032</v>
      </c>
      <c r="U17" s="140">
        <f t="shared" si="3"/>
        <v>53.968253968253968</v>
      </c>
      <c r="V17" s="102">
        <v>1260025.2000000002</v>
      </c>
    </row>
    <row r="18" spans="1:22" ht="12" customHeight="1">
      <c r="A18" s="26" t="s">
        <v>31</v>
      </c>
      <c r="B18" s="11" t="s">
        <v>72</v>
      </c>
      <c r="C18" s="11" t="s">
        <v>73</v>
      </c>
      <c r="D18" s="11" t="s">
        <v>57</v>
      </c>
      <c r="E18" s="11" t="s">
        <v>48</v>
      </c>
      <c r="F18" s="90" t="s">
        <v>113</v>
      </c>
      <c r="G18" s="13">
        <v>0.59099999999999997</v>
      </c>
      <c r="H18" s="11" t="s">
        <v>29</v>
      </c>
      <c r="I18" s="94">
        <v>79118.249000000011</v>
      </c>
      <c r="J18" s="94">
        <v>42350.847000000002</v>
      </c>
      <c r="K18" s="94">
        <v>53.528544343796078</v>
      </c>
      <c r="L18" s="141">
        <v>89.6</v>
      </c>
      <c r="M18" s="141">
        <v>10.199999999999999</v>
      </c>
      <c r="N18" s="94">
        <v>3766.7420000000002</v>
      </c>
      <c r="O18" s="98">
        <v>1316886.0038600001</v>
      </c>
      <c r="P18" s="98">
        <f t="shared" si="0"/>
        <v>26337720.077200003</v>
      </c>
      <c r="Q18" s="98">
        <v>278338.90000000002</v>
      </c>
      <c r="R18" s="99">
        <v>730014.60000000009</v>
      </c>
      <c r="S18" s="137">
        <f t="shared" si="1"/>
        <v>0.38127853881278539</v>
      </c>
      <c r="T18" s="137">
        <f t="shared" si="2"/>
        <v>27.603305785123965</v>
      </c>
      <c r="U18" s="137">
        <f t="shared" si="3"/>
        <v>72.396694214876035</v>
      </c>
      <c r="V18" s="99">
        <v>1008353.5000000001</v>
      </c>
    </row>
    <row r="19" spans="1:22" ht="12" customHeight="1">
      <c r="A19" s="15" t="s">
        <v>31</v>
      </c>
      <c r="B19" s="2" t="s">
        <v>72</v>
      </c>
      <c r="C19" s="2" t="s">
        <v>73</v>
      </c>
      <c r="D19" s="2" t="s">
        <v>57</v>
      </c>
      <c r="E19" s="2" t="s">
        <v>48</v>
      </c>
      <c r="F19" s="88" t="s">
        <v>114</v>
      </c>
      <c r="G19" s="4">
        <v>16</v>
      </c>
      <c r="H19" s="2">
        <v>16.5</v>
      </c>
      <c r="I19" s="92">
        <v>78184.897000000012</v>
      </c>
      <c r="J19" s="92">
        <v>42350.847000000002</v>
      </c>
      <c r="K19" s="92">
        <v>54.167554892347034</v>
      </c>
      <c r="L19" s="136">
        <v>91.5</v>
      </c>
      <c r="M19" s="136">
        <v>8.6199999999999992</v>
      </c>
      <c r="N19" s="92">
        <v>2816.7230000000004</v>
      </c>
      <c r="O19" s="100">
        <v>1537437.9481440005</v>
      </c>
      <c r="P19" s="98">
        <f t="shared" si="0"/>
        <v>30748758.962880008</v>
      </c>
      <c r="Q19" s="98">
        <v>356673.80000000005</v>
      </c>
      <c r="R19" s="99">
        <v>643346.20000000007</v>
      </c>
      <c r="S19" s="137">
        <f t="shared" si="1"/>
        <v>0.55440414507772018</v>
      </c>
      <c r="T19" s="137">
        <f t="shared" si="2"/>
        <v>35.666666666666671</v>
      </c>
      <c r="U19" s="137">
        <f t="shared" si="3"/>
        <v>64.333333333333329</v>
      </c>
      <c r="V19" s="99">
        <v>1000020.0000000001</v>
      </c>
    </row>
    <row r="20" spans="1:22" ht="12" customHeight="1">
      <c r="A20" s="15" t="s">
        <v>31</v>
      </c>
      <c r="B20" s="2" t="s">
        <v>75</v>
      </c>
      <c r="C20" s="2" t="s">
        <v>73</v>
      </c>
      <c r="D20" s="2" t="s">
        <v>57</v>
      </c>
      <c r="E20" s="2" t="s">
        <v>48</v>
      </c>
      <c r="F20" s="87" t="s">
        <v>113</v>
      </c>
      <c r="G20" s="4">
        <v>0.53</v>
      </c>
      <c r="H20" s="2" t="s">
        <v>29</v>
      </c>
      <c r="I20" s="92">
        <v>38567.438000000002</v>
      </c>
      <c r="J20" s="92">
        <v>14616.959000000001</v>
      </c>
      <c r="K20" s="92">
        <v>37.899740708729475</v>
      </c>
      <c r="L20" s="136">
        <v>87.5</v>
      </c>
      <c r="M20" s="136">
        <v>12.1</v>
      </c>
      <c r="N20" s="92">
        <v>1900.0380000000002</v>
      </c>
      <c r="O20" s="98">
        <v>1186799.1355080002</v>
      </c>
      <c r="P20" s="98">
        <f t="shared" si="0"/>
        <v>23735982.710160002</v>
      </c>
      <c r="Q20" s="98">
        <v>371674.10000000003</v>
      </c>
      <c r="R20" s="99">
        <v>383341.00000000006</v>
      </c>
      <c r="S20" s="137">
        <f t="shared" si="1"/>
        <v>0.9695652173913043</v>
      </c>
      <c r="T20" s="137">
        <f t="shared" si="2"/>
        <v>49.227373068432669</v>
      </c>
      <c r="U20" s="137">
        <f t="shared" si="3"/>
        <v>50.772626931567331</v>
      </c>
      <c r="V20" s="99">
        <v>755015.10000000009</v>
      </c>
    </row>
    <row r="21" spans="1:22" ht="12" customHeight="1" thickBot="1">
      <c r="A21" s="23" t="s">
        <v>31</v>
      </c>
      <c r="B21" s="12" t="s">
        <v>75</v>
      </c>
      <c r="C21" s="12" t="s">
        <v>73</v>
      </c>
      <c r="D21" s="12" t="s">
        <v>57</v>
      </c>
      <c r="E21" s="12" t="s">
        <v>48</v>
      </c>
      <c r="F21" s="89" t="s">
        <v>114</v>
      </c>
      <c r="G21" s="14">
        <v>16</v>
      </c>
      <c r="H21" s="12">
        <v>16.5</v>
      </c>
      <c r="I21" s="93">
        <v>46734.268000000004</v>
      </c>
      <c r="J21" s="93">
        <v>17767.022000000001</v>
      </c>
      <c r="K21" s="93">
        <v>38.017118402282449</v>
      </c>
      <c r="L21" s="139">
        <v>78.5</v>
      </c>
      <c r="M21" s="139">
        <v>21.5</v>
      </c>
      <c r="N21" s="93">
        <v>2833.39</v>
      </c>
      <c r="O21" s="101">
        <v>1237005.4729480003</v>
      </c>
      <c r="P21" s="102">
        <f t="shared" si="0"/>
        <v>24740109.458960004</v>
      </c>
      <c r="Q21" s="102">
        <v>388341.10000000003</v>
      </c>
      <c r="R21" s="102">
        <v>563344.60000000009</v>
      </c>
      <c r="S21" s="140">
        <f t="shared" si="1"/>
        <v>0.68934911242603547</v>
      </c>
      <c r="T21" s="140">
        <f t="shared" si="2"/>
        <v>40.805604203152363</v>
      </c>
      <c r="U21" s="140">
        <f t="shared" si="3"/>
        <v>59.19439579684763</v>
      </c>
      <c r="V21" s="102">
        <v>951685.70000000019</v>
      </c>
    </row>
    <row r="22" spans="1:22" ht="12" customHeight="1">
      <c r="A22" s="26" t="s">
        <v>31</v>
      </c>
      <c r="B22" s="11" t="s">
        <v>78</v>
      </c>
      <c r="C22" s="11" t="s">
        <v>79</v>
      </c>
      <c r="D22" s="11" t="s">
        <v>57</v>
      </c>
      <c r="E22" s="11" t="s">
        <v>48</v>
      </c>
      <c r="F22" s="90" t="s">
        <v>113</v>
      </c>
      <c r="G22" s="13">
        <v>0.504</v>
      </c>
      <c r="H22" s="11" t="s">
        <v>29</v>
      </c>
      <c r="I22" s="94">
        <v>58967.846000000005</v>
      </c>
      <c r="J22" s="94">
        <v>23783.809000000001</v>
      </c>
      <c r="K22" s="94">
        <v>40.333521763708305</v>
      </c>
      <c r="L22" s="141">
        <v>83.2</v>
      </c>
      <c r="M22" s="141">
        <v>17.8</v>
      </c>
      <c r="N22" s="94">
        <v>950.01900000000012</v>
      </c>
      <c r="O22" s="98">
        <v>1310909.9510080002</v>
      </c>
      <c r="P22" s="98">
        <f t="shared" si="0"/>
        <v>26218199.020160004</v>
      </c>
      <c r="Q22" s="98">
        <v>463342.60000000003</v>
      </c>
      <c r="R22" s="99">
        <v>616679.00000000012</v>
      </c>
      <c r="S22" s="137">
        <f t="shared" si="1"/>
        <v>0.75135135135135123</v>
      </c>
      <c r="T22" s="137">
        <f t="shared" si="2"/>
        <v>42.901234567901234</v>
      </c>
      <c r="U22" s="137">
        <f t="shared" si="3"/>
        <v>57.098765432098773</v>
      </c>
      <c r="V22" s="99">
        <v>1080021.6000000001</v>
      </c>
    </row>
    <row r="23" spans="1:22" ht="12" customHeight="1">
      <c r="A23" s="15" t="s">
        <v>31</v>
      </c>
      <c r="B23" s="2" t="s">
        <v>78</v>
      </c>
      <c r="C23" s="2" t="s">
        <v>79</v>
      </c>
      <c r="D23" s="2" t="s">
        <v>57</v>
      </c>
      <c r="E23" s="2" t="s">
        <v>48</v>
      </c>
      <c r="F23" s="88" t="s">
        <v>114</v>
      </c>
      <c r="G23" s="4">
        <v>15.5</v>
      </c>
      <c r="H23" s="2">
        <v>16</v>
      </c>
      <c r="I23" s="92">
        <v>58467.836000000003</v>
      </c>
      <c r="J23" s="92">
        <v>25717.181000000004</v>
      </c>
      <c r="K23" s="92">
        <v>43.985176738882558</v>
      </c>
      <c r="L23" s="136">
        <v>82</v>
      </c>
      <c r="M23" s="136">
        <v>19</v>
      </c>
      <c r="N23" s="92">
        <v>2850.0570000000002</v>
      </c>
      <c r="O23" s="100">
        <v>1367804.2222040002</v>
      </c>
      <c r="P23" s="98">
        <f t="shared" si="0"/>
        <v>27356084.444080003</v>
      </c>
      <c r="Q23" s="98">
        <v>530010.60000000009</v>
      </c>
      <c r="R23" s="99">
        <v>458342.50000000006</v>
      </c>
      <c r="S23" s="137">
        <f t="shared" si="1"/>
        <v>1.1563636363636365</v>
      </c>
      <c r="T23" s="137">
        <f t="shared" si="2"/>
        <v>53.62563237774031</v>
      </c>
      <c r="U23" s="137">
        <f t="shared" si="3"/>
        <v>46.374367622259697</v>
      </c>
      <c r="V23" s="99">
        <v>988353.10000000009</v>
      </c>
    </row>
    <row r="24" spans="1:22" ht="12" customHeight="1">
      <c r="A24" s="15" t="s">
        <v>31</v>
      </c>
      <c r="B24" s="2" t="s">
        <v>81</v>
      </c>
      <c r="C24" s="2" t="s">
        <v>79</v>
      </c>
      <c r="D24" s="2" t="s">
        <v>57</v>
      </c>
      <c r="E24" s="2" t="s">
        <v>48</v>
      </c>
      <c r="F24" s="87" t="s">
        <v>113</v>
      </c>
      <c r="G24" s="4">
        <v>0.502</v>
      </c>
      <c r="H24" s="2" t="s">
        <v>29</v>
      </c>
      <c r="I24" s="92">
        <v>43717.541000000005</v>
      </c>
      <c r="J24" s="92">
        <v>11083.555</v>
      </c>
      <c r="K24" s="92">
        <v>25.35264963781929</v>
      </c>
      <c r="L24" s="136">
        <v>64.400000000000006</v>
      </c>
      <c r="M24" s="136">
        <v>33.799999999999997</v>
      </c>
      <c r="N24" s="92">
        <v>6550.1310000000003</v>
      </c>
      <c r="O24" s="98">
        <v>1376309.3256360004</v>
      </c>
      <c r="P24" s="98">
        <f t="shared" si="0"/>
        <v>27526186.512720007</v>
      </c>
      <c r="Q24" s="98">
        <v>820016.4</v>
      </c>
      <c r="R24" s="99">
        <v>1180023.6000000001</v>
      </c>
      <c r="S24" s="137">
        <f t="shared" si="1"/>
        <v>0.69491525423728806</v>
      </c>
      <c r="T24" s="137">
        <f t="shared" si="2"/>
        <v>41</v>
      </c>
      <c r="U24" s="137">
        <f t="shared" si="3"/>
        <v>59.000000000000007</v>
      </c>
      <c r="V24" s="99">
        <v>2000040</v>
      </c>
    </row>
    <row r="25" spans="1:22" ht="12" customHeight="1" thickBot="1">
      <c r="A25" s="23" t="s">
        <v>31</v>
      </c>
      <c r="B25" s="12" t="s">
        <v>81</v>
      </c>
      <c r="C25" s="12" t="s">
        <v>79</v>
      </c>
      <c r="D25" s="12" t="s">
        <v>57</v>
      </c>
      <c r="E25" s="12" t="s">
        <v>48</v>
      </c>
      <c r="F25" s="89" t="s">
        <v>114</v>
      </c>
      <c r="G25" s="14">
        <v>15.5</v>
      </c>
      <c r="H25" s="12">
        <v>16</v>
      </c>
      <c r="I25" s="93">
        <v>68901.378000000012</v>
      </c>
      <c r="J25" s="93">
        <v>15883.651000000002</v>
      </c>
      <c r="K25" s="93">
        <v>23.052733430091919</v>
      </c>
      <c r="L25" s="139">
        <v>64.2</v>
      </c>
      <c r="M25" s="139">
        <v>35.4</v>
      </c>
      <c r="N25" s="93">
        <v>7400.148000000001</v>
      </c>
      <c r="O25" s="101">
        <v>1545830.6493280004</v>
      </c>
      <c r="P25" s="102">
        <f t="shared" si="0"/>
        <v>30916612.986560009</v>
      </c>
      <c r="Q25" s="102">
        <v>1366694.0000000002</v>
      </c>
      <c r="R25" s="102">
        <v>1230024.6000000001</v>
      </c>
      <c r="S25" s="140">
        <f t="shared" si="1"/>
        <v>1.1111111111111112</v>
      </c>
      <c r="T25" s="140">
        <f t="shared" si="2"/>
        <v>52.631578947368418</v>
      </c>
      <c r="U25" s="140">
        <f t="shared" si="3"/>
        <v>47.368421052631568</v>
      </c>
      <c r="V25" s="102">
        <v>2596718.6000000006</v>
      </c>
    </row>
    <row r="26" spans="1:22" ht="12" customHeight="1">
      <c r="A26" s="26" t="s">
        <v>31</v>
      </c>
      <c r="B26" s="11" t="s">
        <v>83</v>
      </c>
      <c r="C26" s="11" t="s">
        <v>84</v>
      </c>
      <c r="D26" s="11" t="s">
        <v>57</v>
      </c>
      <c r="E26" s="11" t="s">
        <v>48</v>
      </c>
      <c r="F26" s="90" t="s">
        <v>113</v>
      </c>
      <c r="G26" s="13">
        <v>0.53600000000000003</v>
      </c>
      <c r="H26" s="11" t="s">
        <v>29</v>
      </c>
      <c r="I26" s="94">
        <v>29283.919000000002</v>
      </c>
      <c r="J26" s="94">
        <v>6383.4610000000002</v>
      </c>
      <c r="K26" s="94">
        <v>21.798520204894707</v>
      </c>
      <c r="L26" s="141">
        <v>80.5</v>
      </c>
      <c r="M26" s="141">
        <v>18.899999999999999</v>
      </c>
      <c r="N26" s="94">
        <v>7383.4810000000007</v>
      </c>
      <c r="O26" s="98">
        <v>1228106.9616480002</v>
      </c>
      <c r="P26" s="98">
        <f t="shared" si="0"/>
        <v>24562139.232960004</v>
      </c>
      <c r="Q26" s="98">
        <v>465009.30000000005</v>
      </c>
      <c r="R26" s="99">
        <v>815016.3</v>
      </c>
      <c r="S26" s="137">
        <f t="shared" si="1"/>
        <v>0.57055214723926384</v>
      </c>
      <c r="T26" s="137">
        <f t="shared" si="2"/>
        <v>36.328125</v>
      </c>
      <c r="U26" s="137">
        <f t="shared" si="3"/>
        <v>63.671875</v>
      </c>
      <c r="V26" s="99">
        <v>1280025.6000000001</v>
      </c>
    </row>
    <row r="27" spans="1:22" ht="12" customHeight="1">
      <c r="A27" s="15" t="s">
        <v>31</v>
      </c>
      <c r="B27" s="2" t="s">
        <v>83</v>
      </c>
      <c r="C27" s="2" t="s">
        <v>84</v>
      </c>
      <c r="D27" s="2" t="s">
        <v>57</v>
      </c>
      <c r="E27" s="2" t="s">
        <v>48</v>
      </c>
      <c r="F27" s="88" t="s">
        <v>114</v>
      </c>
      <c r="G27" s="4">
        <v>16</v>
      </c>
      <c r="H27" s="2">
        <v>16.5</v>
      </c>
      <c r="I27" s="92">
        <v>59917.865000000005</v>
      </c>
      <c r="J27" s="92">
        <v>11966.906000000001</v>
      </c>
      <c r="K27" s="92">
        <v>19.972183588317108</v>
      </c>
      <c r="L27" s="136">
        <v>72.099999999999994</v>
      </c>
      <c r="M27" s="136">
        <v>28.9</v>
      </c>
      <c r="N27" s="92">
        <v>5633.4460000000008</v>
      </c>
      <c r="O27" s="100">
        <v>1163082.2611800001</v>
      </c>
      <c r="P27" s="98">
        <f t="shared" si="0"/>
        <v>23261645.223600004</v>
      </c>
      <c r="Q27" s="98">
        <v>601678.70000000007</v>
      </c>
      <c r="R27" s="99">
        <v>945018.90000000014</v>
      </c>
      <c r="S27" s="137">
        <f t="shared" si="1"/>
        <v>0.63668430335097004</v>
      </c>
      <c r="T27" s="137">
        <f t="shared" si="2"/>
        <v>38.900862068965516</v>
      </c>
      <c r="U27" s="137">
        <f t="shared" si="3"/>
        <v>61.099137931034484</v>
      </c>
      <c r="V27" s="99">
        <v>1546697.6</v>
      </c>
    </row>
    <row r="28" spans="1:22" ht="12" customHeight="1">
      <c r="A28" s="15" t="s">
        <v>31</v>
      </c>
      <c r="B28" s="2" t="s">
        <v>86</v>
      </c>
      <c r="C28" s="2" t="s">
        <v>84</v>
      </c>
      <c r="D28" s="2" t="s">
        <v>57</v>
      </c>
      <c r="E28" s="2" t="s">
        <v>48</v>
      </c>
      <c r="F28" s="87" t="s">
        <v>113</v>
      </c>
      <c r="G28" s="4">
        <v>0</v>
      </c>
      <c r="H28" s="2" t="s">
        <v>29</v>
      </c>
      <c r="I28" s="92">
        <v>28233.898000000001</v>
      </c>
      <c r="J28" s="92">
        <v>5833.45</v>
      </c>
      <c r="K28" s="92">
        <v>20.661157024793386</v>
      </c>
      <c r="L28" s="136">
        <v>74.900000000000006</v>
      </c>
      <c r="M28" s="136">
        <v>22.3</v>
      </c>
      <c r="N28" s="92">
        <v>7250.1450000000004</v>
      </c>
      <c r="O28" s="98">
        <v>1543844.8762800004</v>
      </c>
      <c r="P28" s="98">
        <f t="shared" si="0"/>
        <v>30876897.525600009</v>
      </c>
      <c r="Q28" s="98">
        <v>363340.60000000003</v>
      </c>
      <c r="R28" s="99">
        <v>886684.40000000014</v>
      </c>
      <c r="S28" s="137">
        <f t="shared" si="1"/>
        <v>0.40977443609022551</v>
      </c>
      <c r="T28" s="137">
        <f t="shared" si="2"/>
        <v>29.066666666666663</v>
      </c>
      <c r="U28" s="137">
        <f t="shared" si="3"/>
        <v>70.933333333333323</v>
      </c>
      <c r="V28" s="99">
        <v>1250025.0000000002</v>
      </c>
    </row>
    <row r="29" spans="1:22" ht="12" customHeight="1">
      <c r="A29" s="15" t="s">
        <v>31</v>
      </c>
      <c r="B29" s="2" t="s">
        <v>86</v>
      </c>
      <c r="C29" s="2" t="s">
        <v>84</v>
      </c>
      <c r="D29" s="2" t="s">
        <v>57</v>
      </c>
      <c r="E29" s="2" t="s">
        <v>48</v>
      </c>
      <c r="F29" s="88" t="s">
        <v>114</v>
      </c>
      <c r="G29" s="4">
        <v>15.5</v>
      </c>
      <c r="H29" s="2">
        <v>16</v>
      </c>
      <c r="I29" s="92">
        <v>30100.602000000003</v>
      </c>
      <c r="J29" s="92">
        <v>6866.804000000001</v>
      </c>
      <c r="K29" s="92">
        <v>22.812846068660022</v>
      </c>
      <c r="L29" s="136">
        <v>70.099999999999994</v>
      </c>
      <c r="M29" s="136">
        <v>28.9</v>
      </c>
      <c r="N29" s="92">
        <v>9316.853000000001</v>
      </c>
      <c r="O29" s="100">
        <v>1589049.3136840004</v>
      </c>
      <c r="P29" s="98">
        <f t="shared" si="0"/>
        <v>31780986.273680009</v>
      </c>
      <c r="Q29" s="98">
        <v>563344.60000000009</v>
      </c>
      <c r="R29" s="99">
        <v>850017.00000000012</v>
      </c>
      <c r="S29" s="137">
        <f t="shared" si="1"/>
        <v>0.66274509803921566</v>
      </c>
      <c r="T29" s="137">
        <f t="shared" si="2"/>
        <v>39.858490566037744</v>
      </c>
      <c r="U29" s="137">
        <f t="shared" si="3"/>
        <v>60.14150943396227</v>
      </c>
      <c r="V29" s="99">
        <v>1413361.6</v>
      </c>
    </row>
    <row r="30" spans="1:22" ht="12" customHeight="1">
      <c r="A30" s="15" t="s">
        <v>31</v>
      </c>
      <c r="B30" s="2" t="s">
        <v>88</v>
      </c>
      <c r="C30" s="2" t="s">
        <v>84</v>
      </c>
      <c r="D30" s="2" t="s">
        <v>57</v>
      </c>
      <c r="E30" s="2" t="s">
        <v>48</v>
      </c>
      <c r="F30" s="87" t="s">
        <v>113</v>
      </c>
      <c r="G30" s="4">
        <v>0.44900000000000001</v>
      </c>
      <c r="H30" s="2" t="s">
        <v>29</v>
      </c>
      <c r="I30" s="92">
        <v>25183.837000000003</v>
      </c>
      <c r="J30" s="92">
        <v>4433.4220000000005</v>
      </c>
      <c r="K30" s="92">
        <v>17.604235605559232</v>
      </c>
      <c r="L30" s="136">
        <v>41.5</v>
      </c>
      <c r="M30" s="136">
        <v>58.8</v>
      </c>
      <c r="N30" s="92">
        <v>8316.8330000000005</v>
      </c>
      <c r="O30" s="98">
        <v>517499.94979200012</v>
      </c>
      <c r="P30" s="98">
        <f t="shared" si="0"/>
        <v>10349998.995840002</v>
      </c>
      <c r="Q30" s="98">
        <v>508343.50000000006</v>
      </c>
      <c r="R30" s="99">
        <v>565011.30000000005</v>
      </c>
      <c r="S30" s="137">
        <f t="shared" si="1"/>
        <v>0.89970501474926257</v>
      </c>
      <c r="T30" s="137">
        <f t="shared" si="2"/>
        <v>47.360248447204974</v>
      </c>
      <c r="U30" s="137">
        <f t="shared" si="3"/>
        <v>52.639751552795033</v>
      </c>
      <c r="V30" s="99">
        <v>1073354.8</v>
      </c>
    </row>
    <row r="31" spans="1:22" ht="12" customHeight="1" thickBot="1">
      <c r="A31" s="23" t="s">
        <v>31</v>
      </c>
      <c r="B31" s="12" t="s">
        <v>88</v>
      </c>
      <c r="C31" s="12" t="s">
        <v>84</v>
      </c>
      <c r="D31" s="12" t="s">
        <v>57</v>
      </c>
      <c r="E31" s="12" t="s">
        <v>48</v>
      </c>
      <c r="F31" s="89" t="s">
        <v>114</v>
      </c>
      <c r="G31" s="14">
        <v>15.5</v>
      </c>
      <c r="H31" s="12">
        <v>16</v>
      </c>
      <c r="I31" s="93">
        <v>25967.186000000002</v>
      </c>
      <c r="J31" s="93">
        <v>4933.4320000000007</v>
      </c>
      <c r="K31" s="93">
        <v>18.998716302952502</v>
      </c>
      <c r="L31" s="139">
        <v>45.3</v>
      </c>
      <c r="M31" s="139">
        <v>54.1</v>
      </c>
      <c r="N31" s="93">
        <v>6366.7940000000008</v>
      </c>
      <c r="O31" s="101">
        <v>488781.1754280001</v>
      </c>
      <c r="P31" s="102">
        <f t="shared" si="0"/>
        <v>9775623.5085600019</v>
      </c>
      <c r="Q31" s="102">
        <v>703347.4</v>
      </c>
      <c r="R31" s="102">
        <v>568344.70000000007</v>
      </c>
      <c r="S31" s="140">
        <f t="shared" si="1"/>
        <v>1.2375366568914954</v>
      </c>
      <c r="T31" s="140">
        <f t="shared" si="2"/>
        <v>55.307994757536036</v>
      </c>
      <c r="U31" s="140">
        <f t="shared" si="3"/>
        <v>44.692005242463964</v>
      </c>
      <c r="V31" s="102">
        <v>1271692.1000000001</v>
      </c>
    </row>
    <row r="32" spans="1:22" ht="12" customHeight="1">
      <c r="A32" s="26" t="s">
        <v>31</v>
      </c>
      <c r="B32" s="11" t="s">
        <v>91</v>
      </c>
      <c r="C32" s="11" t="s">
        <v>90</v>
      </c>
      <c r="D32" s="11" t="s">
        <v>57</v>
      </c>
      <c r="E32" s="11" t="s">
        <v>48</v>
      </c>
      <c r="F32" s="90" t="s">
        <v>113</v>
      </c>
      <c r="G32" s="13">
        <v>0</v>
      </c>
      <c r="H32" s="11" t="s">
        <v>29</v>
      </c>
      <c r="I32" s="94">
        <v>77834.89</v>
      </c>
      <c r="J32" s="94">
        <v>6650.1330000000007</v>
      </c>
      <c r="K32" s="94">
        <v>8.5438972162740914</v>
      </c>
      <c r="L32" s="141">
        <v>52.9</v>
      </c>
      <c r="M32" s="141">
        <v>47.6</v>
      </c>
      <c r="N32" s="94">
        <v>9483.523000000001</v>
      </c>
      <c r="O32" s="98">
        <v>1931763.7678360005</v>
      </c>
      <c r="P32" s="98">
        <f t="shared" si="0"/>
        <v>38635275.356720008</v>
      </c>
      <c r="Q32" s="98">
        <v>1501696.7000000002</v>
      </c>
      <c r="R32" s="99">
        <v>1501696.7000000002</v>
      </c>
      <c r="S32" s="137">
        <f t="shared" si="1"/>
        <v>1</v>
      </c>
      <c r="T32" s="137">
        <f t="shared" si="2"/>
        <v>50</v>
      </c>
      <c r="U32" s="137">
        <f t="shared" si="3"/>
        <v>50</v>
      </c>
      <c r="V32" s="99">
        <v>3003393.4000000004</v>
      </c>
    </row>
    <row r="33" spans="1:22" ht="12" customHeight="1">
      <c r="A33" s="15" t="s">
        <v>31</v>
      </c>
      <c r="B33" s="2" t="s">
        <v>91</v>
      </c>
      <c r="C33" s="2" t="s">
        <v>90</v>
      </c>
      <c r="D33" s="2" t="s">
        <v>57</v>
      </c>
      <c r="E33" s="2" t="s">
        <v>48</v>
      </c>
      <c r="F33" s="88" t="s">
        <v>114</v>
      </c>
      <c r="G33" s="4">
        <v>16</v>
      </c>
      <c r="H33" s="2">
        <v>16.5</v>
      </c>
      <c r="I33" s="92">
        <v>35767.382000000005</v>
      </c>
      <c r="J33" s="92">
        <v>5366.7740000000003</v>
      </c>
      <c r="K33" s="92">
        <v>15.004659832246038</v>
      </c>
      <c r="L33" s="136">
        <v>28.9</v>
      </c>
      <c r="M33" s="136">
        <v>71.400000000000006</v>
      </c>
      <c r="N33" s="92">
        <v>1866.7040000000002</v>
      </c>
      <c r="O33" s="100">
        <v>841874.10381200013</v>
      </c>
      <c r="P33" s="98">
        <f t="shared" si="0"/>
        <v>16837482.076240003</v>
      </c>
      <c r="Q33" s="98">
        <v>928351.90000000014</v>
      </c>
      <c r="R33" s="99">
        <v>916685.00000000012</v>
      </c>
      <c r="S33" s="137">
        <f t="shared" si="1"/>
        <v>1.0127272727272727</v>
      </c>
      <c r="T33" s="137">
        <f t="shared" si="2"/>
        <v>50.316169828364941</v>
      </c>
      <c r="U33" s="137">
        <f t="shared" si="3"/>
        <v>49.683830171635044</v>
      </c>
      <c r="V33" s="99">
        <v>1845036.9000000004</v>
      </c>
    </row>
    <row r="34" spans="1:22" ht="12" customHeight="1">
      <c r="A34" s="15" t="s">
        <v>31</v>
      </c>
      <c r="B34" s="2" t="s">
        <v>93</v>
      </c>
      <c r="C34" s="2" t="s">
        <v>90</v>
      </c>
      <c r="D34" s="2" t="s">
        <v>57</v>
      </c>
      <c r="E34" s="2" t="s">
        <v>48</v>
      </c>
      <c r="F34" s="87" t="s">
        <v>113</v>
      </c>
      <c r="G34" s="4">
        <v>0</v>
      </c>
      <c r="H34" s="2" t="s">
        <v>29</v>
      </c>
      <c r="I34" s="92">
        <v>88951.77900000001</v>
      </c>
      <c r="J34" s="92">
        <v>8283.4990000000016</v>
      </c>
      <c r="K34" s="92">
        <v>9.3123477609143723</v>
      </c>
      <c r="L34" s="136">
        <v>45.3</v>
      </c>
      <c r="M34" s="136">
        <v>57.7</v>
      </c>
      <c r="N34" s="92">
        <v>20950.419000000002</v>
      </c>
      <c r="O34" s="98">
        <v>1617318.4790560002</v>
      </c>
      <c r="P34" s="98">
        <f t="shared" si="0"/>
        <v>32346369.581120007</v>
      </c>
      <c r="Q34" s="98">
        <v>2141709.5</v>
      </c>
      <c r="R34" s="98">
        <v>1830036.6</v>
      </c>
      <c r="S34" s="138">
        <f t="shared" si="1"/>
        <v>1.1703096539162112</v>
      </c>
      <c r="T34" s="137">
        <f t="shared" si="2"/>
        <v>53.923625681913556</v>
      </c>
      <c r="U34" s="137">
        <f t="shared" si="3"/>
        <v>46.076374318086451</v>
      </c>
      <c r="V34" s="98">
        <v>3971746.1</v>
      </c>
    </row>
    <row r="35" spans="1:22" ht="12" customHeight="1" thickBot="1">
      <c r="A35" s="23" t="s">
        <v>31</v>
      </c>
      <c r="B35" s="12" t="s">
        <v>93</v>
      </c>
      <c r="C35" s="12" t="s">
        <v>90</v>
      </c>
      <c r="D35" s="12" t="s">
        <v>57</v>
      </c>
      <c r="E35" s="12" t="s">
        <v>48</v>
      </c>
      <c r="F35" s="89" t="s">
        <v>114</v>
      </c>
      <c r="G35" s="14">
        <v>15.5</v>
      </c>
      <c r="H35" s="12">
        <v>16</v>
      </c>
      <c r="I35" s="93">
        <v>17833.689999999999</v>
      </c>
      <c r="J35" s="93">
        <v>3566.7380000000003</v>
      </c>
      <c r="K35" s="93">
        <v>20</v>
      </c>
      <c r="L35" s="139">
        <v>40.700000000000003</v>
      </c>
      <c r="M35" s="139">
        <v>60.3</v>
      </c>
      <c r="N35" s="93">
        <v>1833.37</v>
      </c>
      <c r="O35" s="101">
        <v>997850.95662000019</v>
      </c>
      <c r="P35" s="102">
        <f t="shared" si="0"/>
        <v>19957019.132400002</v>
      </c>
      <c r="Q35" s="102">
        <v>811682.9</v>
      </c>
      <c r="R35" s="102">
        <v>1010020.2000000001</v>
      </c>
      <c r="S35" s="140">
        <f t="shared" si="1"/>
        <v>0.80363036303630364</v>
      </c>
      <c r="T35" s="140">
        <f t="shared" si="2"/>
        <v>44.556267154620308</v>
      </c>
      <c r="U35" s="140">
        <f t="shared" si="3"/>
        <v>55.443732845379692</v>
      </c>
      <c r="V35" s="102">
        <v>1821703.1</v>
      </c>
    </row>
    <row r="36" spans="1:22" ht="12" customHeight="1">
      <c r="A36" s="26" t="s">
        <v>31</v>
      </c>
      <c r="B36" s="11" t="s">
        <v>96</v>
      </c>
      <c r="C36" s="11" t="s">
        <v>95</v>
      </c>
      <c r="D36" s="11" t="s">
        <v>57</v>
      </c>
      <c r="E36" s="11" t="s">
        <v>48</v>
      </c>
      <c r="F36" s="90" t="s">
        <v>113</v>
      </c>
      <c r="G36" s="13">
        <v>0.51100000000000001</v>
      </c>
      <c r="H36" s="11" t="s">
        <v>29</v>
      </c>
      <c r="I36" s="94">
        <v>247938.29200000002</v>
      </c>
      <c r="J36" s="94">
        <v>9366.8540000000012</v>
      </c>
      <c r="K36" s="94">
        <v>3.7778972842161878</v>
      </c>
      <c r="L36" s="141">
        <v>15.8</v>
      </c>
      <c r="M36" s="141">
        <v>84.7</v>
      </c>
      <c r="N36" s="94">
        <v>156119.78900000002</v>
      </c>
      <c r="O36" s="98">
        <v>2925755.5806080005</v>
      </c>
      <c r="P36" s="98">
        <f t="shared" si="0"/>
        <v>58515111.612160012</v>
      </c>
      <c r="Q36" s="98">
        <v>17133676</v>
      </c>
      <c r="R36" s="99">
        <v>7378480.9000000004</v>
      </c>
      <c r="S36" s="137">
        <f t="shared" si="1"/>
        <v>2.3221142986220915</v>
      </c>
      <c r="T36" s="137">
        <f t="shared" si="2"/>
        <v>69.898687699734836</v>
      </c>
      <c r="U36" s="137">
        <f t="shared" si="3"/>
        <v>30.101312300265182</v>
      </c>
      <c r="V36" s="99">
        <v>24512156.899999999</v>
      </c>
    </row>
    <row r="37" spans="1:22" ht="12" customHeight="1">
      <c r="A37" s="15" t="s">
        <v>31</v>
      </c>
      <c r="B37" s="2" t="s">
        <v>96</v>
      </c>
      <c r="C37" s="2" t="s">
        <v>95</v>
      </c>
      <c r="D37" s="2" t="s">
        <v>57</v>
      </c>
      <c r="E37" s="2" t="s">
        <v>48</v>
      </c>
      <c r="F37" s="88" t="s">
        <v>114</v>
      </c>
      <c r="G37" s="4">
        <v>15.5</v>
      </c>
      <c r="H37" s="2">
        <v>16</v>
      </c>
      <c r="I37" s="92">
        <v>32950.659</v>
      </c>
      <c r="J37" s="92">
        <v>5183.4370000000008</v>
      </c>
      <c r="K37" s="92">
        <v>15.730905412240773</v>
      </c>
      <c r="L37" s="136">
        <v>19.899999999999999</v>
      </c>
      <c r="M37" s="136">
        <v>80.400000000000006</v>
      </c>
      <c r="N37" s="92">
        <v>1783.3690000000001</v>
      </c>
      <c r="O37" s="100">
        <v>853376.60052400024</v>
      </c>
      <c r="P37" s="98">
        <f t="shared" si="0"/>
        <v>17067532.010480005</v>
      </c>
      <c r="Q37" s="98">
        <v>4218417.7</v>
      </c>
      <c r="R37" s="99">
        <v>3978412.9000000004</v>
      </c>
      <c r="S37" s="137">
        <f t="shared" si="1"/>
        <v>1.0603267700041894</v>
      </c>
      <c r="T37" s="137">
        <f t="shared" si="2"/>
        <v>51.464009760065068</v>
      </c>
      <c r="U37" s="137">
        <f t="shared" si="3"/>
        <v>48.535990239934932</v>
      </c>
      <c r="V37" s="99">
        <v>8196830.6000000006</v>
      </c>
    </row>
    <row r="38" spans="1:22" ht="12" customHeight="1">
      <c r="A38" s="15" t="s">
        <v>31</v>
      </c>
      <c r="B38" s="2" t="s">
        <v>98</v>
      </c>
      <c r="C38" s="2" t="s">
        <v>95</v>
      </c>
      <c r="D38" s="2" t="s">
        <v>57</v>
      </c>
      <c r="E38" s="2" t="s">
        <v>48</v>
      </c>
      <c r="F38" s="87" t="s">
        <v>113</v>
      </c>
      <c r="G38" s="4">
        <v>0.5</v>
      </c>
      <c r="H38" s="2" t="s">
        <v>29</v>
      </c>
      <c r="I38" s="92">
        <v>181220.29100000003</v>
      </c>
      <c r="J38" s="92">
        <v>21533.764000000003</v>
      </c>
      <c r="K38" s="92">
        <v>11.882645084153408</v>
      </c>
      <c r="L38" s="136">
        <v>42.6</v>
      </c>
      <c r="M38" s="136">
        <v>59</v>
      </c>
      <c r="N38" s="92">
        <v>15200.304000000002</v>
      </c>
      <c r="O38" s="98">
        <v>1812542.4501240004</v>
      </c>
      <c r="P38" s="98">
        <f t="shared" si="0"/>
        <v>36250849.002480008</v>
      </c>
      <c r="Q38" s="98">
        <v>3583405.0000000005</v>
      </c>
      <c r="R38" s="99">
        <v>1438362.1</v>
      </c>
      <c r="S38" s="137">
        <f t="shared" si="1"/>
        <v>2.4913093858632678</v>
      </c>
      <c r="T38" s="137">
        <f t="shared" si="2"/>
        <v>71.357451045469631</v>
      </c>
      <c r="U38" s="137">
        <f t="shared" si="3"/>
        <v>28.642548954530366</v>
      </c>
      <c r="V38" s="99">
        <v>5021767.1000000006</v>
      </c>
    </row>
    <row r="39" spans="1:22" ht="12" customHeight="1" thickBot="1">
      <c r="A39" s="23" t="s">
        <v>31</v>
      </c>
      <c r="B39" s="12" t="s">
        <v>98</v>
      </c>
      <c r="C39" s="12" t="s">
        <v>95</v>
      </c>
      <c r="D39" s="12" t="s">
        <v>57</v>
      </c>
      <c r="E39" s="12" t="s">
        <v>48</v>
      </c>
      <c r="F39" s="89" t="s">
        <v>114</v>
      </c>
      <c r="G39" s="14">
        <v>15</v>
      </c>
      <c r="H39" s="12">
        <v>15.5</v>
      </c>
      <c r="I39" s="93">
        <v>64317.953000000009</v>
      </c>
      <c r="J39" s="93">
        <v>12500.25</v>
      </c>
      <c r="K39" s="93">
        <v>19.435086810054418</v>
      </c>
      <c r="L39" s="139">
        <v>47.5</v>
      </c>
      <c r="M39" s="139">
        <v>54</v>
      </c>
      <c r="N39" s="93">
        <v>950.01900000000012</v>
      </c>
      <c r="O39" s="101">
        <v>700097.40166800003</v>
      </c>
      <c r="P39" s="102">
        <f t="shared" si="0"/>
        <v>14001948.033360001</v>
      </c>
      <c r="Q39" s="102">
        <v>1286692.4000000001</v>
      </c>
      <c r="R39" s="102">
        <v>613345.60000000009</v>
      </c>
      <c r="S39" s="140">
        <f t="shared" si="1"/>
        <v>2.0978260869565215</v>
      </c>
      <c r="T39" s="140">
        <f t="shared" si="2"/>
        <v>67.719298245614041</v>
      </c>
      <c r="U39" s="140">
        <f t="shared" si="3"/>
        <v>32.280701754385966</v>
      </c>
      <c r="V39" s="102">
        <v>1900038.0000000002</v>
      </c>
    </row>
    <row r="40" spans="1:22" ht="12" customHeight="1">
      <c r="A40" s="26" t="s">
        <v>31</v>
      </c>
      <c r="B40" s="11" t="s">
        <v>100</v>
      </c>
      <c r="C40" s="11" t="s">
        <v>101</v>
      </c>
      <c r="D40" s="11" t="s">
        <v>57</v>
      </c>
      <c r="E40" s="11" t="s">
        <v>48</v>
      </c>
      <c r="F40" s="90" t="s">
        <v>113</v>
      </c>
      <c r="G40" s="13">
        <v>0.50600000000000001</v>
      </c>
      <c r="H40" s="11" t="s">
        <v>29</v>
      </c>
      <c r="I40" s="94">
        <v>65984.653000000006</v>
      </c>
      <c r="J40" s="94">
        <v>3216.7310000000002</v>
      </c>
      <c r="K40" s="94">
        <v>4.8749684263702955</v>
      </c>
      <c r="L40" s="141">
        <v>22.3</v>
      </c>
      <c r="M40" s="141">
        <v>80.8</v>
      </c>
      <c r="N40" s="94">
        <v>12216.911000000002</v>
      </c>
      <c r="O40" s="98">
        <v>2971372.1595880007</v>
      </c>
      <c r="P40" s="98">
        <f t="shared" si="0"/>
        <v>59427443.191760018</v>
      </c>
      <c r="Q40" s="98">
        <v>4051747.7</v>
      </c>
      <c r="R40" s="99">
        <v>3608405.5000000005</v>
      </c>
      <c r="S40" s="137">
        <f t="shared" si="1"/>
        <v>1.1228637413394917</v>
      </c>
      <c r="T40" s="137">
        <f t="shared" si="2"/>
        <v>52.893820713664056</v>
      </c>
      <c r="U40" s="137">
        <f t="shared" si="3"/>
        <v>47.106179286335944</v>
      </c>
      <c r="V40" s="99">
        <v>7660153.2000000011</v>
      </c>
    </row>
    <row r="41" spans="1:22" ht="12" customHeight="1">
      <c r="A41" s="15" t="s">
        <v>31</v>
      </c>
      <c r="B41" s="2" t="s">
        <v>100</v>
      </c>
      <c r="C41" s="2" t="s">
        <v>101</v>
      </c>
      <c r="D41" s="2" t="s">
        <v>57</v>
      </c>
      <c r="E41" s="2" t="s">
        <v>48</v>
      </c>
      <c r="F41" s="88" t="s">
        <v>114</v>
      </c>
      <c r="G41" s="4">
        <v>15</v>
      </c>
      <c r="H41" s="2">
        <v>15.5</v>
      </c>
      <c r="I41" s="92">
        <v>44867.564000000006</v>
      </c>
      <c r="J41" s="92">
        <v>11400.228000000001</v>
      </c>
      <c r="K41" s="92">
        <v>25.408618127786031</v>
      </c>
      <c r="L41" s="136">
        <v>66.7</v>
      </c>
      <c r="M41" s="136">
        <v>33.299999999999997</v>
      </c>
      <c r="N41" s="92">
        <v>6616.7990000000009</v>
      </c>
      <c r="O41" s="100">
        <v>1122617.4519000002</v>
      </c>
      <c r="P41" s="98">
        <f t="shared" si="0"/>
        <v>22452349.038000003</v>
      </c>
      <c r="Q41" s="98">
        <v>1968372.7000000002</v>
      </c>
      <c r="R41" s="99">
        <v>1921705.1</v>
      </c>
      <c r="S41" s="137">
        <f t="shared" si="1"/>
        <v>1.0242844752818734</v>
      </c>
      <c r="T41" s="137">
        <f t="shared" si="2"/>
        <v>50.59982862039417</v>
      </c>
      <c r="U41" s="137">
        <f t="shared" si="3"/>
        <v>49.40017137960583</v>
      </c>
      <c r="V41" s="99">
        <v>3890077.8000000003</v>
      </c>
    </row>
    <row r="42" spans="1:22" ht="12" customHeight="1">
      <c r="A42" s="15" t="s">
        <v>31</v>
      </c>
      <c r="B42" s="2" t="s">
        <v>103</v>
      </c>
      <c r="C42" s="2" t="s">
        <v>101</v>
      </c>
      <c r="D42" s="2" t="s">
        <v>57</v>
      </c>
      <c r="E42" s="2" t="s">
        <v>48</v>
      </c>
      <c r="F42" s="87" t="s">
        <v>113</v>
      </c>
      <c r="G42" s="4">
        <v>0.51100000000000001</v>
      </c>
      <c r="H42" s="2" t="s">
        <v>29</v>
      </c>
      <c r="I42" s="92">
        <v>97801.956000000006</v>
      </c>
      <c r="J42" s="92">
        <v>7550.1510000000007</v>
      </c>
      <c r="K42" s="92">
        <v>7.7198364008179965</v>
      </c>
      <c r="L42" s="136">
        <v>32.700000000000003</v>
      </c>
      <c r="M42" s="136">
        <v>68</v>
      </c>
      <c r="N42" s="92">
        <v>12333.58</v>
      </c>
      <c r="O42" s="98">
        <v>1615407.6408400002</v>
      </c>
      <c r="P42" s="98">
        <f t="shared" si="0"/>
        <v>32308152.816800006</v>
      </c>
      <c r="Q42" s="98">
        <v>586678.4</v>
      </c>
      <c r="R42" s="99">
        <v>833350.00000000012</v>
      </c>
      <c r="S42" s="137">
        <f t="shared" si="1"/>
        <v>0.70399999999999996</v>
      </c>
      <c r="T42" s="137">
        <f t="shared" si="2"/>
        <v>41.314553990610328</v>
      </c>
      <c r="U42" s="137">
        <f t="shared" si="3"/>
        <v>58.685446009389672</v>
      </c>
      <c r="V42" s="99">
        <v>1420028.4000000001</v>
      </c>
    </row>
    <row r="43" spans="1:22" ht="12" customHeight="1" thickBot="1">
      <c r="A43" s="23" t="s">
        <v>31</v>
      </c>
      <c r="B43" s="12" t="s">
        <v>103</v>
      </c>
      <c r="C43" s="12" t="s">
        <v>101</v>
      </c>
      <c r="D43" s="12" t="s">
        <v>57</v>
      </c>
      <c r="E43" s="12" t="s">
        <v>48</v>
      </c>
      <c r="F43" s="89" t="s">
        <v>114</v>
      </c>
      <c r="G43" s="14">
        <v>15.5</v>
      </c>
      <c r="H43" s="12">
        <v>16</v>
      </c>
      <c r="I43" s="93">
        <v>196270.592</v>
      </c>
      <c r="J43" s="93">
        <v>38284.099000000002</v>
      </c>
      <c r="K43" s="93">
        <v>19.505774456521742</v>
      </c>
      <c r="L43" s="139">
        <v>33.9</v>
      </c>
      <c r="M43" s="139">
        <v>66.2</v>
      </c>
      <c r="N43" s="93">
        <v>5700.1140000000005</v>
      </c>
      <c r="O43" s="101">
        <v>668812.10930800019</v>
      </c>
      <c r="P43" s="102">
        <f t="shared" si="0"/>
        <v>13376242.186160004</v>
      </c>
      <c r="Q43" s="102">
        <v>1106688.8</v>
      </c>
      <c r="R43" s="102">
        <v>811682.9</v>
      </c>
      <c r="S43" s="140">
        <f t="shared" si="1"/>
        <v>1.3634496919917864</v>
      </c>
      <c r="T43" s="140">
        <f t="shared" si="2"/>
        <v>57.688966116420502</v>
      </c>
      <c r="U43" s="140">
        <f t="shared" si="3"/>
        <v>42.311033883579491</v>
      </c>
      <c r="V43" s="102">
        <v>1918371.7000000002</v>
      </c>
    </row>
    <row r="44" spans="1:22" ht="12" customHeight="1">
      <c r="A44" s="26" t="s">
        <v>31</v>
      </c>
      <c r="B44" s="11" t="s">
        <v>105</v>
      </c>
      <c r="C44" s="11" t="s">
        <v>32</v>
      </c>
      <c r="D44" s="11" t="s">
        <v>57</v>
      </c>
      <c r="E44" s="11" t="s">
        <v>48</v>
      </c>
      <c r="F44" s="90" t="s">
        <v>113</v>
      </c>
      <c r="G44" s="13">
        <v>0.496</v>
      </c>
      <c r="H44" s="11" t="s">
        <v>29</v>
      </c>
      <c r="I44" s="94">
        <v>142002.84</v>
      </c>
      <c r="J44" s="94">
        <v>4800.0960000000005</v>
      </c>
      <c r="K44" s="94">
        <v>3.3802816901408455</v>
      </c>
      <c r="L44" s="141">
        <v>31.9</v>
      </c>
      <c r="M44" s="141">
        <v>68.8</v>
      </c>
      <c r="N44" s="94">
        <v>46517.597000000002</v>
      </c>
      <c r="O44" s="98">
        <v>4236927.8035280006</v>
      </c>
      <c r="P44" s="98">
        <f t="shared" si="0"/>
        <v>84738556.070560008</v>
      </c>
      <c r="Q44" s="98">
        <v>4223417.8000000007</v>
      </c>
      <c r="R44" s="99">
        <v>2756721.8000000003</v>
      </c>
      <c r="S44" s="137">
        <f t="shared" si="1"/>
        <v>1.5320435308343412</v>
      </c>
      <c r="T44" s="137">
        <f t="shared" si="2"/>
        <v>60.506208213944603</v>
      </c>
      <c r="U44" s="137">
        <f t="shared" si="3"/>
        <v>39.493791786055397</v>
      </c>
      <c r="V44" s="99">
        <v>6980139.6000000015</v>
      </c>
    </row>
    <row r="45" spans="1:22" ht="12" customHeight="1">
      <c r="A45" s="15" t="s">
        <v>31</v>
      </c>
      <c r="B45" s="2" t="s">
        <v>105</v>
      </c>
      <c r="C45" s="2" t="s">
        <v>32</v>
      </c>
      <c r="D45" s="2" t="s">
        <v>57</v>
      </c>
      <c r="E45" s="2" t="s">
        <v>48</v>
      </c>
      <c r="F45" s="88" t="s">
        <v>114</v>
      </c>
      <c r="G45" s="4">
        <v>15.5</v>
      </c>
      <c r="H45" s="2">
        <v>16</v>
      </c>
      <c r="I45" s="92">
        <v>48284.299000000006</v>
      </c>
      <c r="J45" s="92">
        <v>13466.936000000002</v>
      </c>
      <c r="K45" s="92">
        <v>27.890921643079047</v>
      </c>
      <c r="L45" s="136">
        <v>83.9</v>
      </c>
      <c r="M45" s="136">
        <v>15.7</v>
      </c>
      <c r="N45" s="92">
        <v>3783.4090000000006</v>
      </c>
      <c r="O45" s="100">
        <v>981758.70144800015</v>
      </c>
      <c r="P45" s="98">
        <f t="shared" si="0"/>
        <v>19635174.028960004</v>
      </c>
      <c r="Q45" s="98">
        <v>1103355.4000000001</v>
      </c>
      <c r="R45" s="99">
        <v>1016687.0000000001</v>
      </c>
      <c r="S45" s="137">
        <f t="shared" si="1"/>
        <v>1.0852459016393443</v>
      </c>
      <c r="T45" s="137">
        <f t="shared" si="2"/>
        <v>52.044025157232696</v>
      </c>
      <c r="U45" s="137">
        <f t="shared" si="3"/>
        <v>47.95597484276729</v>
      </c>
      <c r="V45" s="99">
        <v>2120042.4000000004</v>
      </c>
    </row>
    <row r="46" spans="1:22" ht="12" customHeight="1">
      <c r="A46" s="15" t="s">
        <v>31</v>
      </c>
      <c r="B46" s="2" t="s">
        <v>18</v>
      </c>
      <c r="C46" s="2" t="s">
        <v>32</v>
      </c>
      <c r="D46" s="2" t="s">
        <v>57</v>
      </c>
      <c r="E46" s="2" t="s">
        <v>48</v>
      </c>
      <c r="F46" s="87" t="s">
        <v>113</v>
      </c>
      <c r="G46" s="4">
        <v>0.52200000000000002</v>
      </c>
      <c r="H46" s="2" t="s">
        <v>29</v>
      </c>
      <c r="I46" s="92">
        <v>138102.76200000002</v>
      </c>
      <c r="J46" s="92">
        <v>11166.89</v>
      </c>
      <c r="K46" s="92">
        <v>8.0859280714458102</v>
      </c>
      <c r="L46" s="136">
        <v>72.7</v>
      </c>
      <c r="M46" s="136">
        <v>27.3</v>
      </c>
      <c r="N46" s="92">
        <v>17950.359</v>
      </c>
      <c r="O46" s="98">
        <v>3276506.7954920009</v>
      </c>
      <c r="P46" s="98">
        <f t="shared" si="0"/>
        <v>65530135.909840018</v>
      </c>
      <c r="Q46" s="98">
        <v>4606758.8000000007</v>
      </c>
      <c r="R46" s="99">
        <v>2590051.8000000003</v>
      </c>
      <c r="S46" s="137">
        <f t="shared" si="1"/>
        <v>1.7786357786357787</v>
      </c>
      <c r="T46" s="137">
        <f t="shared" si="2"/>
        <v>64.011116257526638</v>
      </c>
      <c r="U46" s="137">
        <f t="shared" si="3"/>
        <v>35.988883742473362</v>
      </c>
      <c r="V46" s="99">
        <v>7196810.6000000015</v>
      </c>
    </row>
    <row r="47" spans="1:22" ht="12" customHeight="1" thickBot="1">
      <c r="A47" s="23" t="s">
        <v>31</v>
      </c>
      <c r="B47" s="12" t="s">
        <v>18</v>
      </c>
      <c r="C47" s="12" t="s">
        <v>32</v>
      </c>
      <c r="D47" s="12" t="s">
        <v>57</v>
      </c>
      <c r="E47" s="12" t="s">
        <v>48</v>
      </c>
      <c r="F47" s="89" t="s">
        <v>114</v>
      </c>
      <c r="G47" s="14">
        <v>16.5</v>
      </c>
      <c r="H47" s="12">
        <v>17</v>
      </c>
      <c r="I47" s="93">
        <v>73651.473000000013</v>
      </c>
      <c r="J47" s="93">
        <v>34000.68</v>
      </c>
      <c r="K47" s="93">
        <v>46.164290563475888</v>
      </c>
      <c r="L47" s="139">
        <v>93</v>
      </c>
      <c r="M47" s="139">
        <v>6.81</v>
      </c>
      <c r="N47" s="93">
        <v>2816.7230000000004</v>
      </c>
      <c r="O47" s="101">
        <v>1042099.9749160003</v>
      </c>
      <c r="P47" s="102">
        <f t="shared" si="0"/>
        <v>20841999.498320006</v>
      </c>
      <c r="Q47" s="102">
        <v>1415028.3</v>
      </c>
      <c r="R47" s="102">
        <v>1305026.1000000001</v>
      </c>
      <c r="S47" s="140">
        <f t="shared" si="1"/>
        <v>1.0842911877394636</v>
      </c>
      <c r="T47" s="140">
        <f t="shared" si="2"/>
        <v>52.022058823529406</v>
      </c>
      <c r="U47" s="140">
        <f t="shared" si="3"/>
        <v>47.977941176470587</v>
      </c>
      <c r="V47" s="102">
        <v>2720054.4000000004</v>
      </c>
    </row>
    <row r="48" spans="1:22" ht="12" customHeight="1">
      <c r="A48" s="26" t="s">
        <v>31</v>
      </c>
      <c r="B48" s="11" t="s">
        <v>20</v>
      </c>
      <c r="C48" s="11" t="s">
        <v>30</v>
      </c>
      <c r="D48" s="11" t="s">
        <v>57</v>
      </c>
      <c r="E48" s="11" t="s">
        <v>48</v>
      </c>
      <c r="F48" s="90" t="s">
        <v>113</v>
      </c>
      <c r="G48" s="13">
        <v>0.505</v>
      </c>
      <c r="H48" s="11" t="s">
        <v>29</v>
      </c>
      <c r="I48" s="94">
        <v>84151.683000000005</v>
      </c>
      <c r="J48" s="94">
        <v>6516.7970000000005</v>
      </c>
      <c r="K48" s="94">
        <v>7.7441077441077448</v>
      </c>
      <c r="L48" s="141">
        <v>32</v>
      </c>
      <c r="M48" s="141">
        <v>67.8</v>
      </c>
      <c r="N48" s="94">
        <v>11366.894</v>
      </c>
      <c r="O48" s="98">
        <v>1954675.0927200005</v>
      </c>
      <c r="P48" s="98">
        <f t="shared" si="0"/>
        <v>39093501.854400009</v>
      </c>
      <c r="Q48" s="98">
        <v>2606718.8000000003</v>
      </c>
      <c r="R48" s="99">
        <v>2310046.2000000002</v>
      </c>
      <c r="S48" s="137">
        <f t="shared" si="1"/>
        <v>1.1284271284271286</v>
      </c>
      <c r="T48" s="137">
        <f t="shared" si="2"/>
        <v>53.016949152542381</v>
      </c>
      <c r="U48" s="137">
        <f t="shared" si="3"/>
        <v>46.983050847457633</v>
      </c>
      <c r="V48" s="99">
        <v>4916765</v>
      </c>
    </row>
    <row r="49" spans="1:22" ht="12" customHeight="1">
      <c r="A49" s="15" t="s">
        <v>31</v>
      </c>
      <c r="B49" s="2" t="s">
        <v>20</v>
      </c>
      <c r="C49" s="2" t="s">
        <v>30</v>
      </c>
      <c r="D49" s="2" t="s">
        <v>57</v>
      </c>
      <c r="E49" s="2" t="s">
        <v>48</v>
      </c>
      <c r="F49" s="88" t="s">
        <v>114</v>
      </c>
      <c r="G49" s="4">
        <v>15.5</v>
      </c>
      <c r="H49" s="2">
        <v>16</v>
      </c>
      <c r="I49" s="92">
        <v>143152.86300000001</v>
      </c>
      <c r="J49" s="92">
        <v>24700.494000000002</v>
      </c>
      <c r="K49" s="92">
        <v>17.254628012574223</v>
      </c>
      <c r="L49" s="136">
        <v>46.9</v>
      </c>
      <c r="M49" s="136">
        <v>53.4</v>
      </c>
      <c r="N49" s="92">
        <v>1900.0380000000002</v>
      </c>
      <c r="O49" s="100">
        <v>532899.05776800006</v>
      </c>
      <c r="P49" s="98">
        <f t="shared" si="0"/>
        <v>10657981.155360002</v>
      </c>
      <c r="Q49" s="98">
        <v>1056687.8</v>
      </c>
      <c r="R49" s="99">
        <v>826683.20000000007</v>
      </c>
      <c r="S49" s="137">
        <f t="shared" si="1"/>
        <v>1.2782258064516128</v>
      </c>
      <c r="T49" s="137">
        <f t="shared" si="2"/>
        <v>56.10619469026549</v>
      </c>
      <c r="U49" s="137">
        <f t="shared" si="3"/>
        <v>43.893805309734518</v>
      </c>
      <c r="V49" s="99">
        <v>1883371</v>
      </c>
    </row>
    <row r="50" spans="1:22" ht="12" customHeight="1">
      <c r="A50" s="15" t="s">
        <v>31</v>
      </c>
      <c r="B50" s="2" t="s">
        <v>22</v>
      </c>
      <c r="C50" s="2" t="s">
        <v>30</v>
      </c>
      <c r="D50" s="2" t="s">
        <v>57</v>
      </c>
      <c r="E50" s="2" t="s">
        <v>48</v>
      </c>
      <c r="F50" s="88" t="s">
        <v>113</v>
      </c>
      <c r="G50" s="4">
        <v>0.495</v>
      </c>
      <c r="H50" s="2" t="s">
        <v>29</v>
      </c>
      <c r="I50" s="92">
        <v>47100.942000000003</v>
      </c>
      <c r="J50" s="92">
        <v>21933.772000000001</v>
      </c>
      <c r="K50" s="92">
        <v>46.567586694975226</v>
      </c>
      <c r="L50" s="136">
        <v>96.8</v>
      </c>
      <c r="M50" s="136">
        <v>3.42</v>
      </c>
      <c r="N50" s="92">
        <v>9483.523000000001</v>
      </c>
      <c r="O50" s="98">
        <v>557440.21524800011</v>
      </c>
      <c r="P50" s="98">
        <f t="shared" si="0"/>
        <v>11148804.304960001</v>
      </c>
      <c r="Q50" s="98">
        <v>433342.00000000006</v>
      </c>
      <c r="R50" s="99">
        <v>153336.40000000002</v>
      </c>
      <c r="S50" s="137">
        <f t="shared" si="1"/>
        <v>2.8260869565217392</v>
      </c>
      <c r="T50" s="137">
        <f t="shared" si="2"/>
        <v>73.86363636363636</v>
      </c>
      <c r="U50" s="137">
        <f t="shared" si="3"/>
        <v>26.136363636363637</v>
      </c>
      <c r="V50" s="99">
        <v>586678.40000000014</v>
      </c>
    </row>
    <row r="51" spans="1:22" ht="12" customHeight="1">
      <c r="A51" s="15" t="s">
        <v>31</v>
      </c>
      <c r="B51" s="2" t="s">
        <v>22</v>
      </c>
      <c r="C51" s="2" t="s">
        <v>30</v>
      </c>
      <c r="D51" s="2" t="s">
        <v>57</v>
      </c>
      <c r="E51" s="2" t="s">
        <v>48</v>
      </c>
      <c r="F51" s="88" t="s">
        <v>114</v>
      </c>
      <c r="G51" s="4">
        <v>16</v>
      </c>
      <c r="H51" s="2">
        <v>16.5</v>
      </c>
      <c r="I51" s="92">
        <v>34000.68</v>
      </c>
      <c r="J51" s="92">
        <v>16416.995000000003</v>
      </c>
      <c r="K51" s="92">
        <v>48.2843137254902</v>
      </c>
      <c r="L51" s="136">
        <v>91.6</v>
      </c>
      <c r="M51" s="136">
        <v>8.6300000000000008</v>
      </c>
      <c r="N51" s="92">
        <v>7183.4770000000008</v>
      </c>
      <c r="O51" s="100">
        <v>651502.16311600013</v>
      </c>
      <c r="P51" s="98">
        <f t="shared" si="0"/>
        <v>13030043.262320003</v>
      </c>
      <c r="Q51" s="98">
        <v>433342.00000000006</v>
      </c>
      <c r="R51" s="99">
        <v>153336.40000000002</v>
      </c>
      <c r="S51" s="137">
        <f t="shared" si="1"/>
        <v>2.8260869565217392</v>
      </c>
      <c r="T51" s="137">
        <f t="shared" si="2"/>
        <v>73.86363636363636</v>
      </c>
      <c r="U51" s="137">
        <f t="shared" si="3"/>
        <v>26.136363636363637</v>
      </c>
      <c r="V51" s="99">
        <v>586678.40000000014</v>
      </c>
    </row>
    <row r="52" spans="1:22" ht="12" customHeight="1">
      <c r="A52" s="15" t="s">
        <v>31</v>
      </c>
      <c r="B52" s="2" t="s">
        <v>24</v>
      </c>
      <c r="C52" s="2" t="s">
        <v>30</v>
      </c>
      <c r="D52" s="2" t="s">
        <v>57</v>
      </c>
      <c r="E52" s="2" t="s">
        <v>48</v>
      </c>
      <c r="F52" s="88" t="s">
        <v>113</v>
      </c>
      <c r="G52" s="4">
        <v>0.51300000000000001</v>
      </c>
      <c r="H52" s="2" t="s">
        <v>29</v>
      </c>
      <c r="I52" s="92">
        <v>121285.75900000001</v>
      </c>
      <c r="J52" s="92">
        <v>56117.789000000004</v>
      </c>
      <c r="K52" s="92">
        <v>46.269066923182635</v>
      </c>
      <c r="L52" s="136">
        <v>97.1</v>
      </c>
      <c r="M52" s="136">
        <v>2.85</v>
      </c>
      <c r="N52" s="92">
        <v>9483.523000000001</v>
      </c>
      <c r="O52" s="98">
        <v>1682774.0548080003</v>
      </c>
      <c r="P52" s="98">
        <f t="shared" si="0"/>
        <v>33655481.09616001</v>
      </c>
      <c r="Q52" s="98">
        <v>2581718.3000000003</v>
      </c>
      <c r="R52" s="99">
        <v>1483363.0000000002</v>
      </c>
      <c r="S52" s="137">
        <f t="shared" si="1"/>
        <v>1.7404494382022471</v>
      </c>
      <c r="T52" s="137">
        <f t="shared" si="2"/>
        <v>63.509635096350955</v>
      </c>
      <c r="U52" s="137">
        <f t="shared" si="3"/>
        <v>36.490364903649038</v>
      </c>
      <c r="V52" s="99">
        <v>4065081.3000000007</v>
      </c>
    </row>
    <row r="53" spans="1:22" ht="12" customHeight="1" thickBot="1">
      <c r="A53" s="23" t="s">
        <v>31</v>
      </c>
      <c r="B53" s="12" t="s">
        <v>24</v>
      </c>
      <c r="C53" s="12" t="s">
        <v>30</v>
      </c>
      <c r="D53" s="12" t="s">
        <v>57</v>
      </c>
      <c r="E53" s="12" t="s">
        <v>48</v>
      </c>
      <c r="F53" s="89" t="s">
        <v>114</v>
      </c>
      <c r="G53" s="14">
        <v>16.5</v>
      </c>
      <c r="H53" s="12">
        <v>17</v>
      </c>
      <c r="I53" s="93">
        <v>78418.235000000001</v>
      </c>
      <c r="J53" s="93">
        <v>34767.362000000001</v>
      </c>
      <c r="K53" s="93">
        <v>44.335812964930923</v>
      </c>
      <c r="L53" s="139">
        <v>93.8</v>
      </c>
      <c r="M53" s="139">
        <v>6.14</v>
      </c>
      <c r="N53" s="93">
        <v>6650.1330000000007</v>
      </c>
      <c r="O53" s="101">
        <v>1139721.3273040003</v>
      </c>
      <c r="P53" s="102">
        <f t="shared" si="0"/>
        <v>22794426.546080004</v>
      </c>
      <c r="Q53" s="102">
        <v>2260045.2000000002</v>
      </c>
      <c r="R53" s="102">
        <v>1381694.3</v>
      </c>
      <c r="S53" s="140">
        <f t="shared" si="1"/>
        <v>1.6357056694813028</v>
      </c>
      <c r="T53" s="140">
        <f t="shared" si="2"/>
        <v>62.059496567505725</v>
      </c>
      <c r="U53" s="140">
        <f t="shared" si="3"/>
        <v>37.940503432494282</v>
      </c>
      <c r="V53" s="102">
        <v>3641739.5</v>
      </c>
    </row>
    <row r="54" spans="1:22" ht="12" customHeight="1">
      <c r="A54" s="26" t="s">
        <v>31</v>
      </c>
      <c r="B54" s="11" t="s">
        <v>26</v>
      </c>
      <c r="C54" s="11" t="s">
        <v>44</v>
      </c>
      <c r="D54" s="11" t="s">
        <v>57</v>
      </c>
      <c r="E54" s="11" t="s">
        <v>48</v>
      </c>
      <c r="F54" s="91" t="s">
        <v>113</v>
      </c>
      <c r="G54" s="13">
        <v>0.51</v>
      </c>
      <c r="H54" s="11" t="s">
        <v>29</v>
      </c>
      <c r="I54" s="94">
        <v>109118.84900000002</v>
      </c>
      <c r="J54" s="94">
        <v>54667.76</v>
      </c>
      <c r="K54" s="94">
        <v>50.099282113945307</v>
      </c>
      <c r="L54" s="141">
        <v>97.5</v>
      </c>
      <c r="M54" s="141">
        <v>2.5</v>
      </c>
      <c r="N54" s="94">
        <v>7583.4850000000006</v>
      </c>
      <c r="O54" s="98">
        <v>1961868.8365920004</v>
      </c>
      <c r="P54" s="98">
        <f t="shared" si="0"/>
        <v>39237376.731840007</v>
      </c>
      <c r="Q54" s="98">
        <v>1453362.4000000001</v>
      </c>
      <c r="R54" s="99">
        <v>1715034.3000000003</v>
      </c>
      <c r="S54" s="137">
        <f t="shared" si="1"/>
        <v>0.84742468415937799</v>
      </c>
      <c r="T54" s="137">
        <f t="shared" si="2"/>
        <v>45.870594423987377</v>
      </c>
      <c r="U54" s="137">
        <f t="shared" si="3"/>
        <v>54.129405576012637</v>
      </c>
      <c r="V54" s="99">
        <v>3168396.7</v>
      </c>
    </row>
    <row r="55" spans="1:22" ht="12" customHeight="1" thickBot="1">
      <c r="A55" s="23" t="s">
        <v>31</v>
      </c>
      <c r="B55" s="12" t="s">
        <v>26</v>
      </c>
      <c r="C55" s="12" t="s">
        <v>44</v>
      </c>
      <c r="D55" s="12" t="s">
        <v>57</v>
      </c>
      <c r="E55" s="12" t="s">
        <v>48</v>
      </c>
      <c r="F55" s="89" t="s">
        <v>114</v>
      </c>
      <c r="G55" s="14">
        <v>15</v>
      </c>
      <c r="H55" s="12">
        <v>15.5</v>
      </c>
      <c r="I55" s="93">
        <v>71801.436000000002</v>
      </c>
      <c r="J55" s="93">
        <v>35917.385000000002</v>
      </c>
      <c r="K55" s="93">
        <v>50.023212627669459</v>
      </c>
      <c r="L55" s="139">
        <v>94.3</v>
      </c>
      <c r="M55" s="139">
        <v>5.71</v>
      </c>
      <c r="N55" s="93">
        <v>3800.0760000000005</v>
      </c>
      <c r="O55" s="101">
        <v>965404.17436400021</v>
      </c>
      <c r="P55" s="102">
        <f t="shared" si="0"/>
        <v>19308083.487280004</v>
      </c>
      <c r="Q55" s="102">
        <v>670013.4</v>
      </c>
      <c r="R55" s="102">
        <v>833350.00000000012</v>
      </c>
      <c r="S55" s="140">
        <f t="shared" si="1"/>
        <v>0.80399999999999994</v>
      </c>
      <c r="T55" s="140">
        <f t="shared" si="2"/>
        <v>44.567627494456758</v>
      </c>
      <c r="U55" s="140">
        <f t="shared" si="3"/>
        <v>55.432372505543235</v>
      </c>
      <c r="V55" s="102">
        <v>1503363.4000000001</v>
      </c>
    </row>
    <row r="56" spans="1:22" ht="12" customHeight="1">
      <c r="A56" s="32" t="s">
        <v>33</v>
      </c>
      <c r="B56" s="11" t="s">
        <v>52</v>
      </c>
      <c r="C56" s="11" t="s">
        <v>44</v>
      </c>
      <c r="D56" s="11" t="s">
        <v>45</v>
      </c>
      <c r="E56" s="11" t="s">
        <v>48</v>
      </c>
      <c r="F56" s="87" t="s">
        <v>113</v>
      </c>
      <c r="G56" s="13">
        <v>0.53800000000000003</v>
      </c>
      <c r="H56" s="11" t="s">
        <v>29</v>
      </c>
      <c r="I56" s="94">
        <v>201254.02500000002</v>
      </c>
      <c r="J56" s="94">
        <v>108985.51300000001</v>
      </c>
      <c r="K56" s="94">
        <v>54.153209109730852</v>
      </c>
      <c r="L56" s="141">
        <v>88.4</v>
      </c>
      <c r="M56" s="141">
        <v>11.1</v>
      </c>
      <c r="N56" s="94">
        <v>14233.618000000002</v>
      </c>
      <c r="O56" s="98">
        <v>2461384.4267040007</v>
      </c>
      <c r="P56" s="98">
        <f t="shared" si="0"/>
        <v>49227688.534080014</v>
      </c>
      <c r="Q56" s="98">
        <v>896684.60000000009</v>
      </c>
      <c r="R56" s="99">
        <v>1615032.3</v>
      </c>
      <c r="S56" s="137">
        <f t="shared" si="1"/>
        <v>0.55521155830753355</v>
      </c>
      <c r="T56" s="137">
        <f t="shared" si="2"/>
        <v>35.700066357000658</v>
      </c>
      <c r="U56" s="137">
        <f t="shared" si="3"/>
        <v>64.299933642999335</v>
      </c>
      <c r="V56" s="99">
        <v>2511716.9000000004</v>
      </c>
    </row>
    <row r="57" spans="1:22" ht="12" customHeight="1">
      <c r="A57" s="27" t="s">
        <v>33</v>
      </c>
      <c r="B57" s="2" t="s">
        <v>52</v>
      </c>
      <c r="C57" s="2" t="s">
        <v>44</v>
      </c>
      <c r="D57" s="2" t="s">
        <v>45</v>
      </c>
      <c r="E57" s="2" t="s">
        <v>48</v>
      </c>
      <c r="F57" s="88" t="s">
        <v>114</v>
      </c>
      <c r="G57" s="4">
        <v>10.8</v>
      </c>
      <c r="H57" s="2">
        <v>11.3</v>
      </c>
      <c r="I57" s="92">
        <v>73634.806000000011</v>
      </c>
      <c r="J57" s="92">
        <v>43184.197000000007</v>
      </c>
      <c r="K57" s="92">
        <v>58.646446355817119</v>
      </c>
      <c r="L57" s="136">
        <v>91.1</v>
      </c>
      <c r="M57" s="136">
        <v>7.91</v>
      </c>
      <c r="N57" s="92">
        <v>8533.5040000000008</v>
      </c>
      <c r="O57" s="100">
        <v>1437624.7519200002</v>
      </c>
      <c r="P57" s="98">
        <f t="shared" si="0"/>
        <v>28752495.038400002</v>
      </c>
      <c r="Q57" s="98">
        <v>1335026.7000000002</v>
      </c>
      <c r="R57" s="99">
        <v>918351.70000000007</v>
      </c>
      <c r="S57" s="137">
        <f t="shared" si="1"/>
        <v>1.4537205081669693</v>
      </c>
      <c r="T57" s="137">
        <f t="shared" si="2"/>
        <v>59.245562130177511</v>
      </c>
      <c r="U57" s="137">
        <f t="shared" si="3"/>
        <v>40.754437869822482</v>
      </c>
      <c r="V57" s="99">
        <v>2253378.4000000004</v>
      </c>
    </row>
    <row r="58" spans="1:22" ht="12" customHeight="1">
      <c r="A58" s="27" t="s">
        <v>33</v>
      </c>
      <c r="B58" s="2" t="s">
        <v>54</v>
      </c>
      <c r="C58" s="2" t="s">
        <v>44</v>
      </c>
      <c r="D58" s="2" t="s">
        <v>45</v>
      </c>
      <c r="E58" s="2" t="s">
        <v>48</v>
      </c>
      <c r="F58" s="87" t="s">
        <v>113</v>
      </c>
      <c r="G58" s="4">
        <v>0.48799999999999999</v>
      </c>
      <c r="H58" s="2" t="s">
        <v>29</v>
      </c>
      <c r="I58" s="92">
        <v>110452.20900000002</v>
      </c>
      <c r="J58" s="92">
        <v>69068.04800000001</v>
      </c>
      <c r="K58" s="92">
        <v>62.532065791459182</v>
      </c>
      <c r="L58" s="136">
        <v>97.6</v>
      </c>
      <c r="M58" s="136">
        <v>2.0299999999999998</v>
      </c>
      <c r="N58" s="92">
        <v>4750.0950000000003</v>
      </c>
      <c r="O58" s="98">
        <v>2125376.6400160003</v>
      </c>
      <c r="P58" s="98">
        <f t="shared" si="0"/>
        <v>42507532.800320007</v>
      </c>
      <c r="Q58" s="98">
        <v>1221691.1000000001</v>
      </c>
      <c r="R58" s="99">
        <v>838350.10000000009</v>
      </c>
      <c r="S58" s="137">
        <f t="shared" si="1"/>
        <v>1.4572564612326042</v>
      </c>
      <c r="T58" s="137">
        <f t="shared" si="2"/>
        <v>59.3042071197411</v>
      </c>
      <c r="U58" s="137">
        <f t="shared" si="3"/>
        <v>40.6957928802589</v>
      </c>
      <c r="V58" s="99">
        <v>2060041.2000000002</v>
      </c>
    </row>
    <row r="59" spans="1:22" ht="12" customHeight="1" thickBot="1">
      <c r="A59" s="28" t="s">
        <v>33</v>
      </c>
      <c r="B59" s="12" t="s">
        <v>54</v>
      </c>
      <c r="C59" s="12" t="s">
        <v>44</v>
      </c>
      <c r="D59" s="12" t="s">
        <v>45</v>
      </c>
      <c r="E59" s="12" t="s">
        <v>48</v>
      </c>
      <c r="F59" s="89" t="s">
        <v>114</v>
      </c>
      <c r="G59" s="14">
        <v>11.6</v>
      </c>
      <c r="H59" s="12">
        <v>12</v>
      </c>
      <c r="I59" s="93">
        <v>49434.322000000007</v>
      </c>
      <c r="J59" s="93">
        <v>28567.238000000001</v>
      </c>
      <c r="K59" s="93">
        <v>57.788267026298037</v>
      </c>
      <c r="L59" s="139">
        <v>93.9</v>
      </c>
      <c r="M59" s="139">
        <v>5.31</v>
      </c>
      <c r="N59" s="93">
        <v>1900.0380000000002</v>
      </c>
      <c r="O59" s="101">
        <v>1515500.7760760002</v>
      </c>
      <c r="P59" s="102">
        <f t="shared" si="0"/>
        <v>30310015.521520004</v>
      </c>
      <c r="Q59" s="102">
        <v>383341.00000000006</v>
      </c>
      <c r="R59" s="102">
        <v>280005.60000000003</v>
      </c>
      <c r="S59" s="140">
        <f t="shared" si="1"/>
        <v>1.3690476190476191</v>
      </c>
      <c r="T59" s="140">
        <f t="shared" si="2"/>
        <v>57.788944723618094</v>
      </c>
      <c r="U59" s="140">
        <f t="shared" si="3"/>
        <v>42.211055276381906</v>
      </c>
      <c r="V59" s="102">
        <v>663346.60000000009</v>
      </c>
    </row>
    <row r="60" spans="1:22" ht="12" customHeight="1">
      <c r="A60" s="32" t="s">
        <v>33</v>
      </c>
      <c r="B60" s="11" t="s">
        <v>58</v>
      </c>
      <c r="C60" s="11" t="s">
        <v>56</v>
      </c>
      <c r="D60" s="11" t="s">
        <v>57</v>
      </c>
      <c r="E60" s="11" t="s">
        <v>48</v>
      </c>
      <c r="F60" s="90" t="s">
        <v>113</v>
      </c>
      <c r="G60" s="13">
        <v>0.50800000000000001</v>
      </c>
      <c r="H60" s="11" t="s">
        <v>29</v>
      </c>
      <c r="I60" s="94">
        <v>163519.93700000001</v>
      </c>
      <c r="J60" s="94">
        <v>108818.84300000001</v>
      </c>
      <c r="K60" s="94">
        <v>66.547752522678621</v>
      </c>
      <c r="L60" s="141">
        <v>85.8</v>
      </c>
      <c r="M60" s="141">
        <v>13.4</v>
      </c>
      <c r="N60" s="94">
        <v>5683.4470000000001</v>
      </c>
      <c r="O60" s="98">
        <v>4318737.9063640013</v>
      </c>
      <c r="P60" s="98">
        <f t="shared" si="0"/>
        <v>86374758.127280027</v>
      </c>
      <c r="Q60" s="98">
        <v>413341.60000000003</v>
      </c>
      <c r="R60" s="99">
        <v>2051707.7000000002</v>
      </c>
      <c r="S60" s="137">
        <f t="shared" si="1"/>
        <v>0.20146222583265638</v>
      </c>
      <c r="T60" s="137">
        <f t="shared" si="2"/>
        <v>16.768086544962813</v>
      </c>
      <c r="U60" s="137">
        <f t="shared" si="3"/>
        <v>83.231913455037187</v>
      </c>
      <c r="V60" s="99">
        <v>2465049.3000000003</v>
      </c>
    </row>
    <row r="61" spans="1:22" ht="12" customHeight="1">
      <c r="A61" s="27" t="s">
        <v>33</v>
      </c>
      <c r="B61" s="2" t="s">
        <v>58</v>
      </c>
      <c r="C61" s="2" t="s">
        <v>56</v>
      </c>
      <c r="D61" s="2" t="s">
        <v>57</v>
      </c>
      <c r="E61" s="2" t="s">
        <v>48</v>
      </c>
      <c r="F61" s="88" t="s">
        <v>114</v>
      </c>
      <c r="G61" s="4">
        <v>11.5</v>
      </c>
      <c r="H61" s="2">
        <v>12</v>
      </c>
      <c r="I61" s="92">
        <v>132285.97900000002</v>
      </c>
      <c r="J61" s="92">
        <v>67068.008000000002</v>
      </c>
      <c r="K61" s="92">
        <v>50.699256646087932</v>
      </c>
      <c r="L61" s="136">
        <v>87.1</v>
      </c>
      <c r="M61" s="136">
        <v>11.9</v>
      </c>
      <c r="N61" s="92">
        <v>6583.4650000000011</v>
      </c>
      <c r="O61" s="100">
        <v>2428731.5736600002</v>
      </c>
      <c r="P61" s="98">
        <f t="shared" si="0"/>
        <v>48574631.473200008</v>
      </c>
      <c r="Q61" s="98">
        <v>468342.70000000007</v>
      </c>
      <c r="R61" s="99">
        <v>1198357.3</v>
      </c>
      <c r="S61" s="137">
        <f t="shared" si="1"/>
        <v>0.39082058414464538</v>
      </c>
      <c r="T61" s="137">
        <f t="shared" si="2"/>
        <v>28.1</v>
      </c>
      <c r="U61" s="137">
        <f t="shared" si="3"/>
        <v>71.899999999999991</v>
      </c>
      <c r="V61" s="99">
        <v>1666700</v>
      </c>
    </row>
    <row r="62" spans="1:22" ht="12" customHeight="1">
      <c r="A62" s="27" t="s">
        <v>33</v>
      </c>
      <c r="B62" s="2" t="s">
        <v>60</v>
      </c>
      <c r="C62" s="2" t="s">
        <v>56</v>
      </c>
      <c r="D62" s="2" t="s">
        <v>57</v>
      </c>
      <c r="E62" s="2" t="s">
        <v>48</v>
      </c>
      <c r="F62" s="87" t="s">
        <v>113</v>
      </c>
      <c r="G62" s="4">
        <v>0.59699999999999998</v>
      </c>
      <c r="H62" s="2" t="s">
        <v>29</v>
      </c>
      <c r="I62" s="92">
        <v>252788.38900000002</v>
      </c>
      <c r="J62" s="92">
        <v>134102.682</v>
      </c>
      <c r="K62" s="92">
        <v>53.049383530032301</v>
      </c>
      <c r="L62" s="136">
        <v>92.6</v>
      </c>
      <c r="M62" s="136">
        <v>7.16</v>
      </c>
      <c r="N62" s="92">
        <v>3783.4090000000006</v>
      </c>
      <c r="O62" s="98">
        <v>5065463.5072440011</v>
      </c>
      <c r="P62" s="98">
        <f t="shared" si="0"/>
        <v>101309270.14488003</v>
      </c>
      <c r="Q62" s="98">
        <v>1180023.6000000001</v>
      </c>
      <c r="R62" s="99">
        <v>1861703.9000000001</v>
      </c>
      <c r="S62" s="137">
        <f t="shared" si="1"/>
        <v>0.63384064458370637</v>
      </c>
      <c r="T62" s="137">
        <f t="shared" si="2"/>
        <v>38.794520547945211</v>
      </c>
      <c r="U62" s="137">
        <f t="shared" si="3"/>
        <v>61.205479452054803</v>
      </c>
      <c r="V62" s="99">
        <v>3041727.5</v>
      </c>
    </row>
    <row r="63" spans="1:22" ht="12" customHeight="1" thickBot="1">
      <c r="A63" s="28" t="s">
        <v>33</v>
      </c>
      <c r="B63" s="12" t="s">
        <v>60</v>
      </c>
      <c r="C63" s="12" t="s">
        <v>56</v>
      </c>
      <c r="D63" s="12" t="s">
        <v>57</v>
      </c>
      <c r="E63" s="12" t="s">
        <v>48</v>
      </c>
      <c r="F63" s="89" t="s">
        <v>114</v>
      </c>
      <c r="G63" s="14">
        <v>12.5</v>
      </c>
      <c r="H63" s="12">
        <v>13</v>
      </c>
      <c r="I63" s="93">
        <v>90735.148000000016</v>
      </c>
      <c r="J63" s="93">
        <v>39117.449000000001</v>
      </c>
      <c r="K63" s="93">
        <v>43.111682586333572</v>
      </c>
      <c r="L63" s="139">
        <v>88</v>
      </c>
      <c r="M63" s="139">
        <v>11</v>
      </c>
      <c r="N63" s="93">
        <v>2833.39</v>
      </c>
      <c r="O63" s="101">
        <v>1717993.4258480002</v>
      </c>
      <c r="P63" s="102">
        <f t="shared" si="0"/>
        <v>34359868.516960002</v>
      </c>
      <c r="Q63" s="102">
        <v>306672.80000000005</v>
      </c>
      <c r="R63" s="102">
        <v>636679.4</v>
      </c>
      <c r="S63" s="140">
        <f t="shared" si="1"/>
        <v>0.48167539267015713</v>
      </c>
      <c r="T63" s="140">
        <f t="shared" si="2"/>
        <v>32.508833922261488</v>
      </c>
      <c r="U63" s="140">
        <f t="shared" si="3"/>
        <v>67.491166077738512</v>
      </c>
      <c r="V63" s="102">
        <v>943352.20000000007</v>
      </c>
    </row>
    <row r="64" spans="1:22" ht="12" customHeight="1">
      <c r="A64" s="32" t="s">
        <v>33</v>
      </c>
      <c r="B64" s="11" t="s">
        <v>63</v>
      </c>
      <c r="C64" s="11" t="s">
        <v>62</v>
      </c>
      <c r="D64" s="11" t="s">
        <v>57</v>
      </c>
      <c r="E64" s="11" t="s">
        <v>48</v>
      </c>
      <c r="F64" s="90" t="s">
        <v>113</v>
      </c>
      <c r="G64" s="13">
        <v>0.52700000000000002</v>
      </c>
      <c r="H64" s="11" t="s">
        <v>29</v>
      </c>
      <c r="I64" s="94">
        <v>161069.88800000001</v>
      </c>
      <c r="J64" s="94">
        <v>52401.048000000003</v>
      </c>
      <c r="K64" s="94">
        <v>32.533112582781456</v>
      </c>
      <c r="L64" s="141">
        <v>93.9</v>
      </c>
      <c r="M64" s="141">
        <v>6.23</v>
      </c>
      <c r="N64" s="94">
        <v>4750.0950000000003</v>
      </c>
      <c r="O64" s="98">
        <v>950398.47425600013</v>
      </c>
      <c r="P64" s="98">
        <f t="shared" si="0"/>
        <v>19007969.485120002</v>
      </c>
      <c r="Q64" s="98">
        <v>1001686.7000000001</v>
      </c>
      <c r="R64" s="99">
        <v>1180023.6000000001</v>
      </c>
      <c r="S64" s="137">
        <f t="shared" si="1"/>
        <v>0.84887005649717517</v>
      </c>
      <c r="T64" s="137">
        <f t="shared" si="2"/>
        <v>45.912910618792971</v>
      </c>
      <c r="U64" s="137">
        <f t="shared" si="3"/>
        <v>54.087089381207022</v>
      </c>
      <c r="V64" s="99">
        <v>2181710.3000000003</v>
      </c>
    </row>
    <row r="65" spans="1:22" ht="12" customHeight="1" thickBot="1">
      <c r="A65" s="28" t="s">
        <v>33</v>
      </c>
      <c r="B65" s="12" t="s">
        <v>63</v>
      </c>
      <c r="C65" s="12" t="s">
        <v>62</v>
      </c>
      <c r="D65" s="12" t="s">
        <v>57</v>
      </c>
      <c r="E65" s="12" t="s">
        <v>48</v>
      </c>
      <c r="F65" s="89" t="s">
        <v>114</v>
      </c>
      <c r="G65" s="14">
        <v>11.5</v>
      </c>
      <c r="H65" s="12">
        <v>12</v>
      </c>
      <c r="I65" s="93">
        <v>189503.79</v>
      </c>
      <c r="J65" s="93">
        <v>104135.41600000001</v>
      </c>
      <c r="K65" s="93">
        <v>54.951627088830257</v>
      </c>
      <c r="L65" s="139">
        <v>93.9</v>
      </c>
      <c r="M65" s="139">
        <v>6.23</v>
      </c>
      <c r="N65" s="93">
        <v>4750.0950000000003</v>
      </c>
      <c r="O65" s="101">
        <v>2990892.6833240003</v>
      </c>
      <c r="P65" s="102">
        <f t="shared" si="0"/>
        <v>59817853.666480005</v>
      </c>
      <c r="Q65" s="102">
        <v>748348.3</v>
      </c>
      <c r="R65" s="102">
        <v>1101688.7000000002</v>
      </c>
      <c r="S65" s="140">
        <f t="shared" si="1"/>
        <v>0.67927382753403931</v>
      </c>
      <c r="T65" s="140">
        <f t="shared" si="2"/>
        <v>40.450450450450447</v>
      </c>
      <c r="U65" s="140">
        <f t="shared" si="3"/>
        <v>59.549549549549553</v>
      </c>
      <c r="V65" s="102">
        <v>1850037.0000000002</v>
      </c>
    </row>
    <row r="66" spans="1:22" ht="12" customHeight="1">
      <c r="A66" s="32" t="s">
        <v>33</v>
      </c>
      <c r="B66" s="11" t="s">
        <v>66</v>
      </c>
      <c r="C66" s="11" t="s">
        <v>67</v>
      </c>
      <c r="D66" s="11" t="s">
        <v>57</v>
      </c>
      <c r="E66" s="11" t="s">
        <v>48</v>
      </c>
      <c r="F66" s="90" t="s">
        <v>113</v>
      </c>
      <c r="G66" s="13">
        <v>0.51700000000000002</v>
      </c>
      <c r="H66" s="11" t="s">
        <v>29</v>
      </c>
      <c r="I66" s="94">
        <v>118952.37900000002</v>
      </c>
      <c r="J66" s="94">
        <v>57767.822000000007</v>
      </c>
      <c r="K66" s="94">
        <v>48.563822334314139</v>
      </c>
      <c r="L66" s="141">
        <v>86.1</v>
      </c>
      <c r="M66" s="141">
        <v>14.6</v>
      </c>
      <c r="N66" s="94">
        <v>1900.0380000000002</v>
      </c>
      <c r="O66" s="98">
        <v>2500631.5449640006</v>
      </c>
      <c r="P66" s="98">
        <f t="shared" ref="P66:P129" si="4">O66*20</f>
        <v>50012630.899280012</v>
      </c>
      <c r="Q66" s="98">
        <v>615012.30000000005</v>
      </c>
      <c r="R66" s="99">
        <v>1063354.6000000001</v>
      </c>
      <c r="S66" s="137">
        <f t="shared" ref="S66:S129" si="5">Q66/R66</f>
        <v>0.57836990595611282</v>
      </c>
      <c r="T66" s="137">
        <f t="shared" ref="T66:T129" si="6">Q66/V66*100</f>
        <v>36.643495531281033</v>
      </c>
      <c r="U66" s="137">
        <f t="shared" ref="U66:U129" si="7">R66/V66*100</f>
        <v>63.356504468718967</v>
      </c>
      <c r="V66" s="99">
        <v>1678366.9000000001</v>
      </c>
    </row>
    <row r="67" spans="1:22" ht="12" customHeight="1">
      <c r="A67" s="27" t="s">
        <v>33</v>
      </c>
      <c r="B67" s="2" t="s">
        <v>66</v>
      </c>
      <c r="C67" s="2" t="s">
        <v>67</v>
      </c>
      <c r="D67" s="2" t="s">
        <v>57</v>
      </c>
      <c r="E67" s="2" t="s">
        <v>48</v>
      </c>
      <c r="F67" s="88" t="s">
        <v>114</v>
      </c>
      <c r="G67" s="4">
        <v>11.5</v>
      </c>
      <c r="H67" s="2">
        <v>12</v>
      </c>
      <c r="I67" s="92">
        <v>105118.76900000001</v>
      </c>
      <c r="J67" s="92">
        <v>52517.717000000004</v>
      </c>
      <c r="K67" s="92">
        <v>49.960361503091796</v>
      </c>
      <c r="L67" s="136">
        <v>85</v>
      </c>
      <c r="M67" s="136">
        <v>15.9</v>
      </c>
      <c r="N67" s="92">
        <v>1900.0380000000002</v>
      </c>
      <c r="O67" s="100">
        <v>1877923.0910440003</v>
      </c>
      <c r="P67" s="98">
        <f t="shared" si="4"/>
        <v>37558461.820880011</v>
      </c>
      <c r="Q67" s="98">
        <v>408341.50000000006</v>
      </c>
      <c r="R67" s="99">
        <v>750015.00000000012</v>
      </c>
      <c r="S67" s="137">
        <f t="shared" si="5"/>
        <v>0.5444444444444444</v>
      </c>
      <c r="T67" s="137">
        <f t="shared" si="6"/>
        <v>35.251798561151077</v>
      </c>
      <c r="U67" s="137">
        <f t="shared" si="7"/>
        <v>64.748201438848923</v>
      </c>
      <c r="V67" s="99">
        <v>1158356.5000000002</v>
      </c>
    </row>
    <row r="68" spans="1:22" ht="12" customHeight="1">
      <c r="A68" s="27" t="s">
        <v>33</v>
      </c>
      <c r="B68" s="2" t="s">
        <v>68</v>
      </c>
      <c r="C68" s="2" t="s">
        <v>67</v>
      </c>
      <c r="D68" s="2" t="s">
        <v>57</v>
      </c>
      <c r="E68" s="2" t="s">
        <v>48</v>
      </c>
      <c r="F68" s="87" t="s">
        <v>113</v>
      </c>
      <c r="G68" s="4">
        <v>0.51700000000000002</v>
      </c>
      <c r="H68" s="2" t="s">
        <v>29</v>
      </c>
      <c r="I68" s="92">
        <v>100285.33900000001</v>
      </c>
      <c r="J68" s="92">
        <v>45084.235000000008</v>
      </c>
      <c r="K68" s="92">
        <v>44.955958118663794</v>
      </c>
      <c r="L68" s="136">
        <v>91.3</v>
      </c>
      <c r="M68" s="136">
        <v>9.24</v>
      </c>
      <c r="N68" s="92">
        <v>1866.7040000000002</v>
      </c>
      <c r="O68" s="98">
        <v>2361646.1653120006</v>
      </c>
      <c r="P68" s="98">
        <f t="shared" si="4"/>
        <v>47232923.306240007</v>
      </c>
      <c r="Q68" s="98">
        <v>471676.10000000003</v>
      </c>
      <c r="R68" s="99">
        <v>253338.40000000002</v>
      </c>
      <c r="S68" s="137">
        <f t="shared" si="5"/>
        <v>1.861842105263158</v>
      </c>
      <c r="T68" s="137">
        <f t="shared" si="6"/>
        <v>65.05747126436782</v>
      </c>
      <c r="U68" s="137">
        <f t="shared" si="7"/>
        <v>34.942528735632187</v>
      </c>
      <c r="V68" s="99">
        <v>725014.5</v>
      </c>
    </row>
    <row r="69" spans="1:22" ht="12" customHeight="1">
      <c r="A69" s="27" t="s">
        <v>33</v>
      </c>
      <c r="B69" s="2" t="s">
        <v>68</v>
      </c>
      <c r="C69" s="2" t="s">
        <v>67</v>
      </c>
      <c r="D69" s="2" t="s">
        <v>57</v>
      </c>
      <c r="E69" s="2" t="s">
        <v>48</v>
      </c>
      <c r="F69" s="88" t="s">
        <v>114</v>
      </c>
      <c r="G69" s="4">
        <v>11</v>
      </c>
      <c r="H69" s="2">
        <v>11.5</v>
      </c>
      <c r="I69" s="92">
        <v>61667.9</v>
      </c>
      <c r="J69" s="92">
        <v>32367.314000000002</v>
      </c>
      <c r="K69" s="92">
        <v>52.486486486486484</v>
      </c>
      <c r="L69" s="136">
        <v>89.7</v>
      </c>
      <c r="M69" s="136">
        <v>10.7</v>
      </c>
      <c r="N69" s="92">
        <v>5700.1140000000005</v>
      </c>
      <c r="O69" s="100">
        <v>1490154.0691520001</v>
      </c>
      <c r="P69" s="98">
        <f t="shared" si="4"/>
        <v>29803081.383040003</v>
      </c>
      <c r="Q69" s="98">
        <v>596678.60000000009</v>
      </c>
      <c r="R69" s="99">
        <v>411674.9</v>
      </c>
      <c r="S69" s="137">
        <f t="shared" si="5"/>
        <v>1.4493927125506074</v>
      </c>
      <c r="T69" s="137">
        <f t="shared" si="6"/>
        <v>59.173553719008268</v>
      </c>
      <c r="U69" s="137">
        <f t="shared" si="7"/>
        <v>40.826446280991732</v>
      </c>
      <c r="V69" s="99">
        <v>1008353.5000000001</v>
      </c>
    </row>
    <row r="70" spans="1:22" ht="12" customHeight="1">
      <c r="A70" s="27" t="s">
        <v>33</v>
      </c>
      <c r="B70" s="2" t="s">
        <v>70</v>
      </c>
      <c r="C70" s="2" t="s">
        <v>67</v>
      </c>
      <c r="D70" s="2" t="s">
        <v>57</v>
      </c>
      <c r="E70" s="2" t="s">
        <v>48</v>
      </c>
      <c r="F70" s="87" t="s">
        <v>113</v>
      </c>
      <c r="G70" s="4">
        <v>0.54200000000000004</v>
      </c>
      <c r="H70" s="2" t="s">
        <v>29</v>
      </c>
      <c r="I70" s="92">
        <v>106635.46600000001</v>
      </c>
      <c r="J70" s="92">
        <v>54167.75</v>
      </c>
      <c r="K70" s="92">
        <v>50.797124101281646</v>
      </c>
      <c r="L70" s="136">
        <v>88.2</v>
      </c>
      <c r="M70" s="136">
        <v>12.5</v>
      </c>
      <c r="N70" s="92">
        <v>1883.3710000000001</v>
      </c>
      <c r="O70" s="98">
        <v>1600682.9463520003</v>
      </c>
      <c r="P70" s="98">
        <f t="shared" si="4"/>
        <v>32013658.927040007</v>
      </c>
      <c r="Q70" s="98">
        <v>496676.60000000003</v>
      </c>
      <c r="R70" s="99">
        <v>488343.10000000003</v>
      </c>
      <c r="S70" s="137">
        <f t="shared" si="5"/>
        <v>1.0170648464163823</v>
      </c>
      <c r="T70" s="137">
        <f t="shared" si="6"/>
        <v>50.423011844331647</v>
      </c>
      <c r="U70" s="137">
        <f t="shared" si="7"/>
        <v>49.57698815566836</v>
      </c>
      <c r="V70" s="99">
        <v>985019.70000000007</v>
      </c>
    </row>
    <row r="71" spans="1:22" ht="12" customHeight="1" thickBot="1">
      <c r="A71" s="28" t="s">
        <v>33</v>
      </c>
      <c r="B71" s="12" t="s">
        <v>70</v>
      </c>
      <c r="C71" s="12" t="s">
        <v>67</v>
      </c>
      <c r="D71" s="12" t="s">
        <v>57</v>
      </c>
      <c r="E71" s="12" t="s">
        <v>48</v>
      </c>
      <c r="F71" s="89" t="s">
        <v>114</v>
      </c>
      <c r="G71" s="14">
        <v>10.5</v>
      </c>
      <c r="H71" s="12">
        <v>11</v>
      </c>
      <c r="I71" s="93">
        <v>82101.642000000007</v>
      </c>
      <c r="J71" s="93">
        <v>31633.966000000004</v>
      </c>
      <c r="K71" s="93">
        <v>38.530247665448641</v>
      </c>
      <c r="L71" s="139">
        <v>85.9</v>
      </c>
      <c r="M71" s="139">
        <v>14</v>
      </c>
      <c r="N71" s="93">
        <v>933.35200000000009</v>
      </c>
      <c r="O71" s="101">
        <v>1654935.7647200003</v>
      </c>
      <c r="P71" s="102">
        <f t="shared" si="4"/>
        <v>33098715.294400007</v>
      </c>
      <c r="Q71" s="102">
        <v>303339.40000000002</v>
      </c>
      <c r="R71" s="102">
        <v>590011.80000000005</v>
      </c>
      <c r="S71" s="140">
        <f t="shared" si="5"/>
        <v>0.51412429378531077</v>
      </c>
      <c r="T71" s="140">
        <f t="shared" si="6"/>
        <v>33.955223880597011</v>
      </c>
      <c r="U71" s="140">
        <f t="shared" si="7"/>
        <v>66.044776119402982</v>
      </c>
      <c r="V71" s="102">
        <v>893351.20000000007</v>
      </c>
    </row>
    <row r="72" spans="1:22" ht="12" customHeight="1">
      <c r="A72" s="32" t="s">
        <v>33</v>
      </c>
      <c r="B72" s="11" t="s">
        <v>72</v>
      </c>
      <c r="C72" s="11" t="s">
        <v>73</v>
      </c>
      <c r="D72" s="11" t="s">
        <v>57</v>
      </c>
      <c r="E72" s="11" t="s">
        <v>48</v>
      </c>
      <c r="F72" s="90" t="s">
        <v>113</v>
      </c>
      <c r="G72" s="13">
        <v>0.48199999999999998</v>
      </c>
      <c r="H72" s="11" t="s">
        <v>29</v>
      </c>
      <c r="I72" s="94">
        <v>228237.89800000002</v>
      </c>
      <c r="J72" s="94">
        <v>55384.441000000006</v>
      </c>
      <c r="K72" s="94">
        <v>24.266101942456551</v>
      </c>
      <c r="L72" s="141">
        <v>59.8</v>
      </c>
      <c r="M72" s="141">
        <v>41.1</v>
      </c>
      <c r="N72" s="94">
        <v>1900.0380000000002</v>
      </c>
      <c r="O72" s="98">
        <v>2385100.7677280004</v>
      </c>
      <c r="P72" s="98">
        <f t="shared" si="4"/>
        <v>47702015.35456001</v>
      </c>
      <c r="Q72" s="98">
        <v>1218357.7000000002</v>
      </c>
      <c r="R72" s="99">
        <v>1051687.7000000002</v>
      </c>
      <c r="S72" s="137">
        <f t="shared" si="5"/>
        <v>1.1584786053882725</v>
      </c>
      <c r="T72" s="137">
        <f t="shared" si="6"/>
        <v>53.671071953010276</v>
      </c>
      <c r="U72" s="137">
        <f t="shared" si="7"/>
        <v>46.328928046989724</v>
      </c>
      <c r="V72" s="99">
        <v>2270045.4000000004</v>
      </c>
    </row>
    <row r="73" spans="1:22" ht="12" customHeight="1">
      <c r="A73" s="27" t="s">
        <v>33</v>
      </c>
      <c r="B73" s="2" t="s">
        <v>72</v>
      </c>
      <c r="C73" s="2" t="s">
        <v>73</v>
      </c>
      <c r="D73" s="2" t="s">
        <v>57</v>
      </c>
      <c r="E73" s="2" t="s">
        <v>48</v>
      </c>
      <c r="F73" s="88" t="s">
        <v>114</v>
      </c>
      <c r="G73" s="4">
        <v>11.5</v>
      </c>
      <c r="H73" s="2">
        <v>12</v>
      </c>
      <c r="I73" s="92">
        <v>559827.86300000001</v>
      </c>
      <c r="J73" s="92">
        <v>116285.65900000001</v>
      </c>
      <c r="K73" s="92">
        <v>20.771681205156455</v>
      </c>
      <c r="L73" s="136">
        <v>42.1</v>
      </c>
      <c r="M73" s="136">
        <v>60.2</v>
      </c>
      <c r="N73" s="92">
        <v>4700.0940000000001</v>
      </c>
      <c r="O73" s="100">
        <v>1984892.5637240002</v>
      </c>
      <c r="P73" s="98">
        <f t="shared" si="4"/>
        <v>39697851.274480008</v>
      </c>
      <c r="Q73" s="98">
        <v>556677.80000000005</v>
      </c>
      <c r="R73" s="99">
        <v>790015.8</v>
      </c>
      <c r="S73" s="137">
        <f t="shared" si="5"/>
        <v>0.70464135021097052</v>
      </c>
      <c r="T73" s="137">
        <f t="shared" si="6"/>
        <v>41.336633663366335</v>
      </c>
      <c r="U73" s="137">
        <f t="shared" si="7"/>
        <v>58.663366336633658</v>
      </c>
      <c r="V73" s="99">
        <v>1346693.6</v>
      </c>
    </row>
    <row r="74" spans="1:22" ht="12" customHeight="1">
      <c r="A74" s="27" t="s">
        <v>33</v>
      </c>
      <c r="B74" s="2" t="s">
        <v>75</v>
      </c>
      <c r="C74" s="2" t="s">
        <v>73</v>
      </c>
      <c r="D74" s="2" t="s">
        <v>57</v>
      </c>
      <c r="E74" s="2" t="s">
        <v>48</v>
      </c>
      <c r="F74" s="87" t="s">
        <v>113</v>
      </c>
      <c r="G74" s="4">
        <v>0.52100000000000002</v>
      </c>
      <c r="H74" s="2" t="s">
        <v>29</v>
      </c>
      <c r="I74" s="92">
        <v>97751.955000000016</v>
      </c>
      <c r="J74" s="92">
        <v>48450.969000000005</v>
      </c>
      <c r="K74" s="92">
        <v>49.565217391304344</v>
      </c>
      <c r="L74" s="136">
        <v>92.5</v>
      </c>
      <c r="M74" s="136">
        <v>8.1199999999999992</v>
      </c>
      <c r="N74" s="92">
        <v>2816.7230000000004</v>
      </c>
      <c r="O74" s="98">
        <v>2232627.1183160003</v>
      </c>
      <c r="P74" s="98">
        <f t="shared" si="4"/>
        <v>44652542.366320007</v>
      </c>
      <c r="Q74" s="98">
        <v>671680.10000000009</v>
      </c>
      <c r="R74" s="99">
        <v>866684.00000000012</v>
      </c>
      <c r="S74" s="137">
        <f t="shared" si="5"/>
        <v>0.77500000000000002</v>
      </c>
      <c r="T74" s="137">
        <f t="shared" si="6"/>
        <v>43.661971830985919</v>
      </c>
      <c r="U74" s="137">
        <f t="shared" si="7"/>
        <v>56.338028169014088</v>
      </c>
      <c r="V74" s="99">
        <v>1538364.1</v>
      </c>
    </row>
    <row r="75" spans="1:22" ht="12" customHeight="1" thickBot="1">
      <c r="A75" s="28" t="s">
        <v>33</v>
      </c>
      <c r="B75" s="12" t="s">
        <v>75</v>
      </c>
      <c r="C75" s="12" t="s">
        <v>73</v>
      </c>
      <c r="D75" s="12" t="s">
        <v>57</v>
      </c>
      <c r="E75" s="12" t="s">
        <v>48</v>
      </c>
      <c r="F75" s="89" t="s">
        <v>114</v>
      </c>
      <c r="G75" s="14">
        <v>11.5</v>
      </c>
      <c r="H75" s="12">
        <v>12</v>
      </c>
      <c r="I75" s="93">
        <v>78501.570000000007</v>
      </c>
      <c r="J75" s="93">
        <v>20867.084000000003</v>
      </c>
      <c r="K75" s="93">
        <v>26.581740976645435</v>
      </c>
      <c r="L75" s="139">
        <v>79.900000000000006</v>
      </c>
      <c r="M75" s="139">
        <v>20.7</v>
      </c>
      <c r="N75" s="93">
        <v>2783.3890000000001</v>
      </c>
      <c r="O75" s="101">
        <v>1730563.7439160002</v>
      </c>
      <c r="P75" s="102">
        <f t="shared" si="4"/>
        <v>34611274.878320009</v>
      </c>
      <c r="Q75" s="102">
        <v>650013.00000000012</v>
      </c>
      <c r="R75" s="102">
        <v>428341.9</v>
      </c>
      <c r="S75" s="140">
        <f t="shared" si="5"/>
        <v>1.5175097276264593</v>
      </c>
      <c r="T75" s="140">
        <f t="shared" si="6"/>
        <v>60.278207109737245</v>
      </c>
      <c r="U75" s="140">
        <f t="shared" si="7"/>
        <v>39.721792890262748</v>
      </c>
      <c r="V75" s="102">
        <v>1078354.9000000001</v>
      </c>
    </row>
    <row r="76" spans="1:22" ht="12" customHeight="1">
      <c r="A76" s="32" t="s">
        <v>33</v>
      </c>
      <c r="B76" s="11" t="s">
        <v>78</v>
      </c>
      <c r="C76" s="11" t="s">
        <v>79</v>
      </c>
      <c r="D76" s="11" t="s">
        <v>57</v>
      </c>
      <c r="E76" s="11" t="s">
        <v>48</v>
      </c>
      <c r="F76" s="90" t="s">
        <v>113</v>
      </c>
      <c r="G76" s="13">
        <v>0.504</v>
      </c>
      <c r="H76" s="11" t="s">
        <v>29</v>
      </c>
      <c r="I76" s="94">
        <v>86518.397000000012</v>
      </c>
      <c r="J76" s="94">
        <v>38900.778000000006</v>
      </c>
      <c r="K76" s="94">
        <v>44.962434983625506</v>
      </c>
      <c r="L76" s="141">
        <v>89.6</v>
      </c>
      <c r="M76" s="141">
        <v>10.5</v>
      </c>
      <c r="N76" s="94">
        <v>3750.0750000000003</v>
      </c>
      <c r="O76" s="98">
        <v>2138996.0457320004</v>
      </c>
      <c r="P76" s="98">
        <f t="shared" si="4"/>
        <v>42779920.914640009</v>
      </c>
      <c r="Q76" s="98">
        <v>788349.10000000009</v>
      </c>
      <c r="R76" s="99">
        <v>848350.3</v>
      </c>
      <c r="S76" s="137">
        <f t="shared" si="5"/>
        <v>0.9292730844793714</v>
      </c>
      <c r="T76" s="137">
        <f t="shared" si="6"/>
        <v>48.167006109979638</v>
      </c>
      <c r="U76" s="137">
        <f t="shared" si="7"/>
        <v>51.832993890020362</v>
      </c>
      <c r="V76" s="99">
        <v>1636699.4000000001</v>
      </c>
    </row>
    <row r="77" spans="1:22" ht="12" customHeight="1">
      <c r="A77" s="27" t="s">
        <v>33</v>
      </c>
      <c r="B77" s="2" t="s">
        <v>78</v>
      </c>
      <c r="C77" s="2" t="s">
        <v>79</v>
      </c>
      <c r="D77" s="2" t="s">
        <v>57</v>
      </c>
      <c r="E77" s="2" t="s">
        <v>48</v>
      </c>
      <c r="F77" s="88" t="s">
        <v>114</v>
      </c>
      <c r="G77" s="4">
        <v>11.5</v>
      </c>
      <c r="H77" s="2">
        <v>12</v>
      </c>
      <c r="I77" s="92">
        <v>84435.022000000012</v>
      </c>
      <c r="J77" s="92">
        <v>39717.461000000003</v>
      </c>
      <c r="K77" s="92">
        <v>47.039084090011841</v>
      </c>
      <c r="L77" s="136">
        <v>91.3</v>
      </c>
      <c r="M77" s="136">
        <v>9.23</v>
      </c>
      <c r="N77" s="92">
        <v>1850.0370000000003</v>
      </c>
      <c r="O77" s="100">
        <v>2371874.7698800005</v>
      </c>
      <c r="P77" s="98">
        <f t="shared" si="4"/>
        <v>47437495.39760001</v>
      </c>
      <c r="Q77" s="98">
        <v>1061687.9000000001</v>
      </c>
      <c r="R77" s="99">
        <v>620012.4</v>
      </c>
      <c r="S77" s="137">
        <f t="shared" si="5"/>
        <v>1.7123655913978497</v>
      </c>
      <c r="T77" s="137">
        <f t="shared" si="6"/>
        <v>63.131813676907825</v>
      </c>
      <c r="U77" s="137">
        <f t="shared" si="7"/>
        <v>36.868186323092168</v>
      </c>
      <c r="V77" s="99">
        <v>1681700.3000000003</v>
      </c>
    </row>
    <row r="78" spans="1:22" ht="12" customHeight="1">
      <c r="A78" s="27" t="s">
        <v>33</v>
      </c>
      <c r="B78" s="2" t="s">
        <v>81</v>
      </c>
      <c r="C78" s="2" t="s">
        <v>79</v>
      </c>
      <c r="D78" s="2" t="s">
        <v>57</v>
      </c>
      <c r="E78" s="2" t="s">
        <v>48</v>
      </c>
      <c r="F78" s="87" t="s">
        <v>113</v>
      </c>
      <c r="G78" s="4">
        <v>0.50700000000000001</v>
      </c>
      <c r="H78" s="2" t="s">
        <v>29</v>
      </c>
      <c r="I78" s="92">
        <v>72334.78</v>
      </c>
      <c r="J78" s="92">
        <v>21650.433000000001</v>
      </c>
      <c r="K78" s="92">
        <v>29.930875576036868</v>
      </c>
      <c r="L78" s="136">
        <v>81.3</v>
      </c>
      <c r="M78" s="136">
        <v>18.600000000000001</v>
      </c>
      <c r="N78" s="92">
        <v>8366.8340000000007</v>
      </c>
      <c r="O78" s="98">
        <v>1650402.2073840005</v>
      </c>
      <c r="P78" s="98">
        <f t="shared" si="4"/>
        <v>33008044.147680011</v>
      </c>
      <c r="Q78" s="98">
        <v>1115022.3</v>
      </c>
      <c r="R78" s="99">
        <v>1365027.3</v>
      </c>
      <c r="S78" s="137">
        <f t="shared" si="5"/>
        <v>0.81684981684981683</v>
      </c>
      <c r="T78" s="137">
        <f t="shared" si="6"/>
        <v>44.95967741935484</v>
      </c>
      <c r="U78" s="137">
        <f t="shared" si="7"/>
        <v>55.04032258064516</v>
      </c>
      <c r="V78" s="99">
        <v>2480049.6</v>
      </c>
    </row>
    <row r="79" spans="1:22" ht="12" customHeight="1" thickBot="1">
      <c r="A79" s="28" t="s">
        <v>33</v>
      </c>
      <c r="B79" s="12" t="s">
        <v>81</v>
      </c>
      <c r="C79" s="12" t="s">
        <v>79</v>
      </c>
      <c r="D79" s="12" t="s">
        <v>57</v>
      </c>
      <c r="E79" s="12" t="s">
        <v>48</v>
      </c>
      <c r="F79" s="89" t="s">
        <v>114</v>
      </c>
      <c r="G79" s="14">
        <v>11.5</v>
      </c>
      <c r="H79" s="12">
        <v>12</v>
      </c>
      <c r="I79" s="93">
        <v>77851.557000000001</v>
      </c>
      <c r="J79" s="93">
        <v>20917.085000000003</v>
      </c>
      <c r="K79" s="93">
        <v>26.867908370798549</v>
      </c>
      <c r="L79" s="139">
        <v>85</v>
      </c>
      <c r="M79" s="139">
        <v>15.2</v>
      </c>
      <c r="N79" s="93">
        <v>7366.8140000000003</v>
      </c>
      <c r="O79" s="101">
        <v>2102596.4510880006</v>
      </c>
      <c r="P79" s="102">
        <f t="shared" si="4"/>
        <v>42051929.021760009</v>
      </c>
      <c r="Q79" s="102">
        <v>1105022.1000000001</v>
      </c>
      <c r="R79" s="102">
        <v>1398361.3</v>
      </c>
      <c r="S79" s="140">
        <f t="shared" si="5"/>
        <v>0.79022646007151376</v>
      </c>
      <c r="T79" s="140">
        <f t="shared" si="6"/>
        <v>44.141145139813581</v>
      </c>
      <c r="U79" s="140">
        <f t="shared" si="7"/>
        <v>55.858854860186412</v>
      </c>
      <c r="V79" s="102">
        <v>2503383.4000000004</v>
      </c>
    </row>
    <row r="80" spans="1:22" ht="12" customHeight="1">
      <c r="A80" s="32" t="s">
        <v>33</v>
      </c>
      <c r="B80" s="11" t="s">
        <v>83</v>
      </c>
      <c r="C80" s="11" t="s">
        <v>84</v>
      </c>
      <c r="D80" s="11" t="s">
        <v>57</v>
      </c>
      <c r="E80" s="11" t="s">
        <v>48</v>
      </c>
      <c r="F80" s="90" t="s">
        <v>113</v>
      </c>
      <c r="G80" s="13">
        <v>0.58499999999999996</v>
      </c>
      <c r="H80" s="11" t="s">
        <v>29</v>
      </c>
      <c r="I80" s="94">
        <v>59917.865000000005</v>
      </c>
      <c r="J80" s="94">
        <v>11966.906000000001</v>
      </c>
      <c r="K80" s="94">
        <v>19.972183588317108</v>
      </c>
      <c r="L80" s="141">
        <v>83</v>
      </c>
      <c r="M80" s="141">
        <v>17.600000000000001</v>
      </c>
      <c r="N80" s="94">
        <v>10050.201000000001</v>
      </c>
      <c r="O80" s="98">
        <v>2316778.9346520002</v>
      </c>
      <c r="P80" s="98">
        <f t="shared" si="4"/>
        <v>46335578.693040006</v>
      </c>
      <c r="Q80" s="98">
        <v>986686.40000000014</v>
      </c>
      <c r="R80" s="99">
        <v>1591698.5000000002</v>
      </c>
      <c r="S80" s="137">
        <f t="shared" si="5"/>
        <v>0.61989528795811522</v>
      </c>
      <c r="T80" s="137">
        <f t="shared" si="6"/>
        <v>38.267614738202973</v>
      </c>
      <c r="U80" s="137">
        <f t="shared" si="7"/>
        <v>61.732385261797027</v>
      </c>
      <c r="V80" s="99">
        <v>2578384.9000000004</v>
      </c>
    </row>
    <row r="81" spans="1:22" ht="12" customHeight="1">
      <c r="A81" s="27" t="s">
        <v>33</v>
      </c>
      <c r="B81" s="2" t="s">
        <v>83</v>
      </c>
      <c r="C81" s="2" t="s">
        <v>84</v>
      </c>
      <c r="D81" s="2" t="s">
        <v>57</v>
      </c>
      <c r="E81" s="2" t="s">
        <v>48</v>
      </c>
      <c r="F81" s="88" t="s">
        <v>114</v>
      </c>
      <c r="G81" s="4">
        <v>12</v>
      </c>
      <c r="H81" s="2">
        <v>12.5</v>
      </c>
      <c r="I81" s="92">
        <v>56251.125000000007</v>
      </c>
      <c r="J81" s="92">
        <v>7233.478000000001</v>
      </c>
      <c r="K81" s="92">
        <v>12.859259259259259</v>
      </c>
      <c r="L81" s="136">
        <v>55.5</v>
      </c>
      <c r="M81" s="136">
        <v>46.1</v>
      </c>
      <c r="N81" s="92">
        <v>4500.09</v>
      </c>
      <c r="O81" s="100">
        <v>1705610.4448600004</v>
      </c>
      <c r="P81" s="98">
        <f t="shared" si="4"/>
        <v>34112208.897200011</v>
      </c>
      <c r="Q81" s="98">
        <v>730014.60000000009</v>
      </c>
      <c r="R81" s="99">
        <v>1041687.5000000001</v>
      </c>
      <c r="S81" s="137">
        <f t="shared" si="5"/>
        <v>0.70079999999999998</v>
      </c>
      <c r="T81" s="137">
        <f t="shared" si="6"/>
        <v>41.204139228598308</v>
      </c>
      <c r="U81" s="137">
        <f t="shared" si="7"/>
        <v>58.795860771401699</v>
      </c>
      <c r="V81" s="99">
        <v>1771702.1</v>
      </c>
    </row>
    <row r="82" spans="1:22" ht="12" customHeight="1">
      <c r="A82" s="27" t="s">
        <v>33</v>
      </c>
      <c r="B82" s="2" t="s">
        <v>86</v>
      </c>
      <c r="C82" s="2" t="s">
        <v>84</v>
      </c>
      <c r="D82" s="2" t="s">
        <v>57</v>
      </c>
      <c r="E82" s="2" t="s">
        <v>48</v>
      </c>
      <c r="F82" s="87" t="s">
        <v>113</v>
      </c>
      <c r="G82" s="4">
        <v>0.50600000000000001</v>
      </c>
      <c r="H82" s="2" t="s">
        <v>29</v>
      </c>
      <c r="I82" s="92">
        <v>59301.186000000009</v>
      </c>
      <c r="J82" s="92">
        <v>9666.86</v>
      </c>
      <c r="K82" s="92">
        <v>16.301292861157954</v>
      </c>
      <c r="L82" s="136">
        <v>74.7</v>
      </c>
      <c r="M82" s="136">
        <v>25.5</v>
      </c>
      <c r="N82" s="92">
        <v>15016.967000000001</v>
      </c>
      <c r="O82" s="98">
        <v>2410915.8173520006</v>
      </c>
      <c r="P82" s="98">
        <f t="shared" si="4"/>
        <v>48218316.347040012</v>
      </c>
      <c r="Q82" s="98">
        <v>673346.8</v>
      </c>
      <c r="R82" s="99">
        <v>1076688.2000000002</v>
      </c>
      <c r="S82" s="137">
        <f t="shared" si="5"/>
        <v>0.62538699690402466</v>
      </c>
      <c r="T82" s="137">
        <f t="shared" si="6"/>
        <v>38.476190476190474</v>
      </c>
      <c r="U82" s="137">
        <f t="shared" si="7"/>
        <v>61.523809523809526</v>
      </c>
      <c r="V82" s="99">
        <v>1750035.0000000002</v>
      </c>
    </row>
    <row r="83" spans="1:22" ht="12" customHeight="1">
      <c r="A83" s="27" t="s">
        <v>33</v>
      </c>
      <c r="B83" s="2" t="s">
        <v>86</v>
      </c>
      <c r="C83" s="2" t="s">
        <v>84</v>
      </c>
      <c r="D83" s="2" t="s">
        <v>57</v>
      </c>
      <c r="E83" s="2" t="s">
        <v>48</v>
      </c>
      <c r="F83" s="88" t="s">
        <v>114</v>
      </c>
      <c r="G83" s="4">
        <v>11.5</v>
      </c>
      <c r="H83" s="2">
        <v>12</v>
      </c>
      <c r="I83" s="92">
        <v>40284.139000000003</v>
      </c>
      <c r="J83" s="92">
        <v>6583.4650000000011</v>
      </c>
      <c r="K83" s="92">
        <v>16.342573438146463</v>
      </c>
      <c r="L83" s="136">
        <v>70.599999999999994</v>
      </c>
      <c r="M83" s="136">
        <v>28.6</v>
      </c>
      <c r="N83" s="92">
        <v>15783.649000000001</v>
      </c>
      <c r="O83" s="100">
        <v>1691710.0335240003</v>
      </c>
      <c r="P83" s="98">
        <f t="shared" si="4"/>
        <v>33834200.670480005</v>
      </c>
      <c r="Q83" s="98">
        <v>726681.20000000007</v>
      </c>
      <c r="R83" s="99">
        <v>953352.40000000014</v>
      </c>
      <c r="S83" s="137">
        <f t="shared" si="5"/>
        <v>0.76223776223776218</v>
      </c>
      <c r="T83" s="137">
        <f t="shared" si="6"/>
        <v>43.253968253968253</v>
      </c>
      <c r="U83" s="137">
        <f t="shared" si="7"/>
        <v>56.746031746031754</v>
      </c>
      <c r="V83" s="99">
        <v>1680033.6</v>
      </c>
    </row>
    <row r="84" spans="1:22" ht="12" customHeight="1">
      <c r="A84" s="27" t="s">
        <v>33</v>
      </c>
      <c r="B84" s="2" t="s">
        <v>88</v>
      </c>
      <c r="C84" s="2" t="s">
        <v>84</v>
      </c>
      <c r="D84" s="2" t="s">
        <v>57</v>
      </c>
      <c r="E84" s="2" t="s">
        <v>48</v>
      </c>
      <c r="F84" s="87" t="s">
        <v>113</v>
      </c>
      <c r="G84" s="4">
        <v>0.56399999999999995</v>
      </c>
      <c r="H84" s="2" t="s">
        <v>29</v>
      </c>
      <c r="I84" s="92">
        <v>77784.88900000001</v>
      </c>
      <c r="J84" s="92">
        <v>11033.554000000002</v>
      </c>
      <c r="K84" s="92">
        <v>14.184701092779086</v>
      </c>
      <c r="L84" s="136">
        <v>33.700000000000003</v>
      </c>
      <c r="M84" s="136">
        <v>68.400000000000006</v>
      </c>
      <c r="N84" s="92">
        <v>7583.4850000000006</v>
      </c>
      <c r="O84" s="98">
        <v>819918.19803600025</v>
      </c>
      <c r="P84" s="98">
        <f t="shared" si="4"/>
        <v>16398363.960720005</v>
      </c>
      <c r="Q84" s="98">
        <v>686680.4</v>
      </c>
      <c r="R84" s="98">
        <v>921685.10000000009</v>
      </c>
      <c r="S84" s="138">
        <f t="shared" si="5"/>
        <v>0.74502712477396016</v>
      </c>
      <c r="T84" s="137">
        <f t="shared" si="6"/>
        <v>42.694300518134717</v>
      </c>
      <c r="U84" s="137">
        <f t="shared" si="7"/>
        <v>57.30569948186529</v>
      </c>
      <c r="V84" s="99">
        <v>1608365.5</v>
      </c>
    </row>
    <row r="85" spans="1:22" ht="12" customHeight="1" thickBot="1">
      <c r="A85" s="28" t="s">
        <v>33</v>
      </c>
      <c r="B85" s="12" t="s">
        <v>88</v>
      </c>
      <c r="C85" s="12" t="s">
        <v>84</v>
      </c>
      <c r="D85" s="12" t="s">
        <v>57</v>
      </c>
      <c r="E85" s="12" t="s">
        <v>48</v>
      </c>
      <c r="F85" s="89" t="s">
        <v>114</v>
      </c>
      <c r="G85" s="14">
        <v>11.5</v>
      </c>
      <c r="H85" s="12">
        <v>12</v>
      </c>
      <c r="I85" s="93">
        <v>62601.252000000008</v>
      </c>
      <c r="J85" s="93">
        <v>9283.5190000000002</v>
      </c>
      <c r="K85" s="93">
        <v>14.829605963791265</v>
      </c>
      <c r="L85" s="139">
        <v>33.9</v>
      </c>
      <c r="M85" s="139">
        <v>68.2</v>
      </c>
      <c r="N85" s="93">
        <v>4716.7610000000004</v>
      </c>
      <c r="O85" s="101">
        <v>661524.69689600007</v>
      </c>
      <c r="P85" s="102">
        <f t="shared" si="4"/>
        <v>13230493.93792</v>
      </c>
      <c r="Q85" s="102">
        <v>796682.60000000009</v>
      </c>
      <c r="R85" s="102">
        <v>886684.40000000014</v>
      </c>
      <c r="S85" s="140">
        <f t="shared" si="5"/>
        <v>0.89849624060150368</v>
      </c>
      <c r="T85" s="140">
        <f t="shared" si="6"/>
        <v>47.326732673267323</v>
      </c>
      <c r="U85" s="140">
        <f t="shared" si="7"/>
        <v>52.673267326732677</v>
      </c>
      <c r="V85" s="102">
        <v>1683367.0000000002</v>
      </c>
    </row>
    <row r="86" spans="1:22" ht="12" customHeight="1">
      <c r="A86" s="32" t="s">
        <v>33</v>
      </c>
      <c r="B86" s="11" t="s">
        <v>91</v>
      </c>
      <c r="C86" s="11" t="s">
        <v>90</v>
      </c>
      <c r="D86" s="11" t="s">
        <v>57</v>
      </c>
      <c r="E86" s="11" t="s">
        <v>48</v>
      </c>
      <c r="F86" s="90" t="s">
        <v>113</v>
      </c>
      <c r="G86" s="13">
        <v>0.51200000000000001</v>
      </c>
      <c r="H86" s="11" t="s">
        <v>29</v>
      </c>
      <c r="I86" s="94">
        <v>87551.751000000004</v>
      </c>
      <c r="J86" s="94">
        <v>5800.1160000000009</v>
      </c>
      <c r="K86" s="94">
        <v>6.6247858366647634</v>
      </c>
      <c r="L86" s="141">
        <v>52.9</v>
      </c>
      <c r="M86" s="141">
        <v>47.7</v>
      </c>
      <c r="N86" s="94">
        <v>11383.561000000002</v>
      </c>
      <c r="O86" s="98">
        <v>2202765.5877640005</v>
      </c>
      <c r="P86" s="98">
        <f t="shared" si="4"/>
        <v>44055311.75528001</v>
      </c>
      <c r="Q86" s="98">
        <v>1983373.0000000002</v>
      </c>
      <c r="R86" s="99">
        <v>1736701.4000000001</v>
      </c>
      <c r="S86" s="137">
        <f t="shared" si="5"/>
        <v>1.1420345489443378</v>
      </c>
      <c r="T86" s="137">
        <f t="shared" si="6"/>
        <v>53.31541218637993</v>
      </c>
      <c r="U86" s="137">
        <f t="shared" si="7"/>
        <v>46.68458781362007</v>
      </c>
      <c r="V86" s="99">
        <v>3720074.4000000004</v>
      </c>
    </row>
    <row r="87" spans="1:22" ht="12" customHeight="1">
      <c r="A87" s="27" t="s">
        <v>33</v>
      </c>
      <c r="B87" s="2" t="s">
        <v>91</v>
      </c>
      <c r="C87" s="2" t="s">
        <v>90</v>
      </c>
      <c r="D87" s="2" t="s">
        <v>57</v>
      </c>
      <c r="E87" s="2" t="s">
        <v>48</v>
      </c>
      <c r="F87" s="88" t="s">
        <v>114</v>
      </c>
      <c r="G87" s="4">
        <v>11.5</v>
      </c>
      <c r="H87" s="2">
        <v>12</v>
      </c>
      <c r="I87" s="92">
        <v>45534.244000000006</v>
      </c>
      <c r="J87" s="92">
        <v>4633.4260000000004</v>
      </c>
      <c r="K87" s="92">
        <v>10.175695461200585</v>
      </c>
      <c r="L87" s="136">
        <v>38.1</v>
      </c>
      <c r="M87" s="136">
        <v>61.5</v>
      </c>
      <c r="N87" s="92">
        <v>2850.0570000000002</v>
      </c>
      <c r="O87" s="100">
        <v>906224.39079200011</v>
      </c>
      <c r="P87" s="98">
        <f t="shared" si="4"/>
        <v>18124487.815840002</v>
      </c>
      <c r="Q87" s="98">
        <v>1136689.4000000001</v>
      </c>
      <c r="R87" s="99">
        <v>893351.20000000007</v>
      </c>
      <c r="S87" s="137">
        <f t="shared" si="5"/>
        <v>1.2723880597014925</v>
      </c>
      <c r="T87" s="137">
        <f t="shared" si="6"/>
        <v>55.99343185550083</v>
      </c>
      <c r="U87" s="137">
        <f t="shared" si="7"/>
        <v>44.006568144499184</v>
      </c>
      <c r="V87" s="99">
        <v>2030040.6</v>
      </c>
    </row>
    <row r="88" spans="1:22" ht="12" customHeight="1">
      <c r="A88" s="27" t="s">
        <v>33</v>
      </c>
      <c r="B88" s="2" t="s">
        <v>93</v>
      </c>
      <c r="C88" s="2" t="s">
        <v>90</v>
      </c>
      <c r="D88" s="2" t="s">
        <v>57</v>
      </c>
      <c r="E88" s="2" t="s">
        <v>48</v>
      </c>
      <c r="F88" s="87" t="s">
        <v>113</v>
      </c>
      <c r="G88" s="4">
        <v>0.51700000000000002</v>
      </c>
      <c r="H88" s="2" t="s">
        <v>29</v>
      </c>
      <c r="I88" s="92">
        <v>152586.38500000001</v>
      </c>
      <c r="J88" s="92">
        <v>12233.578000000001</v>
      </c>
      <c r="K88" s="92">
        <v>8.0174767886400886</v>
      </c>
      <c r="L88" s="136">
        <v>44.7</v>
      </c>
      <c r="M88" s="136">
        <v>57.1</v>
      </c>
      <c r="N88" s="92">
        <v>17433.682000000001</v>
      </c>
      <c r="O88" s="98">
        <v>1144835.6295880002</v>
      </c>
      <c r="P88" s="98">
        <f t="shared" si="4"/>
        <v>22896712.591760006</v>
      </c>
      <c r="Q88" s="98">
        <v>1575031.5000000002</v>
      </c>
      <c r="R88" s="99">
        <v>1456695.8</v>
      </c>
      <c r="S88" s="137">
        <f t="shared" si="5"/>
        <v>1.0812356979405036</v>
      </c>
      <c r="T88" s="137">
        <f t="shared" si="6"/>
        <v>51.951621770203417</v>
      </c>
      <c r="U88" s="137">
        <f t="shared" si="7"/>
        <v>48.04837822979659</v>
      </c>
      <c r="V88" s="99">
        <v>3031727.3000000003</v>
      </c>
    </row>
    <row r="89" spans="1:22" ht="12" customHeight="1" thickBot="1">
      <c r="A89" s="28" t="s">
        <v>33</v>
      </c>
      <c r="B89" s="12" t="s">
        <v>93</v>
      </c>
      <c r="C89" s="12" t="s">
        <v>90</v>
      </c>
      <c r="D89" s="12" t="s">
        <v>57</v>
      </c>
      <c r="E89" s="12" t="s">
        <v>48</v>
      </c>
      <c r="F89" s="89" t="s">
        <v>114</v>
      </c>
      <c r="G89" s="14">
        <v>11.5</v>
      </c>
      <c r="H89" s="12">
        <v>12</v>
      </c>
      <c r="I89" s="93">
        <v>73801.47600000001</v>
      </c>
      <c r="J89" s="93">
        <v>10650.213000000002</v>
      </c>
      <c r="K89" s="93">
        <v>14.43089430894309</v>
      </c>
      <c r="L89" s="139">
        <v>36.5</v>
      </c>
      <c r="M89" s="139">
        <v>65.099999999999994</v>
      </c>
      <c r="N89" s="93" t="s">
        <v>115</v>
      </c>
      <c r="O89" s="101">
        <v>1270819.8158880002</v>
      </c>
      <c r="P89" s="102">
        <f t="shared" si="4"/>
        <v>25416396.317760006</v>
      </c>
      <c r="Q89" s="102">
        <v>1045020.9000000001</v>
      </c>
      <c r="R89" s="102">
        <v>1021687.1000000001</v>
      </c>
      <c r="S89" s="140">
        <f t="shared" si="5"/>
        <v>1.0228384991843393</v>
      </c>
      <c r="T89" s="140">
        <f t="shared" si="6"/>
        <v>50.564516129032256</v>
      </c>
      <c r="U89" s="140">
        <f t="shared" si="7"/>
        <v>49.435483870967737</v>
      </c>
      <c r="V89" s="102">
        <v>2066708.0000000002</v>
      </c>
    </row>
    <row r="90" spans="1:22" ht="12" customHeight="1">
      <c r="A90" s="32" t="s">
        <v>33</v>
      </c>
      <c r="B90" s="11" t="s">
        <v>96</v>
      </c>
      <c r="C90" s="11" t="s">
        <v>95</v>
      </c>
      <c r="D90" s="11" t="s">
        <v>57</v>
      </c>
      <c r="E90" s="11" t="s">
        <v>48</v>
      </c>
      <c r="F90" s="90" t="s">
        <v>113</v>
      </c>
      <c r="G90" s="13">
        <v>0.51200000000000001</v>
      </c>
      <c r="H90" s="11" t="s">
        <v>29</v>
      </c>
      <c r="I90" s="94">
        <v>324739.82800000004</v>
      </c>
      <c r="J90" s="94">
        <v>14700.294000000002</v>
      </c>
      <c r="K90" s="94">
        <v>4.5267912133032233</v>
      </c>
      <c r="L90" s="141">
        <v>21.8</v>
      </c>
      <c r="M90" s="141">
        <v>79.3</v>
      </c>
      <c r="N90" s="94">
        <v>154003.07999999999</v>
      </c>
      <c r="O90" s="98">
        <v>3303839.2754640006</v>
      </c>
      <c r="P90" s="98">
        <f t="shared" si="4"/>
        <v>66076785.509280011</v>
      </c>
      <c r="Q90" s="98">
        <v>8993513.2000000011</v>
      </c>
      <c r="R90" s="99">
        <v>4920098.4000000004</v>
      </c>
      <c r="S90" s="137">
        <f t="shared" si="5"/>
        <v>1.8279132791327914</v>
      </c>
      <c r="T90" s="137">
        <f t="shared" si="6"/>
        <v>64.638236703402015</v>
      </c>
      <c r="U90" s="137">
        <f t="shared" si="7"/>
        <v>35.361763296597985</v>
      </c>
      <c r="V90" s="99">
        <v>13913611.600000001</v>
      </c>
    </row>
    <row r="91" spans="1:22" ht="12" customHeight="1">
      <c r="A91" s="27" t="s">
        <v>33</v>
      </c>
      <c r="B91" s="2" t="s">
        <v>96</v>
      </c>
      <c r="C91" s="2" t="s">
        <v>95</v>
      </c>
      <c r="D91" s="2" t="s">
        <v>57</v>
      </c>
      <c r="E91" s="2" t="s">
        <v>48</v>
      </c>
      <c r="F91" s="88" t="s">
        <v>114</v>
      </c>
      <c r="G91" s="4">
        <v>11.5</v>
      </c>
      <c r="H91" s="2">
        <v>12</v>
      </c>
      <c r="I91" s="92">
        <v>69768.062000000005</v>
      </c>
      <c r="J91" s="92">
        <v>10150.203000000001</v>
      </c>
      <c r="K91" s="92">
        <v>14.548494983277592</v>
      </c>
      <c r="L91" s="136">
        <v>23.1</v>
      </c>
      <c r="M91" s="136">
        <v>79.400000000000006</v>
      </c>
      <c r="N91" s="92">
        <v>933.35200000000009</v>
      </c>
      <c r="O91" s="100">
        <v>834493.02286000014</v>
      </c>
      <c r="P91" s="98">
        <f t="shared" si="4"/>
        <v>16689860.457200002</v>
      </c>
      <c r="Q91" s="98">
        <v>4008413.5000000005</v>
      </c>
      <c r="R91" s="99">
        <v>3383401.0000000005</v>
      </c>
      <c r="S91" s="137">
        <f t="shared" si="5"/>
        <v>1.1847290640394088</v>
      </c>
      <c r="T91" s="137">
        <f t="shared" si="6"/>
        <v>54.227733934611045</v>
      </c>
      <c r="U91" s="137">
        <f t="shared" si="7"/>
        <v>45.772266065388948</v>
      </c>
      <c r="V91" s="99">
        <v>7391814.5000000009</v>
      </c>
    </row>
    <row r="92" spans="1:22" ht="12" customHeight="1">
      <c r="A92" s="27" t="s">
        <v>33</v>
      </c>
      <c r="B92" s="2" t="s">
        <v>98</v>
      </c>
      <c r="C92" s="2" t="s">
        <v>95</v>
      </c>
      <c r="D92" s="2" t="s">
        <v>57</v>
      </c>
      <c r="E92" s="2" t="s">
        <v>48</v>
      </c>
      <c r="F92" s="87" t="s">
        <v>113</v>
      </c>
      <c r="G92" s="4">
        <v>0.51600000000000001</v>
      </c>
      <c r="H92" s="2" t="s">
        <v>29</v>
      </c>
      <c r="I92" s="92">
        <v>318156.36300000001</v>
      </c>
      <c r="J92" s="92">
        <v>18983.713000000003</v>
      </c>
      <c r="K92" s="92">
        <v>5.9667871549059681</v>
      </c>
      <c r="L92" s="136">
        <v>46.9</v>
      </c>
      <c r="M92" s="136">
        <v>57.2</v>
      </c>
      <c r="N92" s="92">
        <v>26683.867000000002</v>
      </c>
      <c r="O92" s="98">
        <v>985711.51383600023</v>
      </c>
      <c r="P92" s="98">
        <f t="shared" si="4"/>
        <v>19714230.276720006</v>
      </c>
      <c r="Q92" s="98">
        <v>788349.10000000009</v>
      </c>
      <c r="R92" s="99">
        <v>1520030.4000000001</v>
      </c>
      <c r="S92" s="137">
        <f t="shared" si="5"/>
        <v>0.51864035087719296</v>
      </c>
      <c r="T92" s="137">
        <f t="shared" si="6"/>
        <v>34.151624548736464</v>
      </c>
      <c r="U92" s="137">
        <f t="shared" si="7"/>
        <v>65.848375451263536</v>
      </c>
      <c r="V92" s="99">
        <v>2308379.5</v>
      </c>
    </row>
    <row r="93" spans="1:22" ht="12" customHeight="1" thickBot="1">
      <c r="A93" s="28" t="s">
        <v>33</v>
      </c>
      <c r="B93" s="12" t="s">
        <v>98</v>
      </c>
      <c r="C93" s="12" t="s">
        <v>95</v>
      </c>
      <c r="D93" s="12" t="s">
        <v>57</v>
      </c>
      <c r="E93" s="12" t="s">
        <v>48</v>
      </c>
      <c r="F93" s="89" t="s">
        <v>114</v>
      </c>
      <c r="G93" s="14">
        <v>11</v>
      </c>
      <c r="H93" s="12">
        <v>11.5</v>
      </c>
      <c r="I93" s="93">
        <v>69218.051000000007</v>
      </c>
      <c r="J93" s="93">
        <v>6916.8050000000003</v>
      </c>
      <c r="K93" s="93">
        <v>9.9927763062846129</v>
      </c>
      <c r="L93" s="139">
        <v>10.6</v>
      </c>
      <c r="M93" s="139">
        <v>91.1</v>
      </c>
      <c r="N93" s="93" t="s">
        <v>115</v>
      </c>
      <c r="O93" s="101">
        <v>199439.05536800003</v>
      </c>
      <c r="P93" s="98">
        <f t="shared" si="4"/>
        <v>3988781.1073600007</v>
      </c>
      <c r="Q93" s="102">
        <v>416675.00000000006</v>
      </c>
      <c r="R93" s="102">
        <v>393341.2</v>
      </c>
      <c r="S93" s="140">
        <f t="shared" si="5"/>
        <v>1.0593220338983051</v>
      </c>
      <c r="T93" s="140">
        <f t="shared" si="6"/>
        <v>51.440329218106996</v>
      </c>
      <c r="U93" s="140">
        <f t="shared" si="7"/>
        <v>48.559670781892997</v>
      </c>
      <c r="V93" s="102">
        <v>810016.20000000007</v>
      </c>
    </row>
    <row r="94" spans="1:22" ht="12" customHeight="1">
      <c r="A94" s="32" t="s">
        <v>33</v>
      </c>
      <c r="B94" s="11" t="s">
        <v>100</v>
      </c>
      <c r="C94" s="11" t="s">
        <v>101</v>
      </c>
      <c r="D94" s="11" t="s">
        <v>57</v>
      </c>
      <c r="E94" s="11" t="s">
        <v>48</v>
      </c>
      <c r="F94" s="90" t="s">
        <v>113</v>
      </c>
      <c r="G94" s="13">
        <v>0.51300000000000001</v>
      </c>
      <c r="H94" s="11" t="s">
        <v>29</v>
      </c>
      <c r="I94" s="94">
        <v>151503.03</v>
      </c>
      <c r="J94" s="94">
        <v>5916.7850000000008</v>
      </c>
      <c r="K94" s="94">
        <v>3.9053905390539061</v>
      </c>
      <c r="L94" s="141">
        <v>20.8</v>
      </c>
      <c r="M94" s="141">
        <v>82</v>
      </c>
      <c r="N94" s="94">
        <v>12250.245000000001</v>
      </c>
      <c r="O94" s="98">
        <v>3108802.6414760007</v>
      </c>
      <c r="P94" s="98">
        <f t="shared" si="4"/>
        <v>62176052.829520017</v>
      </c>
      <c r="Q94" s="98">
        <v>3651739.7</v>
      </c>
      <c r="R94" s="99">
        <v>3310066.2</v>
      </c>
      <c r="S94" s="137">
        <f t="shared" si="5"/>
        <v>1.1032225579053374</v>
      </c>
      <c r="T94" s="137">
        <f t="shared" si="6"/>
        <v>52.453914292554458</v>
      </c>
      <c r="U94" s="137">
        <f t="shared" si="7"/>
        <v>47.546085707445535</v>
      </c>
      <c r="V94" s="99">
        <v>6961805.9000000004</v>
      </c>
    </row>
    <row r="95" spans="1:22" ht="12" customHeight="1">
      <c r="A95" s="27" t="s">
        <v>33</v>
      </c>
      <c r="B95" s="2" t="s">
        <v>100</v>
      </c>
      <c r="C95" s="2" t="s">
        <v>101</v>
      </c>
      <c r="D95" s="2" t="s">
        <v>57</v>
      </c>
      <c r="E95" s="2" t="s">
        <v>48</v>
      </c>
      <c r="F95" s="88" t="s">
        <v>114</v>
      </c>
      <c r="G95" s="4">
        <v>10</v>
      </c>
      <c r="H95" s="2">
        <v>10.5</v>
      </c>
      <c r="I95" s="92">
        <v>75468.176000000007</v>
      </c>
      <c r="J95" s="92">
        <v>7000.14</v>
      </c>
      <c r="K95" s="92">
        <v>9.2756183745583023</v>
      </c>
      <c r="L95" s="136">
        <v>17.5</v>
      </c>
      <c r="M95" s="136">
        <v>83</v>
      </c>
      <c r="N95" s="92" t="s">
        <v>115</v>
      </c>
      <c r="O95" s="100">
        <v>954014.07990000013</v>
      </c>
      <c r="P95" s="98">
        <f t="shared" si="4"/>
        <v>19080281.598000001</v>
      </c>
      <c r="Q95" s="98">
        <v>1666700.0000000002</v>
      </c>
      <c r="R95" s="99">
        <v>1606698.8</v>
      </c>
      <c r="S95" s="137">
        <f t="shared" si="5"/>
        <v>1.0373443983402491</v>
      </c>
      <c r="T95" s="137">
        <f t="shared" si="6"/>
        <v>50.916496945010181</v>
      </c>
      <c r="U95" s="137">
        <f t="shared" si="7"/>
        <v>49.083503054989812</v>
      </c>
      <c r="V95" s="99">
        <v>3273398.8000000003</v>
      </c>
    </row>
    <row r="96" spans="1:22" ht="12" customHeight="1">
      <c r="A96" s="27" t="s">
        <v>33</v>
      </c>
      <c r="B96" s="2" t="s">
        <v>103</v>
      </c>
      <c r="C96" s="2" t="s">
        <v>101</v>
      </c>
      <c r="D96" s="2" t="s">
        <v>57</v>
      </c>
      <c r="E96" s="2" t="s">
        <v>48</v>
      </c>
      <c r="F96" s="87" t="s">
        <v>113</v>
      </c>
      <c r="G96" s="4">
        <v>0.51300000000000001</v>
      </c>
      <c r="H96" s="2" t="s">
        <v>29</v>
      </c>
      <c r="I96" s="92">
        <v>143952.87900000002</v>
      </c>
      <c r="J96" s="92">
        <v>9350.1870000000017</v>
      </c>
      <c r="K96" s="92">
        <v>6.4953108718304966</v>
      </c>
      <c r="L96" s="136">
        <v>13.7</v>
      </c>
      <c r="M96" s="136">
        <v>87.9</v>
      </c>
      <c r="N96" s="92">
        <v>13266.932000000001</v>
      </c>
      <c r="O96" s="98">
        <v>2336542.9965920006</v>
      </c>
      <c r="P96" s="98">
        <f t="shared" si="4"/>
        <v>46730859.93184001</v>
      </c>
      <c r="Q96" s="98">
        <v>701680.70000000007</v>
      </c>
      <c r="R96" s="99">
        <v>968352.70000000007</v>
      </c>
      <c r="S96" s="137">
        <f t="shared" si="5"/>
        <v>0.7246127366609294</v>
      </c>
      <c r="T96" s="137">
        <f t="shared" si="6"/>
        <v>42.015968063872258</v>
      </c>
      <c r="U96" s="137">
        <f t="shared" si="7"/>
        <v>57.984031936127742</v>
      </c>
      <c r="V96" s="99">
        <v>1670033.4000000001</v>
      </c>
    </row>
    <row r="97" spans="1:22" ht="12" customHeight="1" thickBot="1">
      <c r="A97" s="28" t="s">
        <v>33</v>
      </c>
      <c r="B97" s="12" t="s">
        <v>103</v>
      </c>
      <c r="C97" s="12" t="s">
        <v>101</v>
      </c>
      <c r="D97" s="12" t="s">
        <v>57</v>
      </c>
      <c r="E97" s="12" t="s">
        <v>48</v>
      </c>
      <c r="F97" s="89" t="s">
        <v>114</v>
      </c>
      <c r="G97" s="14">
        <v>11.5</v>
      </c>
      <c r="H97" s="12">
        <v>12</v>
      </c>
      <c r="I97" s="93">
        <v>67034.674000000014</v>
      </c>
      <c r="J97" s="93">
        <v>6283.4590000000007</v>
      </c>
      <c r="K97" s="93">
        <v>9.373446046742913</v>
      </c>
      <c r="L97" s="139">
        <v>33.200000000000003</v>
      </c>
      <c r="M97" s="139">
        <v>69</v>
      </c>
      <c r="N97" s="93" t="s">
        <v>115</v>
      </c>
      <c r="O97" s="101">
        <v>668568.57110400021</v>
      </c>
      <c r="P97" s="102">
        <f t="shared" si="4"/>
        <v>13371371.422080005</v>
      </c>
      <c r="Q97" s="102">
        <v>1233358.0000000002</v>
      </c>
      <c r="R97" s="102">
        <v>693347.20000000007</v>
      </c>
      <c r="S97" s="140">
        <f t="shared" si="5"/>
        <v>1.778846153846154</v>
      </c>
      <c r="T97" s="140">
        <f t="shared" si="6"/>
        <v>64.013840830449837</v>
      </c>
      <c r="U97" s="140">
        <f t="shared" si="7"/>
        <v>35.986159169550177</v>
      </c>
      <c r="V97" s="102">
        <v>1926705.2000000002</v>
      </c>
    </row>
    <row r="98" spans="1:22" ht="12" customHeight="1">
      <c r="A98" s="32" t="s">
        <v>33</v>
      </c>
      <c r="B98" s="11" t="s">
        <v>105</v>
      </c>
      <c r="C98" s="11" t="s">
        <v>32</v>
      </c>
      <c r="D98" s="11" t="s">
        <v>57</v>
      </c>
      <c r="E98" s="11" t="s">
        <v>48</v>
      </c>
      <c r="F98" s="90" t="s">
        <v>113</v>
      </c>
      <c r="G98" s="13">
        <v>0.48799999999999999</v>
      </c>
      <c r="H98" s="11" t="s">
        <v>29</v>
      </c>
      <c r="I98" s="94">
        <v>165203.304</v>
      </c>
      <c r="J98" s="94">
        <v>5366.7740000000003</v>
      </c>
      <c r="K98" s="94">
        <v>3.2485875706214689</v>
      </c>
      <c r="L98" s="141">
        <v>13.4</v>
      </c>
      <c r="M98" s="141">
        <v>87.6</v>
      </c>
      <c r="N98" s="94">
        <v>42750.855000000003</v>
      </c>
      <c r="O98" s="98">
        <v>4492736.5862680003</v>
      </c>
      <c r="P98" s="98">
        <f t="shared" si="4"/>
        <v>89854731.725360006</v>
      </c>
      <c r="Q98" s="98">
        <v>2563384.6</v>
      </c>
      <c r="R98" s="99">
        <v>2783389.0000000005</v>
      </c>
      <c r="S98" s="137">
        <f t="shared" si="5"/>
        <v>0.92095808383233524</v>
      </c>
      <c r="T98" s="137">
        <f t="shared" si="6"/>
        <v>47.942643391521194</v>
      </c>
      <c r="U98" s="137">
        <f t="shared" si="7"/>
        <v>52.057356608478813</v>
      </c>
      <c r="V98" s="99">
        <v>5346773.6000000006</v>
      </c>
    </row>
    <row r="99" spans="1:22" ht="12" customHeight="1">
      <c r="A99" s="27" t="s">
        <v>33</v>
      </c>
      <c r="B99" s="2" t="s">
        <v>105</v>
      </c>
      <c r="C99" s="2" t="s">
        <v>32</v>
      </c>
      <c r="D99" s="2" t="s">
        <v>57</v>
      </c>
      <c r="E99" s="2" t="s">
        <v>48</v>
      </c>
      <c r="F99" s="88" t="s">
        <v>114</v>
      </c>
      <c r="G99" s="4">
        <v>12</v>
      </c>
      <c r="H99" s="2">
        <v>12.5</v>
      </c>
      <c r="I99" s="92">
        <v>64934.632000000005</v>
      </c>
      <c r="J99" s="92">
        <v>9366.8540000000012</v>
      </c>
      <c r="K99" s="92">
        <v>14.42505133470226</v>
      </c>
      <c r="L99" s="136">
        <v>31.5</v>
      </c>
      <c r="M99" s="136">
        <v>69.2</v>
      </c>
      <c r="N99" s="97" t="s">
        <v>115</v>
      </c>
      <c r="O99" s="100">
        <v>788895.17758800008</v>
      </c>
      <c r="P99" s="98">
        <f t="shared" si="4"/>
        <v>15777903.551760001</v>
      </c>
      <c r="Q99" s="98">
        <v>563344.60000000009</v>
      </c>
      <c r="R99" s="99">
        <v>665013.30000000005</v>
      </c>
      <c r="S99" s="137">
        <f t="shared" si="5"/>
        <v>0.8471177944862156</v>
      </c>
      <c r="T99" s="137">
        <f t="shared" si="6"/>
        <v>45.861601085481688</v>
      </c>
      <c r="U99" s="137">
        <f t="shared" si="7"/>
        <v>54.138398914518312</v>
      </c>
      <c r="V99" s="99">
        <v>1228357.9000000001</v>
      </c>
    </row>
    <row r="100" spans="1:22" ht="12" customHeight="1">
      <c r="A100" s="27" t="s">
        <v>33</v>
      </c>
      <c r="B100" s="2" t="s">
        <v>18</v>
      </c>
      <c r="C100" s="2" t="s">
        <v>32</v>
      </c>
      <c r="D100" s="2" t="s">
        <v>57</v>
      </c>
      <c r="E100" s="2" t="s">
        <v>48</v>
      </c>
      <c r="F100" s="87" t="s">
        <v>113</v>
      </c>
      <c r="G100" s="4">
        <v>0.53</v>
      </c>
      <c r="H100" s="2" t="s">
        <v>29</v>
      </c>
      <c r="I100" s="92">
        <v>224204.48400000003</v>
      </c>
      <c r="J100" s="92">
        <v>25733.848000000002</v>
      </c>
      <c r="K100" s="92">
        <v>11.477847160273564</v>
      </c>
      <c r="L100" s="136">
        <v>56.5</v>
      </c>
      <c r="M100" s="136">
        <v>45.2</v>
      </c>
      <c r="N100" s="92">
        <v>23617.139000000003</v>
      </c>
      <c r="O100" s="98">
        <v>5078652.037676001</v>
      </c>
      <c r="P100" s="98">
        <f t="shared" si="4"/>
        <v>101573040.75352001</v>
      </c>
      <c r="Q100" s="98">
        <v>3090061.8000000003</v>
      </c>
      <c r="R100" s="99">
        <v>3035060.7</v>
      </c>
      <c r="S100" s="137">
        <f t="shared" si="5"/>
        <v>1.0181219110378914</v>
      </c>
      <c r="T100" s="137">
        <f t="shared" si="6"/>
        <v>50.448979591836739</v>
      </c>
      <c r="U100" s="137">
        <f t="shared" si="7"/>
        <v>49.551020408163268</v>
      </c>
      <c r="V100" s="99">
        <v>6125122.5</v>
      </c>
    </row>
    <row r="101" spans="1:22" ht="12" customHeight="1" thickBot="1">
      <c r="A101" s="28" t="s">
        <v>33</v>
      </c>
      <c r="B101" s="12" t="s">
        <v>18</v>
      </c>
      <c r="C101" s="12" t="s">
        <v>32</v>
      </c>
      <c r="D101" s="12" t="s">
        <v>57</v>
      </c>
      <c r="E101" s="12" t="s">
        <v>48</v>
      </c>
      <c r="F101" s="89" t="s">
        <v>114</v>
      </c>
      <c r="G101" s="14">
        <v>11.5</v>
      </c>
      <c r="H101" s="12">
        <v>12</v>
      </c>
      <c r="I101" s="93">
        <v>85535.044000000009</v>
      </c>
      <c r="J101" s="93">
        <v>11650.233000000002</v>
      </c>
      <c r="K101" s="93">
        <v>13.620420888542478</v>
      </c>
      <c r="L101" s="139">
        <v>38.5</v>
      </c>
      <c r="M101" s="139">
        <v>63.1</v>
      </c>
      <c r="N101" s="93">
        <v>1883.3710000000001</v>
      </c>
      <c r="O101" s="101">
        <v>502194.5103560001</v>
      </c>
      <c r="P101" s="102">
        <f t="shared" si="4"/>
        <v>10043890.207120001</v>
      </c>
      <c r="Q101" s="102">
        <v>623345.80000000005</v>
      </c>
      <c r="R101" s="102">
        <v>455009.10000000003</v>
      </c>
      <c r="S101" s="140">
        <f t="shared" si="5"/>
        <v>1.36996336996337</v>
      </c>
      <c r="T101" s="140">
        <f t="shared" si="6"/>
        <v>57.805255023183918</v>
      </c>
      <c r="U101" s="140">
        <f t="shared" si="7"/>
        <v>42.194744976816075</v>
      </c>
      <c r="V101" s="102">
        <v>1078354.9000000001</v>
      </c>
    </row>
    <row r="102" spans="1:22" ht="12" customHeight="1">
      <c r="A102" s="32" t="s">
        <v>33</v>
      </c>
      <c r="B102" s="11" t="s">
        <v>20</v>
      </c>
      <c r="C102" s="11" t="s">
        <v>30</v>
      </c>
      <c r="D102" s="11" t="s">
        <v>57</v>
      </c>
      <c r="E102" s="11" t="s">
        <v>48</v>
      </c>
      <c r="F102" s="90" t="s">
        <v>113</v>
      </c>
      <c r="G102" s="13">
        <v>0.50900000000000001</v>
      </c>
      <c r="H102" s="11" t="s">
        <v>29</v>
      </c>
      <c r="I102" s="94">
        <v>136769.402</v>
      </c>
      <c r="J102" s="94">
        <v>9316.853000000001</v>
      </c>
      <c r="K102" s="94">
        <v>6.81208871557397</v>
      </c>
      <c r="L102" s="141">
        <v>17.399999999999999</v>
      </c>
      <c r="M102" s="141">
        <v>84.1</v>
      </c>
      <c r="N102" s="94">
        <v>13266.932000000001</v>
      </c>
      <c r="O102" s="98">
        <v>2218839.1092280005</v>
      </c>
      <c r="P102" s="98">
        <f t="shared" si="4"/>
        <v>44376782.184560008</v>
      </c>
      <c r="Q102" s="98">
        <v>3340066.8000000003</v>
      </c>
      <c r="R102" s="99">
        <v>1700034.0000000002</v>
      </c>
      <c r="S102" s="137">
        <f t="shared" si="5"/>
        <v>1.9647058823529411</v>
      </c>
      <c r="T102" s="137">
        <f t="shared" si="6"/>
        <v>66.269841269841265</v>
      </c>
      <c r="U102" s="137">
        <f t="shared" si="7"/>
        <v>33.730158730158735</v>
      </c>
      <c r="V102" s="99">
        <v>5040100.8000000007</v>
      </c>
    </row>
    <row r="103" spans="1:22" ht="12" customHeight="1">
      <c r="A103" s="27" t="s">
        <v>33</v>
      </c>
      <c r="B103" s="2" t="s">
        <v>20</v>
      </c>
      <c r="C103" s="2" t="s">
        <v>30</v>
      </c>
      <c r="D103" s="2" t="s">
        <v>57</v>
      </c>
      <c r="E103" s="2" t="s">
        <v>48</v>
      </c>
      <c r="F103" s="88" t="s">
        <v>114</v>
      </c>
      <c r="G103" s="4">
        <v>11</v>
      </c>
      <c r="H103" s="2">
        <v>11.5</v>
      </c>
      <c r="I103" s="92">
        <v>80768.282000000007</v>
      </c>
      <c r="J103" s="92">
        <v>9500.19</v>
      </c>
      <c r="K103" s="92">
        <v>11.762278167560874</v>
      </c>
      <c r="L103" s="136">
        <v>27.4</v>
      </c>
      <c r="M103" s="136">
        <v>74</v>
      </c>
      <c r="N103" s="92" t="s">
        <v>115</v>
      </c>
      <c r="O103" s="100">
        <v>671041.42056000023</v>
      </c>
      <c r="P103" s="98">
        <f t="shared" si="4"/>
        <v>13420828.411200006</v>
      </c>
      <c r="Q103" s="98">
        <v>1056687.8</v>
      </c>
      <c r="R103" s="99">
        <v>826683.20000000007</v>
      </c>
      <c r="S103" s="137">
        <f t="shared" si="5"/>
        <v>1.2782258064516128</v>
      </c>
      <c r="T103" s="137">
        <f t="shared" si="6"/>
        <v>56.10619469026549</v>
      </c>
      <c r="U103" s="137">
        <f t="shared" si="7"/>
        <v>43.893805309734518</v>
      </c>
      <c r="V103" s="99">
        <v>1883371</v>
      </c>
    </row>
    <row r="104" spans="1:22" ht="12" customHeight="1">
      <c r="A104" s="27" t="s">
        <v>33</v>
      </c>
      <c r="B104" s="2" t="s">
        <v>22</v>
      </c>
      <c r="C104" s="2" t="s">
        <v>30</v>
      </c>
      <c r="D104" s="2" t="s">
        <v>57</v>
      </c>
      <c r="E104" s="2" t="s">
        <v>48</v>
      </c>
      <c r="F104" s="88" t="s">
        <v>113</v>
      </c>
      <c r="G104" s="4">
        <v>0.52600000000000002</v>
      </c>
      <c r="H104" s="2" t="s">
        <v>29</v>
      </c>
      <c r="I104" s="92">
        <v>50684.347000000002</v>
      </c>
      <c r="J104" s="92">
        <v>19800.396000000001</v>
      </c>
      <c r="K104" s="92">
        <v>39.066096678724108</v>
      </c>
      <c r="L104" s="136">
        <v>95.3</v>
      </c>
      <c r="M104" s="136">
        <v>4.88</v>
      </c>
      <c r="N104" s="92">
        <v>14250.285000000002</v>
      </c>
      <c r="O104" s="98">
        <v>516357.19360400009</v>
      </c>
      <c r="P104" s="98">
        <f t="shared" si="4"/>
        <v>10327143.872080002</v>
      </c>
      <c r="Q104" s="98">
        <v>1738368.1</v>
      </c>
      <c r="R104" s="99">
        <v>400008.00000000006</v>
      </c>
      <c r="S104" s="137">
        <f t="shared" si="5"/>
        <v>4.3458333333333332</v>
      </c>
      <c r="T104" s="137">
        <f t="shared" si="6"/>
        <v>81.293842556508196</v>
      </c>
      <c r="U104" s="137">
        <f t="shared" si="7"/>
        <v>18.706157443491819</v>
      </c>
      <c r="V104" s="99">
        <v>2138376.1</v>
      </c>
    </row>
    <row r="105" spans="1:22" ht="12" customHeight="1">
      <c r="A105" s="27" t="s">
        <v>33</v>
      </c>
      <c r="B105" s="2" t="s">
        <v>22</v>
      </c>
      <c r="C105" s="2" t="s">
        <v>30</v>
      </c>
      <c r="D105" s="2" t="s">
        <v>57</v>
      </c>
      <c r="E105" s="2" t="s">
        <v>48</v>
      </c>
      <c r="F105" s="88" t="s">
        <v>114</v>
      </c>
      <c r="G105" s="4">
        <v>11.5</v>
      </c>
      <c r="H105" s="2">
        <v>12</v>
      </c>
      <c r="I105" s="92">
        <v>53101.062000000005</v>
      </c>
      <c r="J105" s="92">
        <v>23133.796000000002</v>
      </c>
      <c r="K105" s="92">
        <v>43.565599497802886</v>
      </c>
      <c r="L105" s="136">
        <v>91.5</v>
      </c>
      <c r="M105" s="136">
        <v>8.93</v>
      </c>
      <c r="N105" s="92">
        <v>16033.654000000002</v>
      </c>
      <c r="O105" s="100">
        <v>811675.36651600013</v>
      </c>
      <c r="P105" s="98">
        <f t="shared" si="4"/>
        <v>16233507.330320003</v>
      </c>
      <c r="Q105" s="98">
        <v>1738368.1</v>
      </c>
      <c r="R105" s="99">
        <v>400008.00000000006</v>
      </c>
      <c r="S105" s="137">
        <f t="shared" si="5"/>
        <v>4.3458333333333332</v>
      </c>
      <c r="T105" s="137">
        <f t="shared" si="6"/>
        <v>81.293842556508196</v>
      </c>
      <c r="U105" s="137">
        <f t="shared" si="7"/>
        <v>18.706157443491819</v>
      </c>
      <c r="V105" s="99">
        <v>2138376.1</v>
      </c>
    </row>
    <row r="106" spans="1:22" ht="12" customHeight="1">
      <c r="A106" s="27" t="s">
        <v>33</v>
      </c>
      <c r="B106" s="2" t="s">
        <v>24</v>
      </c>
      <c r="C106" s="2" t="s">
        <v>30</v>
      </c>
      <c r="D106" s="2" t="s">
        <v>57</v>
      </c>
      <c r="E106" s="2" t="s">
        <v>48</v>
      </c>
      <c r="F106" s="88" t="s">
        <v>113</v>
      </c>
      <c r="G106" s="4">
        <v>0.51</v>
      </c>
      <c r="H106" s="2" t="s">
        <v>29</v>
      </c>
      <c r="I106" s="92">
        <v>139986.133</v>
      </c>
      <c r="J106" s="92">
        <v>43667.54</v>
      </c>
      <c r="K106" s="92">
        <v>31.194189784498157</v>
      </c>
      <c r="L106" s="136">
        <v>96.5</v>
      </c>
      <c r="M106" s="136">
        <v>3.7</v>
      </c>
      <c r="N106" s="92">
        <v>9500.19</v>
      </c>
      <c r="O106" s="142">
        <v>1921235.4239400004</v>
      </c>
      <c r="P106" s="98">
        <f t="shared" si="4"/>
        <v>38424708.478800006</v>
      </c>
      <c r="Q106" s="98">
        <v>3386734.4000000004</v>
      </c>
      <c r="R106" s="99">
        <v>1636699.4000000001</v>
      </c>
      <c r="S106" s="137">
        <f t="shared" si="5"/>
        <v>2.0692464358452138</v>
      </c>
      <c r="T106" s="137">
        <f t="shared" si="6"/>
        <v>67.41871267418712</v>
      </c>
      <c r="U106" s="137">
        <f t="shared" si="7"/>
        <v>32.581287325812866</v>
      </c>
      <c r="V106" s="99">
        <v>5023433.8000000007</v>
      </c>
    </row>
    <row r="107" spans="1:22" ht="12" customHeight="1" thickBot="1">
      <c r="A107" s="28" t="s">
        <v>33</v>
      </c>
      <c r="B107" s="12" t="s">
        <v>24</v>
      </c>
      <c r="C107" s="12" t="s">
        <v>30</v>
      </c>
      <c r="D107" s="12" t="s">
        <v>57</v>
      </c>
      <c r="E107" s="12" t="s">
        <v>48</v>
      </c>
      <c r="F107" s="89" t="s">
        <v>114</v>
      </c>
      <c r="G107" s="14">
        <v>12</v>
      </c>
      <c r="H107" s="12">
        <v>12.5</v>
      </c>
      <c r="I107" s="93">
        <v>101102.02200000001</v>
      </c>
      <c r="J107" s="93">
        <v>26750.535000000003</v>
      </c>
      <c r="K107" s="93">
        <v>26.458951533135512</v>
      </c>
      <c r="L107" s="139">
        <v>66.2</v>
      </c>
      <c r="M107" s="139">
        <v>34.700000000000003</v>
      </c>
      <c r="N107" s="93">
        <v>6500.13</v>
      </c>
      <c r="O107" s="101">
        <v>1082208.8437440002</v>
      </c>
      <c r="P107" s="102">
        <f t="shared" si="4"/>
        <v>21644176.874880005</v>
      </c>
      <c r="Q107" s="102">
        <v>1143356.2000000002</v>
      </c>
      <c r="R107" s="102">
        <v>1115022.3</v>
      </c>
      <c r="S107" s="140">
        <f t="shared" si="5"/>
        <v>1.025411061285501</v>
      </c>
      <c r="T107" s="140">
        <f t="shared" si="6"/>
        <v>50.627306273062743</v>
      </c>
      <c r="U107" s="140">
        <f t="shared" si="7"/>
        <v>49.372693726937271</v>
      </c>
      <c r="V107" s="102">
        <v>2258378.5</v>
      </c>
    </row>
    <row r="108" spans="1:22" ht="12" customHeight="1">
      <c r="A108" s="32" t="s">
        <v>33</v>
      </c>
      <c r="B108" s="11" t="s">
        <v>26</v>
      </c>
      <c r="C108" s="11" t="s">
        <v>44</v>
      </c>
      <c r="D108" s="11" t="s">
        <v>57</v>
      </c>
      <c r="E108" s="11" t="s">
        <v>48</v>
      </c>
      <c r="F108" s="91" t="s">
        <v>113</v>
      </c>
      <c r="G108" s="13">
        <v>0.52600000000000002</v>
      </c>
      <c r="H108" s="11" t="s">
        <v>29</v>
      </c>
      <c r="I108" s="94">
        <v>211937.57200000001</v>
      </c>
      <c r="J108" s="94">
        <v>110785.54900000001</v>
      </c>
      <c r="K108" s="94">
        <v>52.272727272727273</v>
      </c>
      <c r="L108" s="141">
        <v>97.9</v>
      </c>
      <c r="M108" s="141">
        <v>2.06</v>
      </c>
      <c r="N108" s="94">
        <v>9500.19</v>
      </c>
      <c r="O108" s="142">
        <v>3308391.5665080007</v>
      </c>
      <c r="P108" s="98">
        <f t="shared" si="4"/>
        <v>66167831.330160014</v>
      </c>
      <c r="Q108" s="98">
        <v>1321693.1000000001</v>
      </c>
      <c r="R108" s="99">
        <v>2476716.2000000002</v>
      </c>
      <c r="S108" s="137">
        <f t="shared" si="5"/>
        <v>0.53364737550471064</v>
      </c>
      <c r="T108" s="137">
        <f t="shared" si="6"/>
        <v>34.795963141728834</v>
      </c>
      <c r="U108" s="137">
        <f t="shared" si="7"/>
        <v>65.204036858271181</v>
      </c>
      <c r="V108" s="99">
        <v>3798409.3000000003</v>
      </c>
    </row>
    <row r="109" spans="1:22" ht="12" customHeight="1" thickBot="1">
      <c r="A109" s="28" t="s">
        <v>33</v>
      </c>
      <c r="B109" s="12" t="s">
        <v>26</v>
      </c>
      <c r="C109" s="12" t="s">
        <v>44</v>
      </c>
      <c r="D109" s="12" t="s">
        <v>57</v>
      </c>
      <c r="E109" s="12" t="s">
        <v>48</v>
      </c>
      <c r="F109" s="89" t="s">
        <v>114</v>
      </c>
      <c r="G109" s="14">
        <v>11.5</v>
      </c>
      <c r="H109" s="12">
        <v>12</v>
      </c>
      <c r="I109" s="93">
        <v>74168.149999999994</v>
      </c>
      <c r="J109" s="93">
        <v>20900.418000000001</v>
      </c>
      <c r="K109" s="93">
        <v>28.179775280898884</v>
      </c>
      <c r="L109" s="139">
        <v>77.5</v>
      </c>
      <c r="M109" s="139">
        <v>22.8</v>
      </c>
      <c r="N109" s="93">
        <v>8283.4990000000016</v>
      </c>
      <c r="O109" s="101">
        <v>1152291.6453720003</v>
      </c>
      <c r="P109" s="102">
        <f t="shared" si="4"/>
        <v>23045832.907440007</v>
      </c>
      <c r="Q109" s="102">
        <v>720014.4</v>
      </c>
      <c r="R109" s="102">
        <v>1136689.4000000001</v>
      </c>
      <c r="S109" s="140">
        <f t="shared" si="5"/>
        <v>0.63343108504398826</v>
      </c>
      <c r="T109" s="140">
        <f t="shared" si="6"/>
        <v>38.779174147217233</v>
      </c>
      <c r="U109" s="140">
        <f t="shared" si="7"/>
        <v>61.220825852782767</v>
      </c>
      <c r="V109" s="102">
        <v>1856703.8000000003</v>
      </c>
    </row>
    <row r="110" spans="1:22" ht="12" customHeight="1">
      <c r="A110" s="29" t="s">
        <v>34</v>
      </c>
      <c r="B110" s="2" t="s">
        <v>52</v>
      </c>
      <c r="C110" s="2" t="s">
        <v>44</v>
      </c>
      <c r="D110" s="2" t="s">
        <v>45</v>
      </c>
      <c r="E110" s="2" t="s">
        <v>48</v>
      </c>
      <c r="F110" s="87" t="s">
        <v>113</v>
      </c>
      <c r="G110" s="4">
        <v>0.57299999999999995</v>
      </c>
      <c r="H110" s="2" t="s">
        <v>29</v>
      </c>
      <c r="I110" s="94">
        <v>240371.47400000002</v>
      </c>
      <c r="J110" s="94">
        <v>89935.132000000012</v>
      </c>
      <c r="K110" s="94">
        <v>37.415060324504232</v>
      </c>
      <c r="L110" s="141">
        <v>87.6</v>
      </c>
      <c r="M110" s="141">
        <v>12.1</v>
      </c>
      <c r="N110" s="94">
        <v>13300.266000000001</v>
      </c>
      <c r="O110" s="98">
        <v>4516472.1943040006</v>
      </c>
      <c r="P110" s="98">
        <f t="shared" si="4"/>
        <v>90329443.886080012</v>
      </c>
      <c r="Q110" s="98">
        <v>933352.00000000012</v>
      </c>
      <c r="R110" s="99">
        <v>2531717.3000000003</v>
      </c>
      <c r="S110" s="137">
        <f t="shared" si="5"/>
        <v>0.3686635944700461</v>
      </c>
      <c r="T110" s="137">
        <f t="shared" si="6"/>
        <v>26.936026936026934</v>
      </c>
      <c r="U110" s="137">
        <f t="shared" si="7"/>
        <v>73.063973063973066</v>
      </c>
      <c r="V110" s="99">
        <v>3465069.3000000003</v>
      </c>
    </row>
    <row r="111" spans="1:22" ht="12" customHeight="1">
      <c r="A111" s="29" t="s">
        <v>34</v>
      </c>
      <c r="B111" s="2" t="s">
        <v>52</v>
      </c>
      <c r="C111" s="2" t="s">
        <v>44</v>
      </c>
      <c r="D111" s="2" t="s">
        <v>45</v>
      </c>
      <c r="E111" s="2" t="s">
        <v>48</v>
      </c>
      <c r="F111" s="88" t="s">
        <v>114</v>
      </c>
      <c r="G111" s="4">
        <v>4.0999999999999996</v>
      </c>
      <c r="H111" s="2">
        <v>4.5999999999999996</v>
      </c>
      <c r="I111" s="92">
        <v>265705.31400000001</v>
      </c>
      <c r="J111" s="92">
        <v>131252.625</v>
      </c>
      <c r="K111" s="92">
        <v>49.397817086940151</v>
      </c>
      <c r="L111" s="136">
        <v>86.1</v>
      </c>
      <c r="M111" s="136">
        <v>13.8</v>
      </c>
      <c r="N111" s="92">
        <v>2850.0570000000002</v>
      </c>
      <c r="O111" s="100">
        <v>3888162.3616920006</v>
      </c>
      <c r="P111" s="98">
        <f t="shared" si="4"/>
        <v>77763247.233840019</v>
      </c>
      <c r="Q111" s="98">
        <v>1796702.6</v>
      </c>
      <c r="R111" s="99">
        <v>2303379.4000000004</v>
      </c>
      <c r="S111" s="137">
        <f t="shared" si="5"/>
        <v>0.78002894356005781</v>
      </c>
      <c r="T111" s="137">
        <f t="shared" si="6"/>
        <v>43.821138211382113</v>
      </c>
      <c r="U111" s="137">
        <f t="shared" si="7"/>
        <v>56.178861788617887</v>
      </c>
      <c r="V111" s="99">
        <v>4100082.0000000005</v>
      </c>
    </row>
    <row r="112" spans="1:22" ht="12" customHeight="1">
      <c r="A112" s="29" t="s">
        <v>34</v>
      </c>
      <c r="B112" s="2" t="s">
        <v>54</v>
      </c>
      <c r="C112" s="2" t="s">
        <v>44</v>
      </c>
      <c r="D112" s="2" t="s">
        <v>45</v>
      </c>
      <c r="E112" s="2" t="s">
        <v>48</v>
      </c>
      <c r="F112" s="87" t="s">
        <v>113</v>
      </c>
      <c r="G112" s="4">
        <v>0.503</v>
      </c>
      <c r="H112" s="2" t="s">
        <v>29</v>
      </c>
      <c r="I112" s="92">
        <v>251421.69500000004</v>
      </c>
      <c r="J112" s="92">
        <v>64134.616000000009</v>
      </c>
      <c r="K112" s="92">
        <v>25.508783559827641</v>
      </c>
      <c r="L112" s="136">
        <v>87.9</v>
      </c>
      <c r="M112" s="136">
        <v>11.6</v>
      </c>
      <c r="N112" s="92">
        <v>8550.1710000000003</v>
      </c>
      <c r="O112" s="98">
        <v>4583857.34198</v>
      </c>
      <c r="P112" s="98">
        <f t="shared" si="4"/>
        <v>91677146.839599997</v>
      </c>
      <c r="Q112" s="98">
        <v>2966726.0000000005</v>
      </c>
      <c r="R112" s="99">
        <v>1681700.3</v>
      </c>
      <c r="S112" s="137">
        <f t="shared" si="5"/>
        <v>1.7641228939544105</v>
      </c>
      <c r="T112" s="137">
        <f t="shared" si="6"/>
        <v>63.822158479741844</v>
      </c>
      <c r="U112" s="137">
        <f t="shared" si="7"/>
        <v>36.177841520258156</v>
      </c>
      <c r="V112" s="99">
        <v>4648426.3000000007</v>
      </c>
    </row>
    <row r="113" spans="1:22" ht="12" customHeight="1" thickBot="1">
      <c r="A113" s="34" t="s">
        <v>34</v>
      </c>
      <c r="B113" s="12" t="s">
        <v>54</v>
      </c>
      <c r="C113" s="12" t="s">
        <v>44</v>
      </c>
      <c r="D113" s="12" t="s">
        <v>45</v>
      </c>
      <c r="E113" s="12" t="s">
        <v>48</v>
      </c>
      <c r="F113" s="89" t="s">
        <v>114</v>
      </c>
      <c r="G113" s="14">
        <v>3.5</v>
      </c>
      <c r="H113" s="12">
        <v>4</v>
      </c>
      <c r="I113" s="93">
        <v>219154.38300000003</v>
      </c>
      <c r="J113" s="93">
        <v>80718.281000000003</v>
      </c>
      <c r="K113" s="93">
        <v>36.831698228002125</v>
      </c>
      <c r="L113" s="139">
        <v>86.8</v>
      </c>
      <c r="M113" s="139">
        <v>12.8</v>
      </c>
      <c r="N113" s="93">
        <v>8550.1710000000003</v>
      </c>
      <c r="O113" s="101">
        <v>3516560.5298040006</v>
      </c>
      <c r="P113" s="98">
        <f t="shared" si="4"/>
        <v>70331210.596080005</v>
      </c>
      <c r="Q113" s="102">
        <v>2095041.9000000001</v>
      </c>
      <c r="R113" s="102">
        <v>1163356.6000000001</v>
      </c>
      <c r="S113" s="140">
        <f t="shared" si="5"/>
        <v>1.8008595988538683</v>
      </c>
      <c r="T113" s="140">
        <f t="shared" si="6"/>
        <v>64.296675191815865</v>
      </c>
      <c r="U113" s="140">
        <f t="shared" si="7"/>
        <v>35.703324808184142</v>
      </c>
      <c r="V113" s="102">
        <v>3258398.5</v>
      </c>
    </row>
    <row r="114" spans="1:22" ht="12" customHeight="1">
      <c r="A114" s="31" t="s">
        <v>34</v>
      </c>
      <c r="B114" s="11" t="s">
        <v>58</v>
      </c>
      <c r="C114" s="11" t="s">
        <v>56</v>
      </c>
      <c r="D114" s="11" t="s">
        <v>57</v>
      </c>
      <c r="E114" s="11" t="s">
        <v>48</v>
      </c>
      <c r="F114" s="90" t="s">
        <v>113</v>
      </c>
      <c r="G114" s="13">
        <v>0.51300000000000001</v>
      </c>
      <c r="H114" s="11" t="s">
        <v>29</v>
      </c>
      <c r="I114" s="94">
        <v>336040.054</v>
      </c>
      <c r="J114" s="94">
        <v>56417.795000000006</v>
      </c>
      <c r="K114" s="94">
        <v>16.789009026882255</v>
      </c>
      <c r="L114" s="141">
        <v>61.4</v>
      </c>
      <c r="M114" s="141">
        <v>36.9</v>
      </c>
      <c r="N114" s="94">
        <v>15200.304000000002</v>
      </c>
      <c r="O114" s="98">
        <v>7636084.1852960009</v>
      </c>
      <c r="P114" s="98">
        <f t="shared" si="4"/>
        <v>152721683.70592001</v>
      </c>
      <c r="Q114" s="98">
        <v>1173356.8</v>
      </c>
      <c r="R114" s="99">
        <v>3456735.8000000003</v>
      </c>
      <c r="S114" s="137">
        <f t="shared" si="5"/>
        <v>0.33944069431051105</v>
      </c>
      <c r="T114" s="137">
        <f t="shared" si="6"/>
        <v>25.341972642188619</v>
      </c>
      <c r="U114" s="137">
        <f t="shared" si="7"/>
        <v>74.658027357811378</v>
      </c>
      <c r="V114" s="99">
        <v>4630092.6000000006</v>
      </c>
    </row>
    <row r="115" spans="1:22" ht="12" customHeight="1">
      <c r="A115" s="29" t="s">
        <v>34</v>
      </c>
      <c r="B115" s="2" t="s">
        <v>58</v>
      </c>
      <c r="C115" s="2" t="s">
        <v>56</v>
      </c>
      <c r="D115" s="2" t="s">
        <v>57</v>
      </c>
      <c r="E115" s="2" t="s">
        <v>48</v>
      </c>
      <c r="F115" s="88" t="s">
        <v>114</v>
      </c>
      <c r="G115" s="4">
        <v>3.8</v>
      </c>
      <c r="H115" s="2">
        <v>4.3</v>
      </c>
      <c r="I115" s="92">
        <v>357940.49200000003</v>
      </c>
      <c r="J115" s="92">
        <v>83901.678000000014</v>
      </c>
      <c r="K115" s="92">
        <v>23.44011920283107</v>
      </c>
      <c r="L115" s="136">
        <v>60.9</v>
      </c>
      <c r="M115" s="136">
        <v>40.799999999999997</v>
      </c>
      <c r="N115" s="92">
        <v>16150.323000000002</v>
      </c>
      <c r="O115" s="100">
        <v>5790064.5989760011</v>
      </c>
      <c r="P115" s="98">
        <f t="shared" si="4"/>
        <v>115801291.97952002</v>
      </c>
      <c r="Q115" s="98">
        <v>693347.20000000007</v>
      </c>
      <c r="R115" s="99">
        <v>2993393.2</v>
      </c>
      <c r="S115" s="137">
        <f t="shared" si="5"/>
        <v>0.2316258351893096</v>
      </c>
      <c r="T115" s="137">
        <f t="shared" si="6"/>
        <v>18.806509945750452</v>
      </c>
      <c r="U115" s="137">
        <f t="shared" si="7"/>
        <v>81.193490054249537</v>
      </c>
      <c r="V115" s="99">
        <v>3686740.4000000004</v>
      </c>
    </row>
    <row r="116" spans="1:22" ht="12" customHeight="1">
      <c r="A116" s="29" t="s">
        <v>34</v>
      </c>
      <c r="B116" s="2" t="s">
        <v>60</v>
      </c>
      <c r="C116" s="2" t="s">
        <v>56</v>
      </c>
      <c r="D116" s="2" t="s">
        <v>57</v>
      </c>
      <c r="E116" s="2" t="s">
        <v>48</v>
      </c>
      <c r="F116" s="87" t="s">
        <v>113</v>
      </c>
      <c r="G116" s="4">
        <v>0.53500000000000003</v>
      </c>
      <c r="H116" s="2" t="s">
        <v>29</v>
      </c>
      <c r="I116" s="92">
        <v>491226.49100000004</v>
      </c>
      <c r="J116" s="92">
        <v>103518.73700000001</v>
      </c>
      <c r="K116" s="92">
        <v>21.073524921114238</v>
      </c>
      <c r="L116" s="136">
        <v>72.400000000000006</v>
      </c>
      <c r="M116" s="136">
        <v>29.2</v>
      </c>
      <c r="N116" s="92">
        <v>1900.0380000000002</v>
      </c>
      <c r="O116" s="98">
        <v>8904150.1461080015</v>
      </c>
      <c r="P116" s="98">
        <f t="shared" si="4"/>
        <v>178083002.92216003</v>
      </c>
      <c r="Q116" s="98">
        <v>2053374.4000000001</v>
      </c>
      <c r="R116" s="99">
        <v>4465089.3000000007</v>
      </c>
      <c r="S116" s="137">
        <f t="shared" si="5"/>
        <v>0.45987308697275098</v>
      </c>
      <c r="T116" s="137">
        <f t="shared" si="6"/>
        <v>31.500894911787263</v>
      </c>
      <c r="U116" s="137">
        <f t="shared" si="7"/>
        <v>68.49910508821273</v>
      </c>
      <c r="V116" s="99">
        <v>6518463.7000000011</v>
      </c>
    </row>
    <row r="117" spans="1:22" ht="12" customHeight="1" thickBot="1">
      <c r="A117" s="34" t="s">
        <v>34</v>
      </c>
      <c r="B117" s="12" t="s">
        <v>60</v>
      </c>
      <c r="C117" s="12" t="s">
        <v>56</v>
      </c>
      <c r="D117" s="12" t="s">
        <v>57</v>
      </c>
      <c r="E117" s="12" t="s">
        <v>48</v>
      </c>
      <c r="F117" s="89" t="s">
        <v>114</v>
      </c>
      <c r="G117" s="14">
        <v>4</v>
      </c>
      <c r="H117" s="12">
        <v>4.5</v>
      </c>
      <c r="I117" s="93">
        <v>726314.52600000007</v>
      </c>
      <c r="J117" s="93">
        <v>173153.46300000002</v>
      </c>
      <c r="K117" s="93">
        <v>23.840011014732205</v>
      </c>
      <c r="L117" s="139">
        <v>64.3</v>
      </c>
      <c r="M117" s="139">
        <v>36.9</v>
      </c>
      <c r="N117" s="93">
        <v>2850.0570000000002</v>
      </c>
      <c r="O117" s="101">
        <v>6539918.729092001</v>
      </c>
      <c r="P117" s="102">
        <f t="shared" si="4"/>
        <v>130798374.58184002</v>
      </c>
      <c r="Q117" s="102">
        <v>1088355.1000000001</v>
      </c>
      <c r="R117" s="102">
        <v>2751721.7</v>
      </c>
      <c r="S117" s="140">
        <f t="shared" si="5"/>
        <v>0.39551786795881283</v>
      </c>
      <c r="T117" s="140">
        <f t="shared" si="6"/>
        <v>28.342013888888889</v>
      </c>
      <c r="U117" s="140">
        <f t="shared" si="7"/>
        <v>71.657986111111114</v>
      </c>
      <c r="V117" s="102">
        <v>3840076.8000000003</v>
      </c>
    </row>
    <row r="118" spans="1:22" ht="12" customHeight="1">
      <c r="A118" s="31" t="s">
        <v>34</v>
      </c>
      <c r="B118" s="11" t="s">
        <v>63</v>
      </c>
      <c r="C118" s="11" t="s">
        <v>62</v>
      </c>
      <c r="D118" s="11" t="s">
        <v>57</v>
      </c>
      <c r="E118" s="11" t="s">
        <v>48</v>
      </c>
      <c r="F118" s="90" t="s">
        <v>113</v>
      </c>
      <c r="G118" s="13">
        <v>0.51100000000000001</v>
      </c>
      <c r="H118" s="11" t="s">
        <v>29</v>
      </c>
      <c r="I118" s="94">
        <v>494326.55300000007</v>
      </c>
      <c r="J118" s="94">
        <v>58134.496000000006</v>
      </c>
      <c r="K118" s="94">
        <v>11.760342560436966</v>
      </c>
      <c r="L118" s="141">
        <v>32.200000000000003</v>
      </c>
      <c r="M118" s="141">
        <v>69.5</v>
      </c>
      <c r="N118" s="94">
        <v>6650.1330000000007</v>
      </c>
      <c r="O118" s="98">
        <v>4497251.4098960012</v>
      </c>
      <c r="P118" s="98">
        <f t="shared" si="4"/>
        <v>89945028.197920024</v>
      </c>
      <c r="Q118" s="98">
        <v>3138396.1</v>
      </c>
      <c r="R118" s="99">
        <v>2901724.7</v>
      </c>
      <c r="S118" s="137">
        <f t="shared" si="5"/>
        <v>1.0815623205054565</v>
      </c>
      <c r="T118" s="137">
        <f t="shared" si="6"/>
        <v>51.959161147902869</v>
      </c>
      <c r="U118" s="137">
        <f t="shared" si="7"/>
        <v>48.040838852097131</v>
      </c>
      <c r="V118" s="99">
        <v>6040120.8000000007</v>
      </c>
    </row>
    <row r="119" spans="1:22" ht="12" customHeight="1" thickBot="1">
      <c r="A119" s="34" t="s">
        <v>34</v>
      </c>
      <c r="B119" s="12" t="s">
        <v>63</v>
      </c>
      <c r="C119" s="12" t="s">
        <v>62</v>
      </c>
      <c r="D119" s="12" t="s">
        <v>57</v>
      </c>
      <c r="E119" s="12" t="s">
        <v>48</v>
      </c>
      <c r="F119" s="89" t="s">
        <v>114</v>
      </c>
      <c r="G119" s="14">
        <v>3.3</v>
      </c>
      <c r="H119" s="12">
        <v>3.8</v>
      </c>
      <c r="I119" s="93">
        <v>419358.38700000005</v>
      </c>
      <c r="J119" s="93">
        <v>50867.684000000008</v>
      </c>
      <c r="K119" s="93">
        <v>12.129883549938397</v>
      </c>
      <c r="L119" s="139">
        <v>36.5</v>
      </c>
      <c r="M119" s="139">
        <v>65.3</v>
      </c>
      <c r="N119" s="93">
        <v>11400.228000000001</v>
      </c>
      <c r="O119" s="101">
        <v>4739852.9284960004</v>
      </c>
      <c r="P119" s="102">
        <f t="shared" si="4"/>
        <v>94797058.569920003</v>
      </c>
      <c r="Q119" s="102">
        <v>3068394.7</v>
      </c>
      <c r="R119" s="102">
        <v>2793389.2</v>
      </c>
      <c r="S119" s="140">
        <f t="shared" si="5"/>
        <v>1.0984486873508352</v>
      </c>
      <c r="T119" s="140">
        <f t="shared" si="6"/>
        <v>52.34574921808359</v>
      </c>
      <c r="U119" s="140">
        <f t="shared" si="7"/>
        <v>47.65425078191641</v>
      </c>
      <c r="V119" s="102">
        <v>5861783.9000000004</v>
      </c>
    </row>
    <row r="120" spans="1:22" ht="12" customHeight="1">
      <c r="A120" s="31" t="s">
        <v>34</v>
      </c>
      <c r="B120" s="11" t="s">
        <v>66</v>
      </c>
      <c r="C120" s="11" t="s">
        <v>67</v>
      </c>
      <c r="D120" s="11" t="s">
        <v>57</v>
      </c>
      <c r="E120" s="11" t="s">
        <v>48</v>
      </c>
      <c r="F120" s="90" t="s">
        <v>113</v>
      </c>
      <c r="G120" s="13">
        <v>0.50900000000000001</v>
      </c>
      <c r="H120" s="11" t="s">
        <v>29</v>
      </c>
      <c r="I120" s="94">
        <v>172020.10700000002</v>
      </c>
      <c r="J120" s="94">
        <v>33334</v>
      </c>
      <c r="K120" s="94">
        <v>19.377967251235344</v>
      </c>
      <c r="L120" s="141">
        <v>53.2</v>
      </c>
      <c r="M120" s="141">
        <v>48.4</v>
      </c>
      <c r="N120" s="94">
        <v>2833.39</v>
      </c>
      <c r="O120" s="98">
        <v>4924548.5556680011</v>
      </c>
      <c r="P120" s="98">
        <f t="shared" si="4"/>
        <v>98490971.113360018</v>
      </c>
      <c r="Q120" s="98">
        <v>1201690.7000000002</v>
      </c>
      <c r="R120" s="99">
        <v>1623365.8</v>
      </c>
      <c r="S120" s="137">
        <f t="shared" si="5"/>
        <v>0.74024640657084195</v>
      </c>
      <c r="T120" s="137">
        <f t="shared" si="6"/>
        <v>42.536873156342189</v>
      </c>
      <c r="U120" s="137">
        <f t="shared" si="7"/>
        <v>57.463126843657818</v>
      </c>
      <c r="V120" s="99">
        <v>2825056.5</v>
      </c>
    </row>
    <row r="121" spans="1:22" ht="12" customHeight="1">
      <c r="A121" s="29" t="s">
        <v>34</v>
      </c>
      <c r="B121" s="2" t="s">
        <v>66</v>
      </c>
      <c r="C121" s="2" t="s">
        <v>67</v>
      </c>
      <c r="D121" s="2" t="s">
        <v>57</v>
      </c>
      <c r="E121" s="2" t="s">
        <v>48</v>
      </c>
      <c r="F121" s="88" t="s">
        <v>114</v>
      </c>
      <c r="G121" s="4">
        <v>3.5</v>
      </c>
      <c r="H121" s="2">
        <v>4</v>
      </c>
      <c r="I121" s="92">
        <v>336140.05600000004</v>
      </c>
      <c r="J121" s="92">
        <v>78634.906000000003</v>
      </c>
      <c r="K121" s="92">
        <v>23.393494644982148</v>
      </c>
      <c r="L121" s="136">
        <v>41.1</v>
      </c>
      <c r="M121" s="136">
        <v>60.2</v>
      </c>
      <c r="N121" s="92">
        <v>2816.7230000000004</v>
      </c>
      <c r="O121" s="100">
        <v>3803748.2734440006</v>
      </c>
      <c r="P121" s="98">
        <f t="shared" si="4"/>
        <v>76074965.468880013</v>
      </c>
      <c r="Q121" s="98">
        <v>913351.60000000009</v>
      </c>
      <c r="R121" s="99">
        <v>1466696.0000000002</v>
      </c>
      <c r="S121" s="137">
        <f t="shared" si="5"/>
        <v>0.62272727272727268</v>
      </c>
      <c r="T121" s="137">
        <f t="shared" si="6"/>
        <v>38.375350140056021</v>
      </c>
      <c r="U121" s="137">
        <f t="shared" si="7"/>
        <v>61.624649859943972</v>
      </c>
      <c r="V121" s="99">
        <v>2380047.6000000006</v>
      </c>
    </row>
    <row r="122" spans="1:22" ht="12" customHeight="1">
      <c r="A122" s="29" t="s">
        <v>34</v>
      </c>
      <c r="B122" s="2" t="s">
        <v>68</v>
      </c>
      <c r="C122" s="2" t="s">
        <v>67</v>
      </c>
      <c r="D122" s="2" t="s">
        <v>57</v>
      </c>
      <c r="E122" s="2" t="s">
        <v>48</v>
      </c>
      <c r="F122" s="87" t="s">
        <v>113</v>
      </c>
      <c r="G122" s="4">
        <v>0.50700000000000001</v>
      </c>
      <c r="H122" s="2" t="s">
        <v>29</v>
      </c>
      <c r="I122" s="92">
        <v>440408.80800000002</v>
      </c>
      <c r="J122" s="92">
        <v>81134.956000000006</v>
      </c>
      <c r="K122" s="92">
        <v>18.422646079321829</v>
      </c>
      <c r="L122" s="136">
        <v>42.7</v>
      </c>
      <c r="M122" s="136">
        <v>58.8</v>
      </c>
      <c r="N122" s="92">
        <v>1900.0380000000002</v>
      </c>
      <c r="O122" s="98">
        <v>3705077.8334080004</v>
      </c>
      <c r="P122" s="98">
        <f t="shared" si="4"/>
        <v>74101556.668160006</v>
      </c>
      <c r="Q122" s="98">
        <v>615012.30000000005</v>
      </c>
      <c r="R122" s="99">
        <v>1075021.5</v>
      </c>
      <c r="S122" s="137">
        <f t="shared" si="5"/>
        <v>0.57209302325581401</v>
      </c>
      <c r="T122" s="137">
        <f t="shared" si="6"/>
        <v>36.390532544378701</v>
      </c>
      <c r="U122" s="137">
        <f t="shared" si="7"/>
        <v>63.609467455621306</v>
      </c>
      <c r="V122" s="99">
        <v>1690033.8</v>
      </c>
    </row>
    <row r="123" spans="1:22" ht="12" customHeight="1">
      <c r="A123" s="29" t="s">
        <v>34</v>
      </c>
      <c r="B123" s="2" t="s">
        <v>68</v>
      </c>
      <c r="C123" s="2" t="s">
        <v>67</v>
      </c>
      <c r="D123" s="2" t="s">
        <v>57</v>
      </c>
      <c r="E123" s="2" t="s">
        <v>48</v>
      </c>
      <c r="F123" s="88" t="s">
        <v>114</v>
      </c>
      <c r="G123" s="4">
        <v>4</v>
      </c>
      <c r="H123" s="2">
        <v>4.5</v>
      </c>
      <c r="I123" s="92">
        <v>269322.05300000001</v>
      </c>
      <c r="J123" s="92">
        <v>60534.544000000009</v>
      </c>
      <c r="K123" s="92">
        <v>22.476638405841946</v>
      </c>
      <c r="L123" s="136">
        <v>69.8</v>
      </c>
      <c r="M123" s="136">
        <v>31.1</v>
      </c>
      <c r="N123" s="92">
        <v>17067.008000000002</v>
      </c>
      <c r="O123" s="100">
        <v>4853416.6663920013</v>
      </c>
      <c r="P123" s="98">
        <f t="shared" si="4"/>
        <v>97068333.32784003</v>
      </c>
      <c r="Q123" s="98">
        <v>2556717.8000000003</v>
      </c>
      <c r="R123" s="99">
        <v>1276692.2000000002</v>
      </c>
      <c r="S123" s="137">
        <f t="shared" si="5"/>
        <v>2.0026109660574414</v>
      </c>
      <c r="T123" s="137">
        <f t="shared" si="6"/>
        <v>66.695652173913047</v>
      </c>
      <c r="U123" s="137">
        <f t="shared" si="7"/>
        <v>33.304347826086953</v>
      </c>
      <c r="V123" s="99">
        <v>3833410.0000000005</v>
      </c>
    </row>
    <row r="124" spans="1:22" ht="12" customHeight="1">
      <c r="A124" s="29" t="s">
        <v>34</v>
      </c>
      <c r="B124" s="2" t="s">
        <v>70</v>
      </c>
      <c r="C124" s="2" t="s">
        <v>67</v>
      </c>
      <c r="D124" s="2" t="s">
        <v>57</v>
      </c>
      <c r="E124" s="2" t="s">
        <v>48</v>
      </c>
      <c r="F124" s="87" t="s">
        <v>113</v>
      </c>
      <c r="G124" s="4">
        <v>0.57499999999999996</v>
      </c>
      <c r="H124" s="2" t="s">
        <v>29</v>
      </c>
      <c r="I124" s="92">
        <v>219987.73300000001</v>
      </c>
      <c r="J124" s="92">
        <v>77834.89</v>
      </c>
      <c r="K124" s="92">
        <v>35.381468293052507</v>
      </c>
      <c r="L124" s="136">
        <v>74.599999999999994</v>
      </c>
      <c r="M124" s="136">
        <v>26.3</v>
      </c>
      <c r="N124" s="92">
        <v>3783.4090000000006</v>
      </c>
      <c r="O124" s="103">
        <v>4856526.4619200006</v>
      </c>
      <c r="P124" s="98">
        <f t="shared" si="4"/>
        <v>97130529.238400012</v>
      </c>
      <c r="Q124" s="98">
        <v>1821703.1</v>
      </c>
      <c r="R124" s="98">
        <v>1951705.7000000002</v>
      </c>
      <c r="S124" s="137">
        <f t="shared" si="5"/>
        <v>0.93339026473099906</v>
      </c>
      <c r="T124" s="137">
        <f t="shared" si="6"/>
        <v>48.277385159010599</v>
      </c>
      <c r="U124" s="137">
        <f t="shared" si="7"/>
        <v>51.722614840989401</v>
      </c>
      <c r="V124" s="98">
        <v>3773408.8000000003</v>
      </c>
    </row>
    <row r="125" spans="1:22" ht="12" customHeight="1" thickBot="1">
      <c r="A125" s="34" t="s">
        <v>34</v>
      </c>
      <c r="B125" s="12" t="s">
        <v>70</v>
      </c>
      <c r="C125" s="12" t="s">
        <v>67</v>
      </c>
      <c r="D125" s="12" t="s">
        <v>57</v>
      </c>
      <c r="E125" s="12" t="s">
        <v>48</v>
      </c>
      <c r="F125" s="89" t="s">
        <v>114</v>
      </c>
      <c r="G125" s="14">
        <v>4</v>
      </c>
      <c r="H125" s="12">
        <v>4.5</v>
      </c>
      <c r="I125" s="93">
        <v>237138.07600000003</v>
      </c>
      <c r="J125" s="93">
        <v>72951.459000000003</v>
      </c>
      <c r="K125" s="93">
        <v>30.763283666010683</v>
      </c>
      <c r="L125" s="139">
        <v>65.099999999999994</v>
      </c>
      <c r="M125" s="139">
        <v>36</v>
      </c>
      <c r="N125" s="93">
        <v>933.35200000000009</v>
      </c>
      <c r="O125" s="101">
        <v>2619909.0638000006</v>
      </c>
      <c r="P125" s="102">
        <f t="shared" si="4"/>
        <v>52398181.276000008</v>
      </c>
      <c r="Q125" s="102">
        <v>1233358.0000000002</v>
      </c>
      <c r="R125" s="102">
        <v>960019.20000000007</v>
      </c>
      <c r="S125" s="140">
        <f t="shared" si="5"/>
        <v>1.2847222222222223</v>
      </c>
      <c r="T125" s="140">
        <f t="shared" si="6"/>
        <v>56.231003039513681</v>
      </c>
      <c r="U125" s="140">
        <f t="shared" si="7"/>
        <v>43.768996960486319</v>
      </c>
      <c r="V125" s="102">
        <v>2193377.2000000002</v>
      </c>
    </row>
    <row r="126" spans="1:22" ht="12" customHeight="1">
      <c r="A126" s="31" t="s">
        <v>34</v>
      </c>
      <c r="B126" s="11" t="s">
        <v>72</v>
      </c>
      <c r="C126" s="11" t="s">
        <v>73</v>
      </c>
      <c r="D126" s="11" t="s">
        <v>57</v>
      </c>
      <c r="E126" s="11" t="s">
        <v>48</v>
      </c>
      <c r="F126" s="90" t="s">
        <v>113</v>
      </c>
      <c r="G126" s="13">
        <v>0.51300000000000001</v>
      </c>
      <c r="H126" s="11" t="s">
        <v>29</v>
      </c>
      <c r="I126" s="94">
        <v>93535.204000000012</v>
      </c>
      <c r="J126" s="94">
        <v>12400.248000000001</v>
      </c>
      <c r="K126" s="94">
        <v>13.257305773342837</v>
      </c>
      <c r="L126" s="141">
        <v>17.5</v>
      </c>
      <c r="M126" s="141">
        <v>82.9</v>
      </c>
      <c r="N126" s="94">
        <v>1900.0380000000002</v>
      </c>
      <c r="O126" s="98">
        <v>4295882.7826040005</v>
      </c>
      <c r="P126" s="98">
        <f t="shared" si="4"/>
        <v>85917655.652080014</v>
      </c>
      <c r="Q126" s="98">
        <v>1246691.6000000001</v>
      </c>
      <c r="R126" s="99">
        <v>1561697.9000000001</v>
      </c>
      <c r="S126" s="137">
        <f t="shared" si="5"/>
        <v>0.79829242262540023</v>
      </c>
      <c r="T126" s="137">
        <f t="shared" si="6"/>
        <v>44.391691394658757</v>
      </c>
      <c r="U126" s="137">
        <f t="shared" si="7"/>
        <v>55.60830860534125</v>
      </c>
      <c r="V126" s="99">
        <v>2808389.5</v>
      </c>
    </row>
    <row r="127" spans="1:22" ht="12" customHeight="1">
      <c r="A127" s="29" t="s">
        <v>34</v>
      </c>
      <c r="B127" s="2" t="s">
        <v>72</v>
      </c>
      <c r="C127" s="2" t="s">
        <v>73</v>
      </c>
      <c r="D127" s="2" t="s">
        <v>57</v>
      </c>
      <c r="E127" s="2" t="s">
        <v>48</v>
      </c>
      <c r="F127" s="88" t="s">
        <v>114</v>
      </c>
      <c r="G127" s="4">
        <v>4</v>
      </c>
      <c r="H127" s="2">
        <v>4.5</v>
      </c>
      <c r="I127" s="92">
        <v>152686.38700000002</v>
      </c>
      <c r="J127" s="92">
        <v>25517.177000000003</v>
      </c>
      <c r="K127" s="92">
        <v>16.71214932867591</v>
      </c>
      <c r="L127" s="136">
        <v>19.5</v>
      </c>
      <c r="M127" s="136">
        <v>81.8</v>
      </c>
      <c r="N127" s="92">
        <v>1900.0380000000002</v>
      </c>
      <c r="O127" s="100">
        <v>2981694.4326960007</v>
      </c>
      <c r="P127" s="98">
        <f t="shared" si="4"/>
        <v>59633888.65392001</v>
      </c>
      <c r="Q127" s="98">
        <v>1316693.0000000002</v>
      </c>
      <c r="R127" s="99">
        <v>1340026.8</v>
      </c>
      <c r="S127" s="137">
        <f t="shared" si="5"/>
        <v>0.98258706467661705</v>
      </c>
      <c r="T127" s="137">
        <f t="shared" si="6"/>
        <v>49.560853199498126</v>
      </c>
      <c r="U127" s="137">
        <f t="shared" si="7"/>
        <v>50.439146800501874</v>
      </c>
      <c r="V127" s="99">
        <v>2656719.8000000003</v>
      </c>
    </row>
    <row r="128" spans="1:22" ht="12" customHeight="1">
      <c r="A128" s="29" t="s">
        <v>34</v>
      </c>
      <c r="B128" s="2" t="s">
        <v>75</v>
      </c>
      <c r="C128" s="2" t="s">
        <v>73</v>
      </c>
      <c r="D128" s="2" t="s">
        <v>57</v>
      </c>
      <c r="E128" s="2" t="s">
        <v>48</v>
      </c>
      <c r="F128" s="87" t="s">
        <v>113</v>
      </c>
      <c r="G128" s="4">
        <v>0.51200000000000001</v>
      </c>
      <c r="H128" s="2" t="s">
        <v>29</v>
      </c>
      <c r="I128" s="92">
        <v>159403.18800000002</v>
      </c>
      <c r="J128" s="92">
        <v>39750.795000000006</v>
      </c>
      <c r="K128" s="92">
        <v>24.937264742785445</v>
      </c>
      <c r="L128" s="136">
        <v>75</v>
      </c>
      <c r="M128" s="136">
        <v>25.8</v>
      </c>
      <c r="N128" s="92">
        <v>5666.78</v>
      </c>
      <c r="O128" s="98">
        <v>4485018.298572001</v>
      </c>
      <c r="P128" s="98">
        <f t="shared" si="4"/>
        <v>89700365.971440017</v>
      </c>
      <c r="Q128" s="98">
        <v>1561697.9000000001</v>
      </c>
      <c r="R128" s="99">
        <v>1683367.0000000002</v>
      </c>
      <c r="S128" s="137">
        <f t="shared" si="5"/>
        <v>0.92772277227722766</v>
      </c>
      <c r="T128" s="137">
        <f t="shared" si="6"/>
        <v>48.125321006676934</v>
      </c>
      <c r="U128" s="137">
        <f t="shared" si="7"/>
        <v>51.874678993323066</v>
      </c>
      <c r="V128" s="99">
        <v>3245064.9000000004</v>
      </c>
    </row>
    <row r="129" spans="1:22" ht="12" customHeight="1" thickBot="1">
      <c r="A129" s="34" t="s">
        <v>34</v>
      </c>
      <c r="B129" s="12" t="s">
        <v>75</v>
      </c>
      <c r="C129" s="12" t="s">
        <v>73</v>
      </c>
      <c r="D129" s="12" t="s">
        <v>57</v>
      </c>
      <c r="E129" s="12" t="s">
        <v>48</v>
      </c>
      <c r="F129" s="89" t="s">
        <v>114</v>
      </c>
      <c r="G129" s="14">
        <v>4</v>
      </c>
      <c r="H129" s="12">
        <v>4.5</v>
      </c>
      <c r="I129" s="93">
        <v>281872.304</v>
      </c>
      <c r="J129" s="93">
        <v>57284.479000000007</v>
      </c>
      <c r="K129" s="93">
        <v>20.322847682119207</v>
      </c>
      <c r="L129" s="139">
        <v>53</v>
      </c>
      <c r="M129" s="139">
        <v>48.4</v>
      </c>
      <c r="N129" s="93">
        <v>2850.0570000000002</v>
      </c>
      <c r="O129" s="101">
        <v>2529874.8631520001</v>
      </c>
      <c r="P129" s="102">
        <f t="shared" si="4"/>
        <v>50597497.263040006</v>
      </c>
      <c r="Q129" s="102">
        <v>958352.50000000012</v>
      </c>
      <c r="R129" s="102">
        <v>730014.60000000009</v>
      </c>
      <c r="S129" s="140">
        <f t="shared" si="5"/>
        <v>1.3127853881278539</v>
      </c>
      <c r="T129" s="140">
        <f t="shared" si="6"/>
        <v>56.762092793682143</v>
      </c>
      <c r="U129" s="140">
        <f t="shared" si="7"/>
        <v>43.237907206317871</v>
      </c>
      <c r="V129" s="102">
        <v>1688367.1</v>
      </c>
    </row>
    <row r="130" spans="1:22" ht="12" customHeight="1">
      <c r="A130" s="31" t="s">
        <v>34</v>
      </c>
      <c r="B130" s="11" t="s">
        <v>78</v>
      </c>
      <c r="C130" s="11" t="s">
        <v>79</v>
      </c>
      <c r="D130" s="11" t="s">
        <v>57</v>
      </c>
      <c r="E130" s="11" t="s">
        <v>48</v>
      </c>
      <c r="F130" s="90" t="s">
        <v>113</v>
      </c>
      <c r="G130" s="13">
        <v>0.51600000000000001</v>
      </c>
      <c r="H130" s="11" t="s">
        <v>29</v>
      </c>
      <c r="I130" s="94">
        <v>168286.69900000002</v>
      </c>
      <c r="J130" s="94">
        <v>33200.664000000004</v>
      </c>
      <c r="K130" s="94">
        <v>19.728632267010003</v>
      </c>
      <c r="L130" s="141">
        <v>57.2</v>
      </c>
      <c r="M130" s="141">
        <v>44</v>
      </c>
      <c r="N130" s="94">
        <v>1900.0380000000002</v>
      </c>
      <c r="O130" s="98">
        <v>2826448.1945000007</v>
      </c>
      <c r="P130" s="98">
        <f t="shared" ref="P130:P193" si="8">O130*20</f>
        <v>56528963.890000015</v>
      </c>
      <c r="Q130" s="98">
        <v>1036687.4000000001</v>
      </c>
      <c r="R130" s="99">
        <v>1033354.0000000001</v>
      </c>
      <c r="S130" s="137">
        <f t="shared" ref="S130:S193" si="9">Q130/R130</f>
        <v>1.0032258064516129</v>
      </c>
      <c r="T130" s="137">
        <f t="shared" ref="T130:T193" si="10">Q130/V130*100</f>
        <v>50.080515297906601</v>
      </c>
      <c r="U130" s="137">
        <f t="shared" ref="U130:U193" si="11">R130/V130*100</f>
        <v>49.919484702093392</v>
      </c>
      <c r="V130" s="99">
        <v>2070041.4000000004</v>
      </c>
    </row>
    <row r="131" spans="1:22" ht="12" customHeight="1">
      <c r="A131" s="29" t="s">
        <v>34</v>
      </c>
      <c r="B131" s="2" t="s">
        <v>78</v>
      </c>
      <c r="C131" s="2" t="s">
        <v>79</v>
      </c>
      <c r="D131" s="2" t="s">
        <v>57</v>
      </c>
      <c r="E131" s="2" t="s">
        <v>48</v>
      </c>
      <c r="F131" s="88" t="s">
        <v>114</v>
      </c>
      <c r="G131" s="4">
        <v>4</v>
      </c>
      <c r="H131" s="2">
        <v>4.5</v>
      </c>
      <c r="I131" s="92">
        <v>371690.76700000005</v>
      </c>
      <c r="J131" s="92">
        <v>62034.574000000008</v>
      </c>
      <c r="K131" s="92">
        <v>16.689834536567865</v>
      </c>
      <c r="L131" s="136">
        <v>41.3</v>
      </c>
      <c r="M131" s="136">
        <v>60.3</v>
      </c>
      <c r="N131" s="92">
        <v>950.01900000000012</v>
      </c>
      <c r="O131" s="100">
        <v>2926055.3199360007</v>
      </c>
      <c r="P131" s="98">
        <f t="shared" si="8"/>
        <v>58521106.398720011</v>
      </c>
      <c r="Q131" s="98">
        <v>1190023.8</v>
      </c>
      <c r="R131" s="99">
        <v>876684.20000000007</v>
      </c>
      <c r="S131" s="137">
        <f t="shared" si="9"/>
        <v>1.3574144486692015</v>
      </c>
      <c r="T131" s="137">
        <f t="shared" si="10"/>
        <v>57.58064516129032</v>
      </c>
      <c r="U131" s="137">
        <f t="shared" si="11"/>
        <v>42.41935483870968</v>
      </c>
      <c r="V131" s="99">
        <v>2066708</v>
      </c>
    </row>
    <row r="132" spans="1:22" ht="12" customHeight="1">
      <c r="A132" s="29" t="s">
        <v>34</v>
      </c>
      <c r="B132" s="2" t="s">
        <v>81</v>
      </c>
      <c r="C132" s="2" t="s">
        <v>79</v>
      </c>
      <c r="D132" s="2" t="s">
        <v>57</v>
      </c>
      <c r="E132" s="2" t="s">
        <v>48</v>
      </c>
      <c r="F132" s="87" t="s">
        <v>113</v>
      </c>
      <c r="G132" s="4">
        <v>0.501</v>
      </c>
      <c r="H132" s="2" t="s">
        <v>29</v>
      </c>
      <c r="I132" s="92">
        <v>244688.22700000001</v>
      </c>
      <c r="J132" s="92">
        <v>56467.796000000002</v>
      </c>
      <c r="K132" s="92">
        <v>23.077447040392343</v>
      </c>
      <c r="L132" s="136">
        <v>57.7</v>
      </c>
      <c r="M132" s="136">
        <v>43.5</v>
      </c>
      <c r="N132" s="92">
        <v>11166.89</v>
      </c>
      <c r="O132" s="98">
        <v>3659479.9881360009</v>
      </c>
      <c r="P132" s="98">
        <f t="shared" si="8"/>
        <v>73189599.762720019</v>
      </c>
      <c r="Q132" s="98">
        <v>1620032.4000000001</v>
      </c>
      <c r="R132" s="98">
        <v>2656719.8000000003</v>
      </c>
      <c r="S132" s="138">
        <f t="shared" si="9"/>
        <v>0.60978670012547054</v>
      </c>
      <c r="T132" s="137">
        <f t="shared" si="10"/>
        <v>37.879968823070932</v>
      </c>
      <c r="U132" s="137">
        <f t="shared" si="11"/>
        <v>62.120031176929082</v>
      </c>
      <c r="V132" s="99">
        <v>4276752.2</v>
      </c>
    </row>
    <row r="133" spans="1:22" ht="12" customHeight="1" thickBot="1">
      <c r="A133" s="34" t="s">
        <v>34</v>
      </c>
      <c r="B133" s="12" t="s">
        <v>81</v>
      </c>
      <c r="C133" s="12" t="s">
        <v>79</v>
      </c>
      <c r="D133" s="12" t="s">
        <v>57</v>
      </c>
      <c r="E133" s="12" t="s">
        <v>48</v>
      </c>
      <c r="F133" s="89" t="s">
        <v>114</v>
      </c>
      <c r="G133" s="14">
        <v>3.8</v>
      </c>
      <c r="H133" s="12">
        <v>4.3</v>
      </c>
      <c r="I133" s="93">
        <v>190820.48300000001</v>
      </c>
      <c r="J133" s="93">
        <v>29800.596000000001</v>
      </c>
      <c r="K133" s="93">
        <v>15.617084461525025</v>
      </c>
      <c r="L133" s="139">
        <v>84.2</v>
      </c>
      <c r="M133" s="139">
        <v>16.600000000000001</v>
      </c>
      <c r="N133" s="93">
        <v>10183.537</v>
      </c>
      <c r="O133" s="101">
        <v>3963865.2757200007</v>
      </c>
      <c r="P133" s="102">
        <f t="shared" si="8"/>
        <v>79277305.51440002</v>
      </c>
      <c r="Q133" s="102">
        <v>1893371.2000000002</v>
      </c>
      <c r="R133" s="102">
        <v>3046727.6</v>
      </c>
      <c r="S133" s="140">
        <f t="shared" si="9"/>
        <v>0.62144420131291034</v>
      </c>
      <c r="T133" s="140">
        <f t="shared" si="10"/>
        <v>38.326585695006742</v>
      </c>
      <c r="U133" s="140">
        <f t="shared" si="11"/>
        <v>61.673414304993244</v>
      </c>
      <c r="V133" s="102">
        <v>4940098.8000000007</v>
      </c>
    </row>
    <row r="134" spans="1:22" ht="12" customHeight="1">
      <c r="A134" s="31" t="s">
        <v>34</v>
      </c>
      <c r="B134" s="11" t="s">
        <v>83</v>
      </c>
      <c r="C134" s="11" t="s">
        <v>84</v>
      </c>
      <c r="D134" s="11" t="s">
        <v>57</v>
      </c>
      <c r="E134" s="11" t="s">
        <v>48</v>
      </c>
      <c r="F134" s="90" t="s">
        <v>113</v>
      </c>
      <c r="G134" s="13">
        <v>0.56499999999999995</v>
      </c>
      <c r="H134" s="11" t="s">
        <v>29</v>
      </c>
      <c r="I134" s="94">
        <v>106485.463</v>
      </c>
      <c r="J134" s="94">
        <v>13633.606000000002</v>
      </c>
      <c r="K134" s="94">
        <v>12.803255595554861</v>
      </c>
      <c r="L134" s="141">
        <v>53.1</v>
      </c>
      <c r="M134" s="141">
        <v>47.9</v>
      </c>
      <c r="N134" s="94">
        <v>9383.5210000000006</v>
      </c>
      <c r="O134" s="98">
        <v>3551161.6884800009</v>
      </c>
      <c r="P134" s="98">
        <f t="shared" si="8"/>
        <v>71023233.769600019</v>
      </c>
      <c r="Q134" s="98">
        <v>1248358.3</v>
      </c>
      <c r="R134" s="99">
        <v>1965039.3000000003</v>
      </c>
      <c r="S134" s="137">
        <f t="shared" si="9"/>
        <v>0.63528413910093295</v>
      </c>
      <c r="T134" s="137">
        <f t="shared" si="10"/>
        <v>38.848547717842322</v>
      </c>
      <c r="U134" s="137">
        <f t="shared" si="11"/>
        <v>61.15145228215767</v>
      </c>
      <c r="V134" s="99">
        <v>3213397.6000000006</v>
      </c>
    </row>
    <row r="135" spans="1:22" ht="12" customHeight="1">
      <c r="A135" s="29" t="s">
        <v>34</v>
      </c>
      <c r="B135" s="2" t="s">
        <v>83</v>
      </c>
      <c r="C135" s="2" t="s">
        <v>84</v>
      </c>
      <c r="D135" s="2" t="s">
        <v>57</v>
      </c>
      <c r="E135" s="2" t="s">
        <v>48</v>
      </c>
      <c r="F135" s="88" t="s">
        <v>114</v>
      </c>
      <c r="G135" s="4">
        <v>4.3</v>
      </c>
      <c r="H135" s="2">
        <v>4.8</v>
      </c>
      <c r="I135" s="92">
        <v>337390.08100000001</v>
      </c>
      <c r="J135" s="92">
        <v>44117.549000000006</v>
      </c>
      <c r="K135" s="92">
        <v>13.076125080274664</v>
      </c>
      <c r="L135" s="136">
        <v>33</v>
      </c>
      <c r="M135" s="136">
        <v>68.5</v>
      </c>
      <c r="N135" s="92">
        <v>10183.537</v>
      </c>
      <c r="O135" s="100">
        <v>1986840.8693560003</v>
      </c>
      <c r="P135" s="98">
        <f t="shared" si="8"/>
        <v>39736817.387120008</v>
      </c>
      <c r="Q135" s="98">
        <v>693347.20000000007</v>
      </c>
      <c r="R135" s="99">
        <v>1436695.4000000001</v>
      </c>
      <c r="S135" s="137">
        <f t="shared" si="9"/>
        <v>0.48259860788863107</v>
      </c>
      <c r="T135" s="137">
        <f t="shared" si="10"/>
        <v>32.550860719874805</v>
      </c>
      <c r="U135" s="137">
        <f t="shared" si="11"/>
        <v>67.449139280125209</v>
      </c>
      <c r="V135" s="99">
        <v>2130042.6</v>
      </c>
    </row>
    <row r="136" spans="1:22" ht="12" customHeight="1">
      <c r="A136" s="29" t="s">
        <v>34</v>
      </c>
      <c r="B136" s="2" t="s">
        <v>86</v>
      </c>
      <c r="C136" s="2" t="s">
        <v>84</v>
      </c>
      <c r="D136" s="2" t="s">
        <v>57</v>
      </c>
      <c r="E136" s="2" t="s">
        <v>48</v>
      </c>
      <c r="F136" s="87" t="s">
        <v>113</v>
      </c>
      <c r="G136" s="4">
        <v>0.5</v>
      </c>
      <c r="H136" s="2" t="s">
        <v>29</v>
      </c>
      <c r="I136" s="92">
        <v>68251.365000000005</v>
      </c>
      <c r="J136" s="92">
        <v>8233.4980000000014</v>
      </c>
      <c r="K136" s="92">
        <v>12.063492063492065</v>
      </c>
      <c r="L136" s="136">
        <v>35.200000000000003</v>
      </c>
      <c r="M136" s="136">
        <v>66.400000000000006</v>
      </c>
      <c r="N136" s="92">
        <v>12316.913</v>
      </c>
      <c r="O136" s="98">
        <v>2902169.8422360006</v>
      </c>
      <c r="P136" s="98">
        <f t="shared" si="8"/>
        <v>58043396.844720013</v>
      </c>
      <c r="Q136" s="98">
        <v>1120022.4000000001</v>
      </c>
      <c r="R136" s="99">
        <v>1353360.4000000001</v>
      </c>
      <c r="S136" s="137">
        <f t="shared" si="9"/>
        <v>0.82758620689655171</v>
      </c>
      <c r="T136" s="137">
        <f t="shared" si="10"/>
        <v>45.283018867924532</v>
      </c>
      <c r="U136" s="137">
        <f t="shared" si="11"/>
        <v>54.716981132075468</v>
      </c>
      <c r="V136" s="99">
        <v>2473382.8000000003</v>
      </c>
    </row>
    <row r="137" spans="1:22" ht="12" customHeight="1">
      <c r="A137" s="29" t="s">
        <v>34</v>
      </c>
      <c r="B137" s="2" t="s">
        <v>86</v>
      </c>
      <c r="C137" s="2" t="s">
        <v>84</v>
      </c>
      <c r="D137" s="2" t="s">
        <v>57</v>
      </c>
      <c r="E137" s="2" t="s">
        <v>48</v>
      </c>
      <c r="F137" s="88" t="s">
        <v>114</v>
      </c>
      <c r="G137" s="4">
        <v>4</v>
      </c>
      <c r="H137" s="2">
        <v>4.5</v>
      </c>
      <c r="I137" s="92">
        <v>130185.93700000001</v>
      </c>
      <c r="J137" s="92">
        <v>18933.712000000003</v>
      </c>
      <c r="K137" s="92">
        <v>14.543592369734991</v>
      </c>
      <c r="L137" s="136">
        <v>35.1</v>
      </c>
      <c r="M137" s="136">
        <v>65.900000000000006</v>
      </c>
      <c r="N137" s="92">
        <v>7483.4830000000011</v>
      </c>
      <c r="O137" s="100">
        <v>1743546.2035600003</v>
      </c>
      <c r="P137" s="98">
        <f t="shared" si="8"/>
        <v>34870924.071200006</v>
      </c>
      <c r="Q137" s="98">
        <v>1196690.6000000001</v>
      </c>
      <c r="R137" s="99">
        <v>1451695.7000000002</v>
      </c>
      <c r="S137" s="137">
        <f t="shared" si="9"/>
        <v>0.82433983926521237</v>
      </c>
      <c r="T137" s="137">
        <f t="shared" si="10"/>
        <v>45.185651353052229</v>
      </c>
      <c r="U137" s="137">
        <f t="shared" si="11"/>
        <v>54.814348646947764</v>
      </c>
      <c r="V137" s="99">
        <v>2648386.3000000003</v>
      </c>
    </row>
    <row r="138" spans="1:22" ht="12" customHeight="1">
      <c r="A138" s="29" t="s">
        <v>34</v>
      </c>
      <c r="B138" s="2" t="s">
        <v>88</v>
      </c>
      <c r="C138" s="2" t="s">
        <v>84</v>
      </c>
      <c r="D138" s="2" t="s">
        <v>57</v>
      </c>
      <c r="E138" s="2" t="s">
        <v>48</v>
      </c>
      <c r="F138" s="87" t="s">
        <v>113</v>
      </c>
      <c r="G138" s="4">
        <v>0.49399999999999999</v>
      </c>
      <c r="H138" s="2" t="s">
        <v>29</v>
      </c>
      <c r="I138" s="92">
        <v>170586.74500000002</v>
      </c>
      <c r="J138" s="92">
        <v>36200.724000000002</v>
      </c>
      <c r="K138" s="92">
        <v>21.221299462628235</v>
      </c>
      <c r="L138" s="136">
        <v>21.8</v>
      </c>
      <c r="M138" s="136">
        <v>79.900000000000006</v>
      </c>
      <c r="N138" s="92">
        <v>3800.0760000000005</v>
      </c>
      <c r="O138" s="103">
        <v>1327433.0814640003</v>
      </c>
      <c r="P138" s="98">
        <f t="shared" si="8"/>
        <v>26548661.629280005</v>
      </c>
      <c r="Q138" s="98">
        <v>1000020.0000000001</v>
      </c>
      <c r="R138" s="98">
        <v>1291692.5000000002</v>
      </c>
      <c r="S138" s="137">
        <f t="shared" si="9"/>
        <v>0.77419354838709675</v>
      </c>
      <c r="T138" s="137">
        <f t="shared" si="10"/>
        <v>43.636363636363633</v>
      </c>
      <c r="U138" s="137">
        <f t="shared" si="11"/>
        <v>56.36363636363636</v>
      </c>
      <c r="V138" s="98">
        <v>2291712.5000000005</v>
      </c>
    </row>
    <row r="139" spans="1:22" ht="12" customHeight="1" thickBot="1">
      <c r="A139" s="34" t="s">
        <v>34</v>
      </c>
      <c r="B139" s="12" t="s">
        <v>88</v>
      </c>
      <c r="C139" s="12" t="s">
        <v>84</v>
      </c>
      <c r="D139" s="12" t="s">
        <v>57</v>
      </c>
      <c r="E139" s="12" t="s">
        <v>48</v>
      </c>
      <c r="F139" s="89" t="s">
        <v>114</v>
      </c>
      <c r="G139" s="14">
        <v>4</v>
      </c>
      <c r="H139" s="12">
        <v>4.5</v>
      </c>
      <c r="I139" s="93">
        <v>273788.80900000001</v>
      </c>
      <c r="J139" s="93">
        <v>42700.854000000007</v>
      </c>
      <c r="K139" s="93">
        <v>15.596274426249469</v>
      </c>
      <c r="L139" s="139">
        <v>19.8</v>
      </c>
      <c r="M139" s="139">
        <v>83.3</v>
      </c>
      <c r="N139" s="93">
        <v>3800.0760000000005</v>
      </c>
      <c r="O139" s="101">
        <v>588369.56715600006</v>
      </c>
      <c r="P139" s="102">
        <f t="shared" si="8"/>
        <v>11767391.343120001</v>
      </c>
      <c r="Q139" s="102">
        <v>970019.40000000014</v>
      </c>
      <c r="R139" s="102">
        <v>1020020.4000000001</v>
      </c>
      <c r="S139" s="140">
        <f t="shared" si="9"/>
        <v>0.9509803921568627</v>
      </c>
      <c r="T139" s="140">
        <f t="shared" si="10"/>
        <v>48.743718592964825</v>
      </c>
      <c r="U139" s="140">
        <f t="shared" si="11"/>
        <v>51.256281407035175</v>
      </c>
      <c r="V139" s="102">
        <v>1990039.8000000003</v>
      </c>
    </row>
    <row r="140" spans="1:22" ht="12" customHeight="1">
      <c r="A140" s="31" t="s">
        <v>34</v>
      </c>
      <c r="B140" s="11" t="s">
        <v>91</v>
      </c>
      <c r="C140" s="11" t="s">
        <v>90</v>
      </c>
      <c r="D140" s="11" t="s">
        <v>57</v>
      </c>
      <c r="E140" s="11" t="s">
        <v>48</v>
      </c>
      <c r="F140" s="90" t="s">
        <v>113</v>
      </c>
      <c r="G140" s="13">
        <v>0.51400000000000001</v>
      </c>
      <c r="H140" s="11" t="s">
        <v>29</v>
      </c>
      <c r="I140" s="94">
        <v>87101.742000000013</v>
      </c>
      <c r="J140" s="94">
        <v>11250.225</v>
      </c>
      <c r="K140" s="94">
        <v>12.916188289322616</v>
      </c>
      <c r="L140" s="141">
        <v>51.4</v>
      </c>
      <c r="M140" s="141">
        <v>51.6</v>
      </c>
      <c r="N140" s="94">
        <v>10350.207</v>
      </c>
      <c r="O140" s="98">
        <v>1777791.4217840005</v>
      </c>
      <c r="P140" s="98">
        <f t="shared" si="8"/>
        <v>35555828.435680009</v>
      </c>
      <c r="Q140" s="98">
        <v>2151709.7000000002</v>
      </c>
      <c r="R140" s="99">
        <v>2131709.3000000003</v>
      </c>
      <c r="S140" s="137">
        <f t="shared" si="9"/>
        <v>1.0093823299452698</v>
      </c>
      <c r="T140" s="137">
        <f t="shared" si="10"/>
        <v>50.233463035019454</v>
      </c>
      <c r="U140" s="137">
        <f t="shared" si="11"/>
        <v>49.766536964980553</v>
      </c>
      <c r="V140" s="99">
        <v>4283419</v>
      </c>
    </row>
    <row r="141" spans="1:22" ht="12" customHeight="1">
      <c r="A141" s="29" t="s">
        <v>34</v>
      </c>
      <c r="B141" s="2" t="s">
        <v>91</v>
      </c>
      <c r="C141" s="2" t="s">
        <v>90</v>
      </c>
      <c r="D141" s="2" t="s">
        <v>57</v>
      </c>
      <c r="E141" s="2" t="s">
        <v>48</v>
      </c>
      <c r="F141" s="88" t="s">
        <v>114</v>
      </c>
      <c r="G141" s="4">
        <v>4.0999999999999996</v>
      </c>
      <c r="H141" s="2">
        <v>4.5</v>
      </c>
      <c r="I141" s="92">
        <v>252588.38500000004</v>
      </c>
      <c r="J141" s="92">
        <v>27783.889000000003</v>
      </c>
      <c r="K141" s="92">
        <v>10.999670075882547</v>
      </c>
      <c r="L141" s="136">
        <v>19.7</v>
      </c>
      <c r="M141" s="136">
        <v>82</v>
      </c>
      <c r="N141" s="92">
        <v>6483.4630000000006</v>
      </c>
      <c r="O141" s="100">
        <v>1221306.625644</v>
      </c>
      <c r="P141" s="98">
        <f t="shared" si="8"/>
        <v>24426132.512880001</v>
      </c>
      <c r="Q141" s="98">
        <v>1451695.7000000002</v>
      </c>
      <c r="R141" s="99">
        <v>1113355.6000000001</v>
      </c>
      <c r="S141" s="137">
        <f t="shared" si="9"/>
        <v>1.3038922155688624</v>
      </c>
      <c r="T141" s="137">
        <f t="shared" si="10"/>
        <v>56.595191682910986</v>
      </c>
      <c r="U141" s="137">
        <f t="shared" si="11"/>
        <v>43.404808317089014</v>
      </c>
      <c r="V141" s="99">
        <v>2565051.3000000003</v>
      </c>
    </row>
    <row r="142" spans="1:22" ht="12" customHeight="1">
      <c r="A142" s="29" t="s">
        <v>34</v>
      </c>
      <c r="B142" s="2" t="s">
        <v>93</v>
      </c>
      <c r="C142" s="2" t="s">
        <v>90</v>
      </c>
      <c r="D142" s="2" t="s">
        <v>57</v>
      </c>
      <c r="E142" s="2" t="s">
        <v>48</v>
      </c>
      <c r="F142" s="87" t="s">
        <v>113</v>
      </c>
      <c r="G142" s="4">
        <v>0.50900000000000001</v>
      </c>
      <c r="H142" s="2" t="s">
        <v>29</v>
      </c>
      <c r="I142" s="92">
        <v>243171.53</v>
      </c>
      <c r="J142" s="92">
        <v>33050.661</v>
      </c>
      <c r="K142" s="92">
        <v>13.591501028101439</v>
      </c>
      <c r="L142" s="136">
        <v>45.2</v>
      </c>
      <c r="M142" s="136">
        <v>58.5</v>
      </c>
      <c r="N142" s="92">
        <v>6616.7990000000009</v>
      </c>
      <c r="O142" s="98">
        <v>733124.92887200008</v>
      </c>
      <c r="P142" s="98">
        <f t="shared" si="8"/>
        <v>14662498.577440001</v>
      </c>
      <c r="Q142" s="98">
        <v>1531697.3</v>
      </c>
      <c r="R142" s="99">
        <v>1196690.6000000001</v>
      </c>
      <c r="S142" s="137">
        <f t="shared" si="9"/>
        <v>1.2799442896935933</v>
      </c>
      <c r="T142" s="137">
        <f t="shared" si="10"/>
        <v>56.139279169211967</v>
      </c>
      <c r="U142" s="137">
        <f t="shared" si="11"/>
        <v>43.860720830788026</v>
      </c>
      <c r="V142" s="99">
        <v>2728387.9000000004</v>
      </c>
    </row>
    <row r="143" spans="1:22" ht="12" customHeight="1" thickBot="1">
      <c r="A143" s="34" t="s">
        <v>34</v>
      </c>
      <c r="B143" s="12" t="s">
        <v>93</v>
      </c>
      <c r="C143" s="12" t="s">
        <v>90</v>
      </c>
      <c r="D143" s="12" t="s">
        <v>57</v>
      </c>
      <c r="E143" s="12" t="s">
        <v>48</v>
      </c>
      <c r="F143" s="89" t="s">
        <v>114</v>
      </c>
      <c r="G143" s="14">
        <v>4</v>
      </c>
      <c r="H143" s="12">
        <v>4.5</v>
      </c>
      <c r="I143" s="93">
        <v>294339.21999999997</v>
      </c>
      <c r="J143" s="93">
        <v>35400.708000000006</v>
      </c>
      <c r="K143" s="93">
        <v>12.027180067950173</v>
      </c>
      <c r="L143" s="139">
        <v>18.3</v>
      </c>
      <c r="M143" s="139">
        <v>84.6</v>
      </c>
      <c r="N143" s="93">
        <v>1800.0360000000001</v>
      </c>
      <c r="O143" s="101">
        <v>1416530.5967120004</v>
      </c>
      <c r="P143" s="102">
        <f t="shared" si="8"/>
        <v>28330611.93424001</v>
      </c>
      <c r="Q143" s="102">
        <v>1106688.8</v>
      </c>
      <c r="R143" s="102">
        <v>1083355</v>
      </c>
      <c r="S143" s="140">
        <f t="shared" si="9"/>
        <v>1.0215384615384615</v>
      </c>
      <c r="T143" s="140">
        <f t="shared" si="10"/>
        <v>50.532724505327252</v>
      </c>
      <c r="U143" s="140">
        <f t="shared" si="11"/>
        <v>49.467275494672755</v>
      </c>
      <c r="V143" s="102">
        <v>2190043.7999999998</v>
      </c>
    </row>
    <row r="144" spans="1:22" ht="12" customHeight="1">
      <c r="A144" s="31" t="s">
        <v>34</v>
      </c>
      <c r="B144" s="11" t="s">
        <v>96</v>
      </c>
      <c r="C144" s="11" t="s">
        <v>95</v>
      </c>
      <c r="D144" s="11" t="s">
        <v>57</v>
      </c>
      <c r="E144" s="11" t="s">
        <v>48</v>
      </c>
      <c r="F144" s="90" t="s">
        <v>113</v>
      </c>
      <c r="G144" s="13">
        <v>0.55400000000000005</v>
      </c>
      <c r="H144" s="11" t="s">
        <v>29</v>
      </c>
      <c r="I144" s="94">
        <v>248421.63500000001</v>
      </c>
      <c r="J144" s="94">
        <v>19400.388000000003</v>
      </c>
      <c r="K144" s="94">
        <v>7.8094599127809472</v>
      </c>
      <c r="L144" s="141">
        <v>17.399999999999999</v>
      </c>
      <c r="M144" s="141">
        <v>83.5</v>
      </c>
      <c r="N144" s="94">
        <v>39067.448000000004</v>
      </c>
      <c r="O144" s="98">
        <v>3192504.8488200009</v>
      </c>
      <c r="P144" s="98">
        <f t="shared" si="8"/>
        <v>63850096.976400018</v>
      </c>
      <c r="Q144" s="98">
        <v>11305226.100000001</v>
      </c>
      <c r="R144" s="99">
        <v>4441755.5</v>
      </c>
      <c r="S144" s="137">
        <f t="shared" si="9"/>
        <v>2.5452157598499063</v>
      </c>
      <c r="T144" s="137">
        <f t="shared" si="10"/>
        <v>71.792972057578325</v>
      </c>
      <c r="U144" s="137">
        <f t="shared" si="11"/>
        <v>28.207027942421675</v>
      </c>
      <c r="V144" s="99">
        <v>15746981.600000001</v>
      </c>
    </row>
    <row r="145" spans="1:22" ht="12" customHeight="1">
      <c r="A145" s="29" t="s">
        <v>34</v>
      </c>
      <c r="B145" s="2" t="s">
        <v>96</v>
      </c>
      <c r="C145" s="2" t="s">
        <v>95</v>
      </c>
      <c r="D145" s="2" t="s">
        <v>57</v>
      </c>
      <c r="E145" s="2" t="s">
        <v>48</v>
      </c>
      <c r="F145" s="88" t="s">
        <v>114</v>
      </c>
      <c r="G145" s="4">
        <v>4.5</v>
      </c>
      <c r="H145" s="2">
        <v>5</v>
      </c>
      <c r="I145" s="92">
        <v>446292.25900000002</v>
      </c>
      <c r="J145" s="92">
        <v>58967.846000000005</v>
      </c>
      <c r="K145" s="92">
        <v>13.21283190798073</v>
      </c>
      <c r="L145" s="136">
        <v>14</v>
      </c>
      <c r="M145" s="136">
        <v>88</v>
      </c>
      <c r="N145" s="92">
        <v>1900.0380000000002</v>
      </c>
      <c r="O145" s="100">
        <v>1599746.2609520005</v>
      </c>
      <c r="P145" s="98">
        <f t="shared" si="8"/>
        <v>31994925.21904001</v>
      </c>
      <c r="Q145" s="98">
        <v>6300126.0000000009</v>
      </c>
      <c r="R145" s="99">
        <v>3941745.5000000005</v>
      </c>
      <c r="S145" s="137">
        <f t="shared" si="9"/>
        <v>1.5983086680761101</v>
      </c>
      <c r="T145" s="137">
        <f t="shared" si="10"/>
        <v>61.513425549227009</v>
      </c>
      <c r="U145" s="137">
        <f t="shared" si="11"/>
        <v>38.486574450772984</v>
      </c>
      <c r="V145" s="99">
        <v>10241871.500000002</v>
      </c>
    </row>
    <row r="146" spans="1:22" ht="12" customHeight="1">
      <c r="A146" s="29" t="s">
        <v>34</v>
      </c>
      <c r="B146" s="2" t="s">
        <v>98</v>
      </c>
      <c r="C146" s="2" t="s">
        <v>95</v>
      </c>
      <c r="D146" s="2" t="s">
        <v>57</v>
      </c>
      <c r="E146" s="2" t="s">
        <v>48</v>
      </c>
      <c r="F146" s="87" t="s">
        <v>113</v>
      </c>
      <c r="G146" s="4">
        <v>0.51100000000000001</v>
      </c>
      <c r="H146" s="2" t="s">
        <v>29</v>
      </c>
      <c r="I146" s="92">
        <v>218354.36700000003</v>
      </c>
      <c r="J146" s="92">
        <v>24633.826000000001</v>
      </c>
      <c r="K146" s="92">
        <v>11.281581558659644</v>
      </c>
      <c r="L146" s="136">
        <v>21.2</v>
      </c>
      <c r="M146" s="136">
        <v>82.4</v>
      </c>
      <c r="N146" s="92">
        <v>2700.0540000000001</v>
      </c>
      <c r="O146" s="98">
        <v>740768.28173600021</v>
      </c>
      <c r="P146" s="98">
        <f t="shared" si="8"/>
        <v>14815365.634720005</v>
      </c>
      <c r="Q146" s="98">
        <v>733348.00000000012</v>
      </c>
      <c r="R146" s="99">
        <v>1680033.6</v>
      </c>
      <c r="S146" s="137">
        <f t="shared" si="9"/>
        <v>0.43650793650793657</v>
      </c>
      <c r="T146" s="137">
        <f t="shared" si="10"/>
        <v>30.386740331491719</v>
      </c>
      <c r="U146" s="137">
        <f t="shared" si="11"/>
        <v>69.613259668508292</v>
      </c>
      <c r="V146" s="99">
        <v>2413381.6</v>
      </c>
    </row>
    <row r="147" spans="1:22" ht="12" customHeight="1" thickBot="1">
      <c r="A147" s="34" t="s">
        <v>34</v>
      </c>
      <c r="B147" s="12" t="s">
        <v>98</v>
      </c>
      <c r="C147" s="12" t="s">
        <v>95</v>
      </c>
      <c r="D147" s="12" t="s">
        <v>57</v>
      </c>
      <c r="E147" s="12" t="s">
        <v>48</v>
      </c>
      <c r="F147" s="89" t="s">
        <v>114</v>
      </c>
      <c r="G147" s="14">
        <v>4</v>
      </c>
      <c r="H147" s="12">
        <v>4.5</v>
      </c>
      <c r="I147" s="93">
        <v>378340.9</v>
      </c>
      <c r="J147" s="93">
        <v>27383.881000000001</v>
      </c>
      <c r="K147" s="93">
        <v>7.2378854625550657</v>
      </c>
      <c r="L147" s="139">
        <v>21</v>
      </c>
      <c r="M147" s="139">
        <v>81</v>
      </c>
      <c r="N147" s="93">
        <v>4733.4280000000008</v>
      </c>
      <c r="O147" s="101">
        <v>383272.93197200005</v>
      </c>
      <c r="P147" s="102">
        <f t="shared" si="8"/>
        <v>7665458.639440001</v>
      </c>
      <c r="Q147" s="102">
        <v>916685.00000000012</v>
      </c>
      <c r="R147" s="102">
        <v>713347.60000000009</v>
      </c>
      <c r="S147" s="140">
        <f t="shared" si="9"/>
        <v>1.2850467289719627</v>
      </c>
      <c r="T147" s="140">
        <f t="shared" si="10"/>
        <v>56.237218813905933</v>
      </c>
      <c r="U147" s="140">
        <f t="shared" si="11"/>
        <v>43.762781186094074</v>
      </c>
      <c r="V147" s="102">
        <v>1630032.6</v>
      </c>
    </row>
    <row r="148" spans="1:22" ht="12" customHeight="1">
      <c r="A148" s="31" t="s">
        <v>34</v>
      </c>
      <c r="B148" s="11" t="s">
        <v>100</v>
      </c>
      <c r="C148" s="11" t="s">
        <v>101</v>
      </c>
      <c r="D148" s="11" t="s">
        <v>57</v>
      </c>
      <c r="E148" s="11" t="s">
        <v>48</v>
      </c>
      <c r="F148" s="90" t="s">
        <v>113</v>
      </c>
      <c r="G148" s="13">
        <v>0.51200000000000001</v>
      </c>
      <c r="H148" s="11" t="s">
        <v>29</v>
      </c>
      <c r="I148" s="94">
        <v>244821.56300000002</v>
      </c>
      <c r="J148" s="94">
        <v>19367.054</v>
      </c>
      <c r="K148" s="94">
        <v>7.9106814623187418</v>
      </c>
      <c r="L148" s="141">
        <v>21.2</v>
      </c>
      <c r="M148" s="141">
        <v>82.4</v>
      </c>
      <c r="N148" s="94">
        <v>6266.7920000000004</v>
      </c>
      <c r="O148" s="98">
        <v>1966514.7961760003</v>
      </c>
      <c r="P148" s="98">
        <f t="shared" si="8"/>
        <v>39330295.923520006</v>
      </c>
      <c r="Q148" s="98">
        <v>2746721.6</v>
      </c>
      <c r="R148" s="99">
        <v>2130042.6</v>
      </c>
      <c r="S148" s="137">
        <f t="shared" si="9"/>
        <v>1.2895148669796557</v>
      </c>
      <c r="T148" s="137">
        <f t="shared" si="10"/>
        <v>56.322624743677373</v>
      </c>
      <c r="U148" s="137">
        <f t="shared" si="11"/>
        <v>43.677375256322627</v>
      </c>
      <c r="V148" s="99">
        <v>4876764.2</v>
      </c>
    </row>
    <row r="149" spans="1:22" ht="12" customHeight="1">
      <c r="A149" s="29" t="s">
        <v>34</v>
      </c>
      <c r="B149" s="2" t="s">
        <v>100</v>
      </c>
      <c r="C149" s="2" t="s">
        <v>101</v>
      </c>
      <c r="D149" s="2" t="s">
        <v>57</v>
      </c>
      <c r="E149" s="2" t="s">
        <v>48</v>
      </c>
      <c r="F149" s="88" t="s">
        <v>114</v>
      </c>
      <c r="G149" s="4">
        <v>3.8</v>
      </c>
      <c r="H149" s="2">
        <v>4.3</v>
      </c>
      <c r="I149" s="92">
        <v>140369.47400000002</v>
      </c>
      <c r="J149" s="92">
        <v>10233.538</v>
      </c>
      <c r="K149" s="92">
        <v>7.2904298266445027</v>
      </c>
      <c r="L149" s="136">
        <v>10.6</v>
      </c>
      <c r="M149" s="136">
        <v>92</v>
      </c>
      <c r="N149" s="92">
        <v>950.01900000000012</v>
      </c>
      <c r="O149" s="100">
        <v>1823033.3266040003</v>
      </c>
      <c r="P149" s="98">
        <f t="shared" si="8"/>
        <v>36460666.53208001</v>
      </c>
      <c r="Q149" s="98">
        <v>1845036.9000000001</v>
      </c>
      <c r="R149" s="99">
        <v>1886704.4000000001</v>
      </c>
      <c r="S149" s="137">
        <f t="shared" si="9"/>
        <v>0.97791519434628971</v>
      </c>
      <c r="T149" s="137">
        <f t="shared" si="10"/>
        <v>49.441715051362216</v>
      </c>
      <c r="U149" s="137">
        <f t="shared" si="11"/>
        <v>50.558284948637791</v>
      </c>
      <c r="V149" s="99">
        <v>3731741.3000000003</v>
      </c>
    </row>
    <row r="150" spans="1:22" ht="12" customHeight="1">
      <c r="A150" s="29" t="s">
        <v>34</v>
      </c>
      <c r="B150" s="2" t="s">
        <v>103</v>
      </c>
      <c r="C150" s="2" t="s">
        <v>101</v>
      </c>
      <c r="D150" s="2" t="s">
        <v>57</v>
      </c>
      <c r="E150" s="2" t="s">
        <v>48</v>
      </c>
      <c r="F150" s="87" t="s">
        <v>113</v>
      </c>
      <c r="G150" s="4">
        <v>0.50600000000000001</v>
      </c>
      <c r="H150" s="2" t="s">
        <v>29</v>
      </c>
      <c r="I150" s="92">
        <v>394307.88600000006</v>
      </c>
      <c r="J150" s="92">
        <v>35817.383000000002</v>
      </c>
      <c r="K150" s="92">
        <v>9.083608081832784</v>
      </c>
      <c r="L150" s="136">
        <v>9.73</v>
      </c>
      <c r="M150" s="136">
        <v>92.6</v>
      </c>
      <c r="N150" s="92">
        <v>9416.8550000000014</v>
      </c>
      <c r="O150" s="98">
        <v>1649840.1961440004</v>
      </c>
      <c r="P150" s="98">
        <f t="shared" si="8"/>
        <v>32996803.922880009</v>
      </c>
      <c r="Q150" s="98">
        <v>1020020.4000000001</v>
      </c>
      <c r="R150" s="99">
        <v>63334.600000000006</v>
      </c>
      <c r="S150" s="137">
        <f t="shared" si="9"/>
        <v>16.105263157894736</v>
      </c>
      <c r="T150" s="137">
        <f t="shared" si="10"/>
        <v>94.153846153846146</v>
      </c>
      <c r="U150" s="137">
        <f t="shared" si="11"/>
        <v>5.8461538461538449</v>
      </c>
      <c r="V150" s="99">
        <v>1083355.0000000002</v>
      </c>
    </row>
    <row r="151" spans="1:22" ht="12" customHeight="1" thickBot="1">
      <c r="A151" s="34" t="s">
        <v>34</v>
      </c>
      <c r="B151" s="12" t="s">
        <v>103</v>
      </c>
      <c r="C151" s="12" t="s">
        <v>101</v>
      </c>
      <c r="D151" s="12" t="s">
        <v>57</v>
      </c>
      <c r="E151" s="12" t="s">
        <v>48</v>
      </c>
      <c r="F151" s="89" t="s">
        <v>114</v>
      </c>
      <c r="G151" s="14">
        <v>4</v>
      </c>
      <c r="H151" s="12">
        <v>4.5</v>
      </c>
      <c r="I151" s="93">
        <v>475892.85100000002</v>
      </c>
      <c r="J151" s="93">
        <v>45000.9</v>
      </c>
      <c r="K151" s="93">
        <v>9.456099183973663</v>
      </c>
      <c r="L151" s="139">
        <v>7.48</v>
      </c>
      <c r="M151" s="139">
        <v>93.7</v>
      </c>
      <c r="N151" s="93">
        <v>5683.4470000000001</v>
      </c>
      <c r="O151" s="101">
        <v>1716138.7887560003</v>
      </c>
      <c r="P151" s="102">
        <f t="shared" si="8"/>
        <v>34322775.775120005</v>
      </c>
      <c r="Q151" s="102">
        <v>1036687.4000000001</v>
      </c>
      <c r="R151" s="102">
        <v>41667.500000000007</v>
      </c>
      <c r="S151" s="140">
        <f t="shared" si="9"/>
        <v>24.88</v>
      </c>
      <c r="T151" s="140">
        <f t="shared" si="10"/>
        <v>96.136012364760433</v>
      </c>
      <c r="U151" s="140">
        <f t="shared" si="11"/>
        <v>3.863987635239567</v>
      </c>
      <c r="V151" s="102">
        <v>1078354.9000000001</v>
      </c>
    </row>
    <row r="152" spans="1:22" ht="12" customHeight="1">
      <c r="A152" s="31" t="s">
        <v>34</v>
      </c>
      <c r="B152" s="11" t="s">
        <v>105</v>
      </c>
      <c r="C152" s="11" t="s">
        <v>32</v>
      </c>
      <c r="D152" s="11" t="s">
        <v>57</v>
      </c>
      <c r="E152" s="11" t="s">
        <v>48</v>
      </c>
      <c r="F152" s="90" t="s">
        <v>113</v>
      </c>
      <c r="G152" s="13">
        <v>0.499</v>
      </c>
      <c r="H152" s="11" t="s">
        <v>29</v>
      </c>
      <c r="I152" s="94">
        <v>270988.75300000003</v>
      </c>
      <c r="J152" s="94">
        <v>13966.946000000002</v>
      </c>
      <c r="K152" s="94">
        <v>5.1540685158988868</v>
      </c>
      <c r="L152" s="141">
        <v>10.1</v>
      </c>
      <c r="M152" s="141">
        <v>91.5</v>
      </c>
      <c r="N152" s="94">
        <v>33167.33</v>
      </c>
      <c r="O152" s="98">
        <v>4629960.9973680014</v>
      </c>
      <c r="P152" s="98">
        <f t="shared" si="8"/>
        <v>92599219.947360024</v>
      </c>
      <c r="Q152" s="98">
        <v>1841703.5000000002</v>
      </c>
      <c r="R152" s="99">
        <v>2255045.1</v>
      </c>
      <c r="S152" s="137">
        <f t="shared" si="9"/>
        <v>0.81670362158167042</v>
      </c>
      <c r="T152" s="137">
        <f t="shared" si="10"/>
        <v>44.955248169243291</v>
      </c>
      <c r="U152" s="137">
        <f t="shared" si="11"/>
        <v>55.044751830756709</v>
      </c>
      <c r="V152" s="99">
        <v>4096748.6000000006</v>
      </c>
    </row>
    <row r="153" spans="1:22" ht="12" customHeight="1">
      <c r="A153" s="29" t="s">
        <v>34</v>
      </c>
      <c r="B153" s="2" t="s">
        <v>105</v>
      </c>
      <c r="C153" s="2" t="s">
        <v>32</v>
      </c>
      <c r="D153" s="2" t="s">
        <v>57</v>
      </c>
      <c r="E153" s="2" t="s">
        <v>48</v>
      </c>
      <c r="F153" s="88" t="s">
        <v>114</v>
      </c>
      <c r="G153" s="4">
        <v>3.5</v>
      </c>
      <c r="H153" s="2">
        <v>4</v>
      </c>
      <c r="I153" s="92">
        <v>102168.71</v>
      </c>
      <c r="J153" s="92">
        <v>7283.4790000000003</v>
      </c>
      <c r="K153" s="92">
        <v>7.128874388254486</v>
      </c>
      <c r="L153" s="136">
        <v>13.7</v>
      </c>
      <c r="M153" s="136">
        <v>87</v>
      </c>
      <c r="N153" s="92">
        <v>2850.0570000000002</v>
      </c>
      <c r="O153" s="100">
        <v>1678240.4974720003</v>
      </c>
      <c r="P153" s="98">
        <f t="shared" si="8"/>
        <v>33564809.949440002</v>
      </c>
      <c r="Q153" s="98">
        <v>963352.60000000009</v>
      </c>
      <c r="R153" s="99">
        <v>1408361.5000000002</v>
      </c>
      <c r="S153" s="137">
        <f t="shared" si="9"/>
        <v>0.68402366863905317</v>
      </c>
      <c r="T153" s="137">
        <f t="shared" si="10"/>
        <v>40.618411806043561</v>
      </c>
      <c r="U153" s="137">
        <f t="shared" si="11"/>
        <v>59.381588193956425</v>
      </c>
      <c r="V153" s="99">
        <v>2371714.1000000006</v>
      </c>
    </row>
    <row r="154" spans="1:22" ht="12" customHeight="1">
      <c r="A154" s="29" t="s">
        <v>34</v>
      </c>
      <c r="B154" s="2" t="s">
        <v>18</v>
      </c>
      <c r="C154" s="2" t="s">
        <v>32</v>
      </c>
      <c r="D154" s="2" t="s">
        <v>57</v>
      </c>
      <c r="E154" s="2" t="s">
        <v>48</v>
      </c>
      <c r="F154" s="87" t="s">
        <v>113</v>
      </c>
      <c r="G154" s="4">
        <v>0.53100000000000003</v>
      </c>
      <c r="H154" s="2" t="s">
        <v>29</v>
      </c>
      <c r="I154" s="92">
        <v>307606.152</v>
      </c>
      <c r="J154" s="92">
        <v>16483.663</v>
      </c>
      <c r="K154" s="92">
        <v>5.3586909406155181</v>
      </c>
      <c r="L154" s="136">
        <v>27.5</v>
      </c>
      <c r="M154" s="136">
        <v>74.599999999999994</v>
      </c>
      <c r="N154" s="92">
        <v>16083.655000000001</v>
      </c>
      <c r="O154" s="98">
        <v>4033779.4739760007</v>
      </c>
      <c r="P154" s="98">
        <f t="shared" si="8"/>
        <v>80675589.479520008</v>
      </c>
      <c r="Q154" s="98">
        <v>1990039.8000000003</v>
      </c>
      <c r="R154" s="99">
        <v>2381714.3000000003</v>
      </c>
      <c r="S154" s="137">
        <f t="shared" si="9"/>
        <v>0.83554933519944019</v>
      </c>
      <c r="T154" s="137">
        <f t="shared" si="10"/>
        <v>45.520396492565766</v>
      </c>
      <c r="U154" s="137">
        <f t="shared" si="11"/>
        <v>54.479603507434234</v>
      </c>
      <c r="V154" s="99">
        <v>4371754.1000000006</v>
      </c>
    </row>
    <row r="155" spans="1:22" ht="12" customHeight="1" thickBot="1">
      <c r="A155" s="34" t="s">
        <v>34</v>
      </c>
      <c r="B155" s="12" t="s">
        <v>18</v>
      </c>
      <c r="C155" s="12" t="s">
        <v>32</v>
      </c>
      <c r="D155" s="12" t="s">
        <v>57</v>
      </c>
      <c r="E155" s="12" t="s">
        <v>48</v>
      </c>
      <c r="F155" s="89" t="s">
        <v>114</v>
      </c>
      <c r="G155" s="14">
        <v>3.8</v>
      </c>
      <c r="H155" s="12">
        <v>4.3</v>
      </c>
      <c r="I155" s="93">
        <v>414691.62700000004</v>
      </c>
      <c r="J155" s="93">
        <v>36834.07</v>
      </c>
      <c r="K155" s="93">
        <v>8.882279651139422</v>
      </c>
      <c r="L155" s="139">
        <v>47.9</v>
      </c>
      <c r="M155" s="139">
        <v>55.3</v>
      </c>
      <c r="N155" s="93">
        <v>18967.046000000002</v>
      </c>
      <c r="O155" s="101">
        <v>4349929.5301840007</v>
      </c>
      <c r="P155" s="102">
        <f t="shared" si="8"/>
        <v>86998590.603680015</v>
      </c>
      <c r="Q155" s="102">
        <v>1918371.7000000002</v>
      </c>
      <c r="R155" s="102">
        <v>3011726.9000000004</v>
      </c>
      <c r="S155" s="140">
        <f t="shared" si="9"/>
        <v>0.63696734919756504</v>
      </c>
      <c r="T155" s="140">
        <f t="shared" si="10"/>
        <v>38.911426639621368</v>
      </c>
      <c r="U155" s="140">
        <f t="shared" si="11"/>
        <v>61.088573360378639</v>
      </c>
      <c r="V155" s="102">
        <v>4930098.6000000006</v>
      </c>
    </row>
    <row r="156" spans="1:22" ht="12" customHeight="1">
      <c r="A156" s="31" t="s">
        <v>34</v>
      </c>
      <c r="B156" s="11" t="s">
        <v>20</v>
      </c>
      <c r="C156" s="11" t="s">
        <v>30</v>
      </c>
      <c r="D156" s="11" t="s">
        <v>57</v>
      </c>
      <c r="E156" s="11" t="s">
        <v>48</v>
      </c>
      <c r="F156" s="90" t="s">
        <v>113</v>
      </c>
      <c r="G156" s="13">
        <v>0.50800000000000001</v>
      </c>
      <c r="H156" s="11" t="s">
        <v>29</v>
      </c>
      <c r="I156" s="94">
        <v>588511.77</v>
      </c>
      <c r="J156" s="94">
        <v>51134.356000000007</v>
      </c>
      <c r="K156" s="94">
        <v>8.6887567261399035</v>
      </c>
      <c r="L156" s="141">
        <v>32</v>
      </c>
      <c r="M156" s="141">
        <v>70.400000000000006</v>
      </c>
      <c r="N156" s="94">
        <v>23733.808000000001</v>
      </c>
      <c r="O156" s="98">
        <v>5089105.4467400014</v>
      </c>
      <c r="P156" s="98">
        <f t="shared" si="8"/>
        <v>101782108.93480003</v>
      </c>
      <c r="Q156" s="98">
        <v>3598405.3000000003</v>
      </c>
      <c r="R156" s="99">
        <v>3048394.3000000003</v>
      </c>
      <c r="S156" s="137">
        <f t="shared" si="9"/>
        <v>1.1804264625478402</v>
      </c>
      <c r="T156" s="137">
        <f t="shared" si="10"/>
        <v>54.137412236710126</v>
      </c>
      <c r="U156" s="137">
        <f t="shared" si="11"/>
        <v>45.862587763289866</v>
      </c>
      <c r="V156" s="99">
        <v>6646799.6000000006</v>
      </c>
    </row>
    <row r="157" spans="1:22" ht="12" customHeight="1">
      <c r="A157" s="29" t="s">
        <v>34</v>
      </c>
      <c r="B157" s="2" t="s">
        <v>20</v>
      </c>
      <c r="C157" s="2" t="s">
        <v>30</v>
      </c>
      <c r="D157" s="2" t="s">
        <v>57</v>
      </c>
      <c r="E157" s="2" t="s">
        <v>48</v>
      </c>
      <c r="F157" s="88" t="s">
        <v>114</v>
      </c>
      <c r="G157" s="4">
        <v>3.5</v>
      </c>
      <c r="H157" s="2">
        <v>4</v>
      </c>
      <c r="I157" s="92">
        <v>455425.77500000002</v>
      </c>
      <c r="J157" s="92">
        <v>57651.153000000006</v>
      </c>
      <c r="K157" s="92">
        <v>12.658737419945107</v>
      </c>
      <c r="L157" s="136">
        <v>38.299999999999997</v>
      </c>
      <c r="M157" s="136">
        <v>63.5</v>
      </c>
      <c r="N157" s="92">
        <v>11366.894</v>
      </c>
      <c r="O157" s="100">
        <v>2211514.2294000005</v>
      </c>
      <c r="P157" s="98">
        <f t="shared" si="8"/>
        <v>44230284.588000014</v>
      </c>
      <c r="Q157" s="98">
        <v>1670033.4000000001</v>
      </c>
      <c r="R157" s="99">
        <v>1310026.2000000002</v>
      </c>
      <c r="S157" s="137">
        <f t="shared" si="9"/>
        <v>1.2748091603053435</v>
      </c>
      <c r="T157" s="137">
        <f t="shared" si="10"/>
        <v>56.040268456375827</v>
      </c>
      <c r="U157" s="137">
        <f t="shared" si="11"/>
        <v>43.959731543624159</v>
      </c>
      <c r="V157" s="99">
        <v>2980059.6000000006</v>
      </c>
    </row>
    <row r="158" spans="1:22" ht="12" customHeight="1">
      <c r="A158" s="29" t="s">
        <v>34</v>
      </c>
      <c r="B158" s="2" t="s">
        <v>22</v>
      </c>
      <c r="C158" s="2" t="s">
        <v>30</v>
      </c>
      <c r="D158" s="2" t="s">
        <v>57</v>
      </c>
      <c r="E158" s="2" t="s">
        <v>48</v>
      </c>
      <c r="F158" s="88" t="s">
        <v>113</v>
      </c>
      <c r="G158" s="4">
        <v>0.51500000000000001</v>
      </c>
      <c r="H158" s="2" t="s">
        <v>29</v>
      </c>
      <c r="I158" s="92">
        <v>186003.72</v>
      </c>
      <c r="J158" s="92">
        <v>75301.506000000008</v>
      </c>
      <c r="K158" s="92">
        <v>40.483870967741943</v>
      </c>
      <c r="L158" s="136">
        <v>94.9</v>
      </c>
      <c r="M158" s="136">
        <v>5.38</v>
      </c>
      <c r="N158" s="92">
        <v>18983.713000000003</v>
      </c>
      <c r="O158" s="98">
        <v>5990365.4049120015</v>
      </c>
      <c r="P158" s="98">
        <f t="shared" si="8"/>
        <v>119807308.09824003</v>
      </c>
      <c r="Q158" s="98">
        <v>660013.20000000007</v>
      </c>
      <c r="R158" s="99">
        <v>43334.200000000004</v>
      </c>
      <c r="S158" s="137">
        <f t="shared" si="9"/>
        <v>15.230769230769232</v>
      </c>
      <c r="T158" s="137">
        <f t="shared" si="10"/>
        <v>93.838862559241704</v>
      </c>
      <c r="U158" s="137">
        <f t="shared" si="11"/>
        <v>6.1611374407582939</v>
      </c>
      <c r="V158" s="99">
        <v>703347.4</v>
      </c>
    </row>
    <row r="159" spans="1:22" ht="12" customHeight="1">
      <c r="A159" s="29" t="s">
        <v>34</v>
      </c>
      <c r="B159" s="2" t="s">
        <v>22</v>
      </c>
      <c r="C159" s="2" t="s">
        <v>30</v>
      </c>
      <c r="D159" s="2" t="s">
        <v>57</v>
      </c>
      <c r="E159" s="2" t="s">
        <v>48</v>
      </c>
      <c r="F159" s="88" t="s">
        <v>114</v>
      </c>
      <c r="G159" s="4">
        <v>4</v>
      </c>
      <c r="H159" s="2">
        <v>4.5</v>
      </c>
      <c r="I159" s="92">
        <v>178153.56300000002</v>
      </c>
      <c r="J159" s="92">
        <v>59067.848000000005</v>
      </c>
      <c r="K159" s="92">
        <v>33.155580503321168</v>
      </c>
      <c r="L159" s="136">
        <v>84.9</v>
      </c>
      <c r="M159" s="136">
        <v>15.5</v>
      </c>
      <c r="N159" s="92">
        <v>22750.455000000002</v>
      </c>
      <c r="O159" s="100">
        <v>2302803.5884840004</v>
      </c>
      <c r="P159" s="98">
        <f t="shared" si="8"/>
        <v>46056071.769680008</v>
      </c>
      <c r="Q159" s="98">
        <v>305006.10000000003</v>
      </c>
      <c r="R159" s="99">
        <v>35000.700000000004</v>
      </c>
      <c r="S159" s="137">
        <f t="shared" si="9"/>
        <v>8.7142857142857135</v>
      </c>
      <c r="T159" s="137">
        <f t="shared" si="10"/>
        <v>89.705882352941174</v>
      </c>
      <c r="U159" s="137">
        <f t="shared" si="11"/>
        <v>10.294117647058822</v>
      </c>
      <c r="V159" s="99">
        <v>340006.80000000005</v>
      </c>
    </row>
    <row r="160" spans="1:22" ht="12" customHeight="1">
      <c r="A160" s="29" t="s">
        <v>34</v>
      </c>
      <c r="B160" s="2" t="s">
        <v>24</v>
      </c>
      <c r="C160" s="2" t="s">
        <v>30</v>
      </c>
      <c r="D160" s="2" t="s">
        <v>57</v>
      </c>
      <c r="E160" s="2" t="s">
        <v>48</v>
      </c>
      <c r="F160" s="88" t="s">
        <v>113</v>
      </c>
      <c r="G160" s="4">
        <v>0.52</v>
      </c>
      <c r="H160" s="2" t="s">
        <v>29</v>
      </c>
      <c r="I160" s="92">
        <v>213237.59800000003</v>
      </c>
      <c r="J160" s="92">
        <v>28933.912000000004</v>
      </c>
      <c r="K160" s="92">
        <v>13.568860403314053</v>
      </c>
      <c r="L160" s="136">
        <v>89.7</v>
      </c>
      <c r="M160" s="136">
        <v>11</v>
      </c>
      <c r="N160" s="92">
        <v>13300.266000000001</v>
      </c>
      <c r="O160" s="98">
        <v>2829932.6641880004</v>
      </c>
      <c r="P160" s="98">
        <f t="shared" si="8"/>
        <v>56598653.283760011</v>
      </c>
      <c r="Q160" s="98">
        <v>3051727.7</v>
      </c>
      <c r="R160" s="99">
        <v>2401714.7000000002</v>
      </c>
      <c r="S160" s="137">
        <f t="shared" si="9"/>
        <v>1.2706453851492019</v>
      </c>
      <c r="T160" s="137">
        <f t="shared" si="10"/>
        <v>55.959657701711492</v>
      </c>
      <c r="U160" s="137">
        <f t="shared" si="11"/>
        <v>44.040342298288508</v>
      </c>
      <c r="V160" s="99">
        <v>5453442.4000000004</v>
      </c>
    </row>
    <row r="161" spans="1:22" ht="12" customHeight="1" thickBot="1">
      <c r="A161" s="34" t="s">
        <v>34</v>
      </c>
      <c r="B161" s="12" t="s">
        <v>24</v>
      </c>
      <c r="C161" s="12" t="s">
        <v>30</v>
      </c>
      <c r="D161" s="12" t="s">
        <v>57</v>
      </c>
      <c r="E161" s="12" t="s">
        <v>48</v>
      </c>
      <c r="F161" s="89" t="s">
        <v>114</v>
      </c>
      <c r="G161" s="14">
        <v>3.5</v>
      </c>
      <c r="H161" s="12">
        <v>4</v>
      </c>
      <c r="I161" s="93">
        <v>344390.22100000002</v>
      </c>
      <c r="J161" s="93">
        <v>57834.49</v>
      </c>
      <c r="K161" s="93">
        <v>16.793302037458258</v>
      </c>
      <c r="L161" s="139">
        <v>67.2</v>
      </c>
      <c r="M161" s="139">
        <v>33.200000000000003</v>
      </c>
      <c r="N161" s="93">
        <v>20850.417000000001</v>
      </c>
      <c r="O161" s="100">
        <v>1806266.6579440003</v>
      </c>
      <c r="P161" s="98">
        <f t="shared" si="8"/>
        <v>36125333.15888001</v>
      </c>
      <c r="Q161" s="98">
        <v>2248378.3000000003</v>
      </c>
      <c r="R161" s="99">
        <v>1815036.3000000003</v>
      </c>
      <c r="S161" s="137">
        <f t="shared" si="9"/>
        <v>1.238751147842057</v>
      </c>
      <c r="T161" s="137">
        <f t="shared" si="10"/>
        <v>55.332239540607056</v>
      </c>
      <c r="U161" s="137">
        <f t="shared" si="11"/>
        <v>44.667760459392944</v>
      </c>
      <c r="V161" s="99">
        <v>4063414.6000000006</v>
      </c>
    </row>
    <row r="162" spans="1:22" ht="12" customHeight="1">
      <c r="A162" s="31" t="s">
        <v>34</v>
      </c>
      <c r="B162" s="11" t="s">
        <v>26</v>
      </c>
      <c r="C162" s="11" t="s">
        <v>44</v>
      </c>
      <c r="D162" s="11" t="s">
        <v>57</v>
      </c>
      <c r="E162" s="11" t="s">
        <v>48</v>
      </c>
      <c r="F162" s="91" t="s">
        <v>113</v>
      </c>
      <c r="G162" s="13">
        <v>0.53200000000000003</v>
      </c>
      <c r="H162" s="11" t="s">
        <v>29</v>
      </c>
      <c r="I162" s="94">
        <v>360857.21700000006</v>
      </c>
      <c r="J162" s="94">
        <v>92718.521000000008</v>
      </c>
      <c r="K162" s="94">
        <v>25.693963327328991</v>
      </c>
      <c r="L162" s="141">
        <v>93.7</v>
      </c>
      <c r="M162" s="141">
        <v>6.71</v>
      </c>
      <c r="N162" s="94">
        <v>21850.437000000002</v>
      </c>
      <c r="O162" s="98">
        <v>7232541.3812680021</v>
      </c>
      <c r="P162" s="98">
        <f t="shared" si="8"/>
        <v>144650827.62536004</v>
      </c>
      <c r="Q162" s="98">
        <v>1366694.0000000002</v>
      </c>
      <c r="R162" s="98">
        <v>5495109.9000000004</v>
      </c>
      <c r="S162" s="138">
        <f t="shared" si="9"/>
        <v>0.24871094934789204</v>
      </c>
      <c r="T162" s="137">
        <f t="shared" si="10"/>
        <v>19.917415593879038</v>
      </c>
      <c r="U162" s="137">
        <f t="shared" si="11"/>
        <v>80.082584406120958</v>
      </c>
      <c r="V162" s="99">
        <v>6861803.9000000004</v>
      </c>
    </row>
    <row r="163" spans="1:22" ht="12" customHeight="1" thickBot="1">
      <c r="A163" s="34" t="s">
        <v>34</v>
      </c>
      <c r="B163" s="12" t="s">
        <v>26</v>
      </c>
      <c r="C163" s="12" t="s">
        <v>44</v>
      </c>
      <c r="D163" s="12" t="s">
        <v>57</v>
      </c>
      <c r="E163" s="12" t="s">
        <v>48</v>
      </c>
      <c r="F163" s="89" t="s">
        <v>114</v>
      </c>
      <c r="G163" s="14">
        <v>4</v>
      </c>
      <c r="H163" s="12">
        <v>4.5</v>
      </c>
      <c r="I163" s="93">
        <v>565777.98200000008</v>
      </c>
      <c r="J163" s="93">
        <v>152153.04300000001</v>
      </c>
      <c r="K163" s="93">
        <v>26.892711954280323</v>
      </c>
      <c r="L163" s="139">
        <v>72.3</v>
      </c>
      <c r="M163" s="139">
        <v>28.4</v>
      </c>
      <c r="N163" s="93">
        <v>22683.787000000004</v>
      </c>
      <c r="O163" s="101">
        <v>2999041.8463040004</v>
      </c>
      <c r="P163" s="102">
        <f t="shared" si="8"/>
        <v>59980836.926080003</v>
      </c>
      <c r="Q163" s="102">
        <v>1020020.4000000001</v>
      </c>
      <c r="R163" s="102">
        <v>2148376.3000000003</v>
      </c>
      <c r="S163" s="140">
        <f t="shared" si="9"/>
        <v>0.47478665632273082</v>
      </c>
      <c r="T163" s="140">
        <f t="shared" si="10"/>
        <v>32.193582325092059</v>
      </c>
      <c r="U163" s="140">
        <f t="shared" si="11"/>
        <v>67.806417674907948</v>
      </c>
      <c r="V163" s="102">
        <v>3168396.7</v>
      </c>
    </row>
    <row r="164" spans="1:22" ht="12" customHeight="1">
      <c r="A164" s="44" t="s">
        <v>36</v>
      </c>
      <c r="B164" s="2" t="s">
        <v>52</v>
      </c>
      <c r="C164" s="2" t="s">
        <v>44</v>
      </c>
      <c r="D164" s="2" t="s">
        <v>45</v>
      </c>
      <c r="E164" s="2" t="s">
        <v>48</v>
      </c>
      <c r="F164" s="87" t="s">
        <v>113</v>
      </c>
      <c r="G164" s="4">
        <v>0.60199999999999998</v>
      </c>
      <c r="H164" s="2" t="s">
        <v>29</v>
      </c>
      <c r="I164" s="94">
        <v>327706.554</v>
      </c>
      <c r="J164" s="94">
        <v>23083.795000000002</v>
      </c>
      <c r="K164" s="94">
        <v>7.0440443495066631</v>
      </c>
      <c r="L164" s="141">
        <v>32.5</v>
      </c>
      <c r="M164" s="141">
        <v>66.900000000000006</v>
      </c>
      <c r="N164" s="94">
        <v>17983.693000000003</v>
      </c>
      <c r="O164" s="98">
        <v>9220543.7405200023</v>
      </c>
      <c r="P164" s="98">
        <f t="shared" si="8"/>
        <v>184410874.81040004</v>
      </c>
      <c r="Q164" s="98">
        <v>2761721.9000000004</v>
      </c>
      <c r="R164" s="99">
        <v>3900078.0000000005</v>
      </c>
      <c r="S164" s="137">
        <f t="shared" si="9"/>
        <v>0.70811965811965816</v>
      </c>
      <c r="T164" s="137">
        <f t="shared" si="10"/>
        <v>41.456092069051792</v>
      </c>
      <c r="U164" s="137">
        <f t="shared" si="11"/>
        <v>58.543907930948215</v>
      </c>
      <c r="V164" s="99">
        <v>6661799.9000000004</v>
      </c>
    </row>
    <row r="165" spans="1:22" ht="12" customHeight="1">
      <c r="A165" s="44" t="s">
        <v>36</v>
      </c>
      <c r="B165" s="2" t="s">
        <v>52</v>
      </c>
      <c r="C165" s="2" t="s">
        <v>44</v>
      </c>
      <c r="D165" s="2" t="s">
        <v>45</v>
      </c>
      <c r="E165" s="2" t="s">
        <v>48</v>
      </c>
      <c r="F165" s="88" t="s">
        <v>114</v>
      </c>
      <c r="G165" s="4">
        <v>4</v>
      </c>
      <c r="H165" s="2">
        <v>4.5</v>
      </c>
      <c r="I165" s="92">
        <v>512210.24400000006</v>
      </c>
      <c r="J165" s="92">
        <v>54051.081000000006</v>
      </c>
      <c r="K165" s="92">
        <v>10.552518547442405</v>
      </c>
      <c r="L165" s="136">
        <v>59.9</v>
      </c>
      <c r="M165" s="136">
        <v>39.5</v>
      </c>
      <c r="N165" s="92">
        <v>8550.1710000000003</v>
      </c>
      <c r="O165" s="100">
        <v>7332129.7729960019</v>
      </c>
      <c r="P165" s="98">
        <f t="shared" si="8"/>
        <v>146642595.45992005</v>
      </c>
      <c r="Q165" s="98">
        <v>2451715.7000000002</v>
      </c>
      <c r="R165" s="99">
        <v>3283399.0000000005</v>
      </c>
      <c r="S165" s="137">
        <f t="shared" si="9"/>
        <v>0.74670050761421314</v>
      </c>
      <c r="T165" s="137">
        <f t="shared" si="10"/>
        <v>42.749200813716939</v>
      </c>
      <c r="U165" s="137">
        <f t="shared" si="11"/>
        <v>57.250799186283054</v>
      </c>
      <c r="V165" s="99">
        <v>5735114.7000000011</v>
      </c>
    </row>
    <row r="166" spans="1:22" ht="12" customHeight="1">
      <c r="A166" s="44" t="s">
        <v>36</v>
      </c>
      <c r="B166" s="2" t="s">
        <v>54</v>
      </c>
      <c r="C166" s="2" t="s">
        <v>44</v>
      </c>
      <c r="D166" s="2" t="s">
        <v>45</v>
      </c>
      <c r="E166" s="2" t="s">
        <v>48</v>
      </c>
      <c r="F166" s="87" t="s">
        <v>113</v>
      </c>
      <c r="G166" s="4">
        <v>0.51300000000000001</v>
      </c>
      <c r="H166" s="2" t="s">
        <v>29</v>
      </c>
      <c r="I166" s="92">
        <v>228587.90500000003</v>
      </c>
      <c r="J166" s="92">
        <v>16450.329000000002</v>
      </c>
      <c r="K166" s="92">
        <v>7.1965001822821728</v>
      </c>
      <c r="L166" s="136">
        <v>13.1</v>
      </c>
      <c r="M166" s="136">
        <v>85.6</v>
      </c>
      <c r="N166" s="92">
        <v>14233.618000000002</v>
      </c>
      <c r="O166" s="98">
        <v>5707261.6096160011</v>
      </c>
      <c r="P166" s="98">
        <f t="shared" si="8"/>
        <v>114145232.19232002</v>
      </c>
      <c r="Q166" s="98">
        <v>1725034.5000000002</v>
      </c>
      <c r="R166" s="99">
        <v>2253378.4000000004</v>
      </c>
      <c r="S166" s="137">
        <f t="shared" si="9"/>
        <v>0.76553254437869822</v>
      </c>
      <c r="T166" s="137">
        <f t="shared" si="10"/>
        <v>43.359865940511106</v>
      </c>
      <c r="U166" s="137">
        <f t="shared" si="11"/>
        <v>56.640134059488901</v>
      </c>
      <c r="V166" s="99">
        <v>3978412.9000000004</v>
      </c>
    </row>
    <row r="167" spans="1:22" ht="12" customHeight="1" thickBot="1">
      <c r="A167" s="45" t="s">
        <v>36</v>
      </c>
      <c r="B167" s="12" t="s">
        <v>54</v>
      </c>
      <c r="C167" s="12" t="s">
        <v>44</v>
      </c>
      <c r="D167" s="12" t="s">
        <v>45</v>
      </c>
      <c r="E167" s="12" t="s">
        <v>48</v>
      </c>
      <c r="F167" s="89" t="s">
        <v>114</v>
      </c>
      <c r="G167" s="14">
        <v>3.5</v>
      </c>
      <c r="H167" s="12">
        <v>4</v>
      </c>
      <c r="I167" s="93">
        <v>865300.63900000008</v>
      </c>
      <c r="J167" s="93">
        <v>88468.436000000002</v>
      </c>
      <c r="K167" s="93">
        <v>10.224011402816032</v>
      </c>
      <c r="L167" s="139">
        <v>32.700000000000003</v>
      </c>
      <c r="M167" s="139">
        <v>66.400000000000006</v>
      </c>
      <c r="N167" s="93">
        <v>9500.19</v>
      </c>
      <c r="O167" s="101">
        <v>7201967.9698120011</v>
      </c>
      <c r="P167" s="102">
        <f t="shared" si="8"/>
        <v>144039359.39624003</v>
      </c>
      <c r="Q167" s="102">
        <v>4043414.2</v>
      </c>
      <c r="R167" s="102">
        <v>2411714.9000000004</v>
      </c>
      <c r="S167" s="140">
        <f t="shared" si="9"/>
        <v>1.6765722183828609</v>
      </c>
      <c r="T167" s="140">
        <f t="shared" si="10"/>
        <v>62.638781306480759</v>
      </c>
      <c r="U167" s="140">
        <f t="shared" si="11"/>
        <v>37.361218693519241</v>
      </c>
      <c r="V167" s="102">
        <v>6455129.1000000006</v>
      </c>
    </row>
    <row r="168" spans="1:22" ht="12" customHeight="1">
      <c r="A168" s="43" t="s">
        <v>36</v>
      </c>
      <c r="B168" s="11" t="s">
        <v>58</v>
      </c>
      <c r="C168" s="11" t="s">
        <v>56</v>
      </c>
      <c r="D168" s="11" t="s">
        <v>57</v>
      </c>
      <c r="E168" s="11" t="s">
        <v>48</v>
      </c>
      <c r="F168" s="90" t="s">
        <v>113</v>
      </c>
      <c r="G168" s="13">
        <v>0.52500000000000002</v>
      </c>
      <c r="H168" s="11" t="s">
        <v>29</v>
      </c>
      <c r="I168" s="94">
        <v>295239.23800000001</v>
      </c>
      <c r="J168" s="94">
        <v>25600.512000000002</v>
      </c>
      <c r="K168" s="94">
        <v>8.6711075985096553</v>
      </c>
      <c r="L168" s="141">
        <v>26.8</v>
      </c>
      <c r="M168" s="141">
        <v>71.900000000000006</v>
      </c>
      <c r="N168" s="94">
        <v>13300.266000000001</v>
      </c>
      <c r="O168" s="98">
        <v>7992661.5833680015</v>
      </c>
      <c r="P168" s="98">
        <f t="shared" si="8"/>
        <v>159853231.66736004</v>
      </c>
      <c r="Q168" s="98">
        <v>1593365.2000000002</v>
      </c>
      <c r="R168" s="99">
        <v>3928411.9000000004</v>
      </c>
      <c r="S168" s="137">
        <f t="shared" si="9"/>
        <v>0.40560033941450996</v>
      </c>
      <c r="T168" s="137">
        <f t="shared" si="10"/>
        <v>28.856021732568671</v>
      </c>
      <c r="U168" s="137">
        <f t="shared" si="11"/>
        <v>71.143978267431322</v>
      </c>
      <c r="V168" s="99">
        <v>5521777.1000000006</v>
      </c>
    </row>
    <row r="169" spans="1:22" ht="12" customHeight="1">
      <c r="A169" s="44" t="s">
        <v>36</v>
      </c>
      <c r="B169" s="2" t="s">
        <v>58</v>
      </c>
      <c r="C169" s="2" t="s">
        <v>56</v>
      </c>
      <c r="D169" s="2" t="s">
        <v>57</v>
      </c>
      <c r="E169" s="2" t="s">
        <v>48</v>
      </c>
      <c r="F169" s="88" t="s">
        <v>114</v>
      </c>
      <c r="G169" s="4">
        <v>3.8</v>
      </c>
      <c r="H169" s="2">
        <v>4.3</v>
      </c>
      <c r="I169" s="92">
        <v>370307.40600000002</v>
      </c>
      <c r="J169" s="92">
        <v>48917.645000000004</v>
      </c>
      <c r="K169" s="92">
        <v>13.210009901881358</v>
      </c>
      <c r="L169" s="136">
        <v>19.3</v>
      </c>
      <c r="M169" s="136">
        <v>80.2</v>
      </c>
      <c r="N169" s="92">
        <v>6650.1330000000007</v>
      </c>
      <c r="O169" s="100">
        <v>10368582.834176002</v>
      </c>
      <c r="P169" s="98">
        <f t="shared" si="8"/>
        <v>207371656.68352005</v>
      </c>
      <c r="Q169" s="98">
        <v>1515030.3</v>
      </c>
      <c r="R169" s="99">
        <v>5118435.7</v>
      </c>
      <c r="S169" s="137">
        <f t="shared" si="9"/>
        <v>0.29599478997069356</v>
      </c>
      <c r="T169" s="137">
        <f t="shared" si="10"/>
        <v>22.8391959798995</v>
      </c>
      <c r="U169" s="137">
        <f t="shared" si="11"/>
        <v>77.1608040201005</v>
      </c>
      <c r="V169" s="99">
        <v>6633466</v>
      </c>
    </row>
    <row r="170" spans="1:22" ht="12" customHeight="1">
      <c r="A170" s="44" t="s">
        <v>36</v>
      </c>
      <c r="B170" s="2" t="s">
        <v>60</v>
      </c>
      <c r="C170" s="2" t="s">
        <v>56</v>
      </c>
      <c r="D170" s="2" t="s">
        <v>57</v>
      </c>
      <c r="E170" s="2" t="s">
        <v>48</v>
      </c>
      <c r="F170" s="87" t="s">
        <v>113</v>
      </c>
      <c r="G170" s="4">
        <v>0.51300000000000001</v>
      </c>
      <c r="H170" s="2" t="s">
        <v>29</v>
      </c>
      <c r="I170" s="92">
        <v>347590.28500000003</v>
      </c>
      <c r="J170" s="92">
        <v>26267.192000000003</v>
      </c>
      <c r="K170" s="92">
        <v>7.5569407815871497</v>
      </c>
      <c r="L170" s="136">
        <v>31</v>
      </c>
      <c r="M170" s="136">
        <v>71.8</v>
      </c>
      <c r="N170" s="92">
        <v>19933.732000000004</v>
      </c>
      <c r="O170" s="98">
        <v>7167910.0886680009</v>
      </c>
      <c r="P170" s="98">
        <f t="shared" si="8"/>
        <v>143358201.77336001</v>
      </c>
      <c r="Q170" s="98">
        <v>4315086.3000000007</v>
      </c>
      <c r="R170" s="99">
        <v>3541737.5000000005</v>
      </c>
      <c r="S170" s="137">
        <f t="shared" si="9"/>
        <v>1.2183529411764706</v>
      </c>
      <c r="T170" s="137">
        <f t="shared" si="10"/>
        <v>54.921510394569374</v>
      </c>
      <c r="U170" s="137">
        <f t="shared" si="11"/>
        <v>45.078489605430633</v>
      </c>
      <c r="V170" s="99">
        <v>7856823.8000000007</v>
      </c>
    </row>
    <row r="171" spans="1:22" ht="12" customHeight="1" thickBot="1">
      <c r="A171" s="45" t="s">
        <v>36</v>
      </c>
      <c r="B171" s="12" t="s">
        <v>60</v>
      </c>
      <c r="C171" s="12" t="s">
        <v>56</v>
      </c>
      <c r="D171" s="12" t="s">
        <v>57</v>
      </c>
      <c r="E171" s="12" t="s">
        <v>48</v>
      </c>
      <c r="F171" s="89" t="s">
        <v>114</v>
      </c>
      <c r="G171" s="14">
        <v>3.7</v>
      </c>
      <c r="H171" s="12">
        <v>4.2</v>
      </c>
      <c r="I171" s="93">
        <v>534094.01500000001</v>
      </c>
      <c r="J171" s="93">
        <v>60767.882000000005</v>
      </c>
      <c r="K171" s="93">
        <v>11.377750039007646</v>
      </c>
      <c r="L171" s="139">
        <v>42.1</v>
      </c>
      <c r="M171" s="139">
        <v>59.8</v>
      </c>
      <c r="N171" s="93">
        <v>44617.559000000001</v>
      </c>
      <c r="O171" s="101">
        <v>9744225.8139520008</v>
      </c>
      <c r="P171" s="102">
        <f t="shared" si="8"/>
        <v>194884516.27904001</v>
      </c>
      <c r="Q171" s="102">
        <v>4351753.7</v>
      </c>
      <c r="R171" s="102">
        <v>5890117.8000000007</v>
      </c>
      <c r="S171" s="140">
        <f t="shared" si="9"/>
        <v>0.73882286361063942</v>
      </c>
      <c r="T171" s="140">
        <f t="shared" si="10"/>
        <v>42.489829129373476</v>
      </c>
      <c r="U171" s="140">
        <f t="shared" si="11"/>
        <v>57.510170870626531</v>
      </c>
      <c r="V171" s="102">
        <v>10241871.5</v>
      </c>
    </row>
    <row r="172" spans="1:22" ht="12" customHeight="1">
      <c r="A172" s="44" t="s">
        <v>36</v>
      </c>
      <c r="B172" s="2" t="s">
        <v>63</v>
      </c>
      <c r="C172" s="2" t="s">
        <v>62</v>
      </c>
      <c r="D172" s="2" t="s">
        <v>57</v>
      </c>
      <c r="E172" s="2" t="s">
        <v>48</v>
      </c>
      <c r="F172" s="90" t="s">
        <v>113</v>
      </c>
      <c r="G172" s="4">
        <v>0.48899999999999999</v>
      </c>
      <c r="H172" s="2" t="s">
        <v>29</v>
      </c>
      <c r="I172" s="94">
        <v>591561.83100000001</v>
      </c>
      <c r="J172" s="94">
        <v>57717.821000000004</v>
      </c>
      <c r="K172" s="94">
        <v>9.7568534640633366</v>
      </c>
      <c r="L172" s="141">
        <v>14.9</v>
      </c>
      <c r="M172" s="141">
        <v>86.4</v>
      </c>
      <c r="N172" s="94">
        <v>14250.285000000002</v>
      </c>
      <c r="O172" s="98">
        <v>7497436.0123880012</v>
      </c>
      <c r="P172" s="98">
        <f t="shared" si="8"/>
        <v>149948720.24776003</v>
      </c>
      <c r="Q172" s="98">
        <v>6743468.2000000002</v>
      </c>
      <c r="R172" s="99">
        <v>4430088.6000000006</v>
      </c>
      <c r="S172" s="137">
        <f t="shared" si="9"/>
        <v>1.5221971407072985</v>
      </c>
      <c r="T172" s="137">
        <f t="shared" si="10"/>
        <v>60.35202863961814</v>
      </c>
      <c r="U172" s="137">
        <f t="shared" si="11"/>
        <v>39.64797136038186</v>
      </c>
      <c r="V172" s="99">
        <v>11173556.800000001</v>
      </c>
    </row>
    <row r="173" spans="1:22" ht="12" customHeight="1" thickBot="1">
      <c r="A173" s="45" t="s">
        <v>36</v>
      </c>
      <c r="B173" s="12" t="s">
        <v>63</v>
      </c>
      <c r="C173" s="12" t="s">
        <v>62</v>
      </c>
      <c r="D173" s="12" t="s">
        <v>57</v>
      </c>
      <c r="E173" s="12" t="s">
        <v>48</v>
      </c>
      <c r="F173" s="89" t="s">
        <v>114</v>
      </c>
      <c r="G173" s="14">
        <v>3.4</v>
      </c>
      <c r="H173" s="12">
        <v>4</v>
      </c>
      <c r="I173" s="93">
        <v>577694.8870000001</v>
      </c>
      <c r="J173" s="93">
        <v>42467.516000000003</v>
      </c>
      <c r="K173" s="93">
        <v>7.3512016387294068</v>
      </c>
      <c r="L173" s="139">
        <v>43.7</v>
      </c>
      <c r="M173" s="139">
        <v>58.2</v>
      </c>
      <c r="N173" s="93">
        <v>9483.523000000001</v>
      </c>
      <c r="O173" s="101">
        <v>7904950.3625120008</v>
      </c>
      <c r="P173" s="102">
        <f t="shared" si="8"/>
        <v>158099007.25024003</v>
      </c>
      <c r="Q173" s="102">
        <v>6925138.5000000009</v>
      </c>
      <c r="R173" s="102">
        <v>4658426.5</v>
      </c>
      <c r="S173" s="140">
        <f t="shared" si="9"/>
        <v>1.4865831842576032</v>
      </c>
      <c r="T173" s="140">
        <f t="shared" si="10"/>
        <v>59.784172661870514</v>
      </c>
      <c r="U173" s="140">
        <f t="shared" si="11"/>
        <v>40.215827338129493</v>
      </c>
      <c r="V173" s="102">
        <v>11583565</v>
      </c>
    </row>
    <row r="174" spans="1:22" ht="12" customHeight="1">
      <c r="A174" s="44" t="s">
        <v>36</v>
      </c>
      <c r="B174" s="2" t="s">
        <v>66</v>
      </c>
      <c r="C174" s="2" t="s">
        <v>67</v>
      </c>
      <c r="D174" s="2" t="s">
        <v>57</v>
      </c>
      <c r="E174" s="2" t="s">
        <v>48</v>
      </c>
      <c r="F174" s="90" t="s">
        <v>113</v>
      </c>
      <c r="G174" s="4">
        <v>0.50600000000000001</v>
      </c>
      <c r="H174" s="2" t="s">
        <v>29</v>
      </c>
      <c r="I174" s="94">
        <v>119052.38100000001</v>
      </c>
      <c r="J174" s="94">
        <v>11350.227000000001</v>
      </c>
      <c r="K174" s="94">
        <v>9.5338093238135233</v>
      </c>
      <c r="L174" s="141">
        <v>16.600000000000001</v>
      </c>
      <c r="M174" s="141">
        <v>85</v>
      </c>
      <c r="N174" s="94">
        <v>3800.0760000000005</v>
      </c>
      <c r="O174" s="98">
        <v>7990806.9462760016</v>
      </c>
      <c r="P174" s="98">
        <f t="shared" si="8"/>
        <v>159816138.92552003</v>
      </c>
      <c r="Q174" s="98">
        <v>4488423.1000000006</v>
      </c>
      <c r="R174" s="99">
        <v>3676740.2</v>
      </c>
      <c r="S174" s="137">
        <f t="shared" si="9"/>
        <v>1.2207615593834997</v>
      </c>
      <c r="T174" s="137">
        <f t="shared" si="10"/>
        <v>54.97040212288222</v>
      </c>
      <c r="U174" s="137">
        <f t="shared" si="11"/>
        <v>45.02959787711778</v>
      </c>
      <c r="V174" s="99">
        <v>8165163.3000000007</v>
      </c>
    </row>
    <row r="175" spans="1:22" ht="12" customHeight="1">
      <c r="A175" s="44" t="s">
        <v>36</v>
      </c>
      <c r="B175" s="2" t="s">
        <v>66</v>
      </c>
      <c r="C175" s="2" t="s">
        <v>67</v>
      </c>
      <c r="D175" s="2" t="s">
        <v>57</v>
      </c>
      <c r="E175" s="2" t="s">
        <v>48</v>
      </c>
      <c r="F175" s="88" t="s">
        <v>114</v>
      </c>
      <c r="G175" s="4">
        <v>3.5</v>
      </c>
      <c r="H175" s="2">
        <v>4</v>
      </c>
      <c r="I175" s="92">
        <v>255538.44400000002</v>
      </c>
      <c r="J175" s="92">
        <v>35484.043000000005</v>
      </c>
      <c r="K175" s="92">
        <v>13.885990086094443</v>
      </c>
      <c r="L175" s="136">
        <v>14</v>
      </c>
      <c r="M175" s="136">
        <v>87.7</v>
      </c>
      <c r="N175" s="92">
        <v>4750.0950000000003</v>
      </c>
      <c r="O175" s="100">
        <v>6288381.2317760009</v>
      </c>
      <c r="P175" s="98">
        <f t="shared" si="8"/>
        <v>125767624.63552001</v>
      </c>
      <c r="Q175" s="98">
        <v>2306712.8000000003</v>
      </c>
      <c r="R175" s="99">
        <v>2300046</v>
      </c>
      <c r="S175" s="137">
        <f t="shared" si="9"/>
        <v>1.0028985507246377</v>
      </c>
      <c r="T175" s="137">
        <f t="shared" si="10"/>
        <v>50.072358900144721</v>
      </c>
      <c r="U175" s="137">
        <f t="shared" si="11"/>
        <v>49.927641099855272</v>
      </c>
      <c r="V175" s="99">
        <v>4606758.8000000007</v>
      </c>
    </row>
    <row r="176" spans="1:22" ht="12" customHeight="1">
      <c r="A176" s="44" t="s">
        <v>36</v>
      </c>
      <c r="B176" s="2" t="s">
        <v>68</v>
      </c>
      <c r="C176" s="2" t="s">
        <v>67</v>
      </c>
      <c r="D176" s="2" t="s">
        <v>57</v>
      </c>
      <c r="E176" s="2" t="s">
        <v>48</v>
      </c>
      <c r="F176" s="87" t="s">
        <v>113</v>
      </c>
      <c r="G176" s="4">
        <v>0.51200000000000001</v>
      </c>
      <c r="H176" s="2" t="s">
        <v>29</v>
      </c>
      <c r="I176" s="92">
        <v>206787.46900000001</v>
      </c>
      <c r="J176" s="92">
        <v>11416.895</v>
      </c>
      <c r="K176" s="92">
        <v>5.5210768114773918</v>
      </c>
      <c r="L176" s="136">
        <v>23.2</v>
      </c>
      <c r="M176" s="136">
        <v>77.5</v>
      </c>
      <c r="N176" s="92">
        <v>5683.4470000000001</v>
      </c>
      <c r="O176" s="98">
        <v>8781388.1575840022</v>
      </c>
      <c r="P176" s="98">
        <f t="shared" si="8"/>
        <v>175627763.15168005</v>
      </c>
      <c r="Q176" s="98">
        <v>4348420.3000000007</v>
      </c>
      <c r="R176" s="99">
        <v>2145042.9000000004</v>
      </c>
      <c r="S176" s="137">
        <f t="shared" si="9"/>
        <v>2.027195027195027</v>
      </c>
      <c r="T176" s="137">
        <f t="shared" si="10"/>
        <v>66.966119096509232</v>
      </c>
      <c r="U176" s="137">
        <f t="shared" si="11"/>
        <v>33.033880903490761</v>
      </c>
      <c r="V176" s="99">
        <v>6493463.2000000011</v>
      </c>
    </row>
    <row r="177" spans="1:22" ht="12" customHeight="1">
      <c r="A177" s="44" t="s">
        <v>36</v>
      </c>
      <c r="B177" s="2" t="s">
        <v>68</v>
      </c>
      <c r="C177" s="2" t="s">
        <v>67</v>
      </c>
      <c r="D177" s="2" t="s">
        <v>57</v>
      </c>
      <c r="E177" s="2" t="s">
        <v>48</v>
      </c>
      <c r="F177" s="88" t="s">
        <v>114</v>
      </c>
      <c r="G177" s="4">
        <v>4</v>
      </c>
      <c r="H177" s="2">
        <v>4.5</v>
      </c>
      <c r="I177" s="92">
        <v>171253.42500000002</v>
      </c>
      <c r="J177" s="92">
        <v>29417.255000000001</v>
      </c>
      <c r="K177" s="92">
        <v>17.177615571776155</v>
      </c>
      <c r="L177" s="136">
        <v>33.4</v>
      </c>
      <c r="M177" s="136">
        <v>67.400000000000006</v>
      </c>
      <c r="N177" s="92">
        <v>30350.607000000004</v>
      </c>
      <c r="O177" s="100">
        <v>8303453.7990880013</v>
      </c>
      <c r="P177" s="98">
        <f t="shared" si="8"/>
        <v>166069075.98176003</v>
      </c>
      <c r="Q177" s="98">
        <v>4795095.9000000004</v>
      </c>
      <c r="R177" s="99">
        <v>2353380.4000000004</v>
      </c>
      <c r="S177" s="137">
        <f t="shared" si="9"/>
        <v>2.0375354107648724</v>
      </c>
      <c r="T177" s="137">
        <f t="shared" si="10"/>
        <v>67.078573093961296</v>
      </c>
      <c r="U177" s="137">
        <f t="shared" si="11"/>
        <v>32.921426906038704</v>
      </c>
      <c r="V177" s="99">
        <v>7148476.3000000007</v>
      </c>
    </row>
    <row r="178" spans="1:22" ht="12" customHeight="1">
      <c r="A178" s="44" t="s">
        <v>36</v>
      </c>
      <c r="B178" s="2" t="s">
        <v>70</v>
      </c>
      <c r="C178" s="2" t="s">
        <v>67</v>
      </c>
      <c r="D178" s="2" t="s">
        <v>57</v>
      </c>
      <c r="E178" s="2" t="s">
        <v>48</v>
      </c>
      <c r="F178" s="87" t="s">
        <v>113</v>
      </c>
      <c r="G178" s="4">
        <v>0.73699999999999999</v>
      </c>
      <c r="H178" s="2" t="s">
        <v>29</v>
      </c>
      <c r="I178" s="92">
        <v>144519.557</v>
      </c>
      <c r="J178" s="92">
        <v>10016.867</v>
      </c>
      <c r="K178" s="92">
        <v>6.9311498097105293</v>
      </c>
      <c r="L178" s="136">
        <v>37.799999999999997</v>
      </c>
      <c r="M178" s="136">
        <v>63.6</v>
      </c>
      <c r="N178" s="92">
        <v>11400.228000000001</v>
      </c>
      <c r="O178" s="98">
        <v>6899905.6620200016</v>
      </c>
      <c r="P178" s="98">
        <f t="shared" si="8"/>
        <v>137998113.24040002</v>
      </c>
      <c r="Q178" s="98">
        <v>4103415.4000000004</v>
      </c>
      <c r="R178" s="99">
        <v>4538424.1000000006</v>
      </c>
      <c r="S178" s="137">
        <f t="shared" si="9"/>
        <v>0.90414983474109434</v>
      </c>
      <c r="T178" s="137">
        <f t="shared" si="10"/>
        <v>47.48312439729991</v>
      </c>
      <c r="U178" s="137">
        <f t="shared" si="11"/>
        <v>52.516875602700111</v>
      </c>
      <c r="V178" s="99">
        <v>8641839.5</v>
      </c>
    </row>
    <row r="179" spans="1:22" ht="12" customHeight="1" thickBot="1">
      <c r="A179" s="45" t="s">
        <v>36</v>
      </c>
      <c r="B179" s="12" t="s">
        <v>70</v>
      </c>
      <c r="C179" s="12" t="s">
        <v>67</v>
      </c>
      <c r="D179" s="12" t="s">
        <v>57</v>
      </c>
      <c r="E179" s="12" t="s">
        <v>48</v>
      </c>
      <c r="F179" s="89" t="s">
        <v>114</v>
      </c>
      <c r="G179" s="14">
        <v>4</v>
      </c>
      <c r="H179" s="12">
        <v>4.5</v>
      </c>
      <c r="I179" s="93">
        <v>145802.91600000003</v>
      </c>
      <c r="J179" s="93">
        <v>26700.534000000003</v>
      </c>
      <c r="K179" s="93">
        <v>18.31275720164609</v>
      </c>
      <c r="L179" s="139">
        <v>49.9</v>
      </c>
      <c r="M179" s="139">
        <v>51.1</v>
      </c>
      <c r="N179" s="93">
        <v>3800.0760000000005</v>
      </c>
      <c r="O179" s="101">
        <v>6166555.9286520015</v>
      </c>
      <c r="P179" s="102">
        <f t="shared" si="8"/>
        <v>123331118.57304004</v>
      </c>
      <c r="Q179" s="102">
        <v>2025040.5000000002</v>
      </c>
      <c r="R179" s="102">
        <v>4030080.6000000006</v>
      </c>
      <c r="S179" s="140">
        <f t="shared" si="9"/>
        <v>0.5024813895781638</v>
      </c>
      <c r="T179" s="140">
        <f t="shared" si="10"/>
        <v>33.443435177539229</v>
      </c>
      <c r="U179" s="140">
        <f t="shared" si="11"/>
        <v>66.556564822460786</v>
      </c>
      <c r="V179" s="102">
        <v>6055121.1000000006</v>
      </c>
    </row>
    <row r="180" spans="1:22" ht="12" customHeight="1">
      <c r="A180" s="43" t="s">
        <v>36</v>
      </c>
      <c r="B180" s="11" t="s">
        <v>72</v>
      </c>
      <c r="C180" s="11" t="s">
        <v>73</v>
      </c>
      <c r="D180" s="11" t="s">
        <v>57</v>
      </c>
      <c r="E180" s="11" t="s">
        <v>48</v>
      </c>
      <c r="F180" s="90" t="s">
        <v>113</v>
      </c>
      <c r="G180" s="13">
        <v>0.505</v>
      </c>
      <c r="H180" s="11" t="s">
        <v>29</v>
      </c>
      <c r="I180" s="94">
        <v>470359.40700000006</v>
      </c>
      <c r="J180" s="94">
        <v>26000.52</v>
      </c>
      <c r="K180" s="94">
        <v>5.5277984479642814</v>
      </c>
      <c r="L180" s="141">
        <v>23.1</v>
      </c>
      <c r="M180" s="141">
        <v>78.599999999999994</v>
      </c>
      <c r="N180" s="94">
        <v>3800.0760000000005</v>
      </c>
      <c r="O180" s="98">
        <v>6928024.9577280022</v>
      </c>
      <c r="P180" s="98">
        <f t="shared" si="8"/>
        <v>138560499.15456003</v>
      </c>
      <c r="Q180" s="98">
        <v>4005080.1000000006</v>
      </c>
      <c r="R180" s="99">
        <v>5281772.3000000007</v>
      </c>
      <c r="S180" s="137">
        <f t="shared" si="9"/>
        <v>0.75828337014831182</v>
      </c>
      <c r="T180" s="137">
        <f t="shared" si="10"/>
        <v>43.126346015793246</v>
      </c>
      <c r="U180" s="137">
        <f t="shared" si="11"/>
        <v>56.87365398420674</v>
      </c>
      <c r="V180" s="99">
        <v>9286852.4000000022</v>
      </c>
    </row>
    <row r="181" spans="1:22" ht="12" customHeight="1">
      <c r="A181" s="44" t="s">
        <v>36</v>
      </c>
      <c r="B181" s="2" t="s">
        <v>72</v>
      </c>
      <c r="C181" s="2" t="s">
        <v>73</v>
      </c>
      <c r="D181" s="2" t="s">
        <v>57</v>
      </c>
      <c r="E181" s="2" t="s">
        <v>48</v>
      </c>
      <c r="F181" s="88" t="s">
        <v>114</v>
      </c>
      <c r="G181" s="4">
        <v>4</v>
      </c>
      <c r="H181" s="2">
        <v>4.5</v>
      </c>
      <c r="I181" s="92">
        <v>465192.63700000005</v>
      </c>
      <c r="J181" s="92">
        <v>24500.49</v>
      </c>
      <c r="K181" s="92">
        <v>5.2667407115474187</v>
      </c>
      <c r="L181" s="136">
        <v>15.8</v>
      </c>
      <c r="M181" s="136">
        <v>85.4</v>
      </c>
      <c r="N181" s="92">
        <v>2800.0560000000005</v>
      </c>
      <c r="O181" s="100">
        <v>6376148.653756001</v>
      </c>
      <c r="P181" s="98">
        <f t="shared" si="8"/>
        <v>127522973.07512002</v>
      </c>
      <c r="Q181" s="98">
        <v>4818429.7</v>
      </c>
      <c r="R181" s="99">
        <v>4201750.7</v>
      </c>
      <c r="S181" s="137">
        <f t="shared" si="9"/>
        <v>1.1467671558905197</v>
      </c>
      <c r="T181" s="137">
        <f t="shared" si="10"/>
        <v>53.418329637841836</v>
      </c>
      <c r="U181" s="137">
        <f t="shared" si="11"/>
        <v>46.581670362158164</v>
      </c>
      <c r="V181" s="99">
        <v>9020180.4000000004</v>
      </c>
    </row>
    <row r="182" spans="1:22" ht="12" customHeight="1">
      <c r="A182" s="44" t="s">
        <v>36</v>
      </c>
      <c r="B182" s="2" t="s">
        <v>75</v>
      </c>
      <c r="C182" s="2" t="s">
        <v>73</v>
      </c>
      <c r="D182" s="2" t="s">
        <v>57</v>
      </c>
      <c r="E182" s="2" t="s">
        <v>48</v>
      </c>
      <c r="F182" s="87" t="s">
        <v>113</v>
      </c>
      <c r="G182" s="4">
        <v>0.51100000000000001</v>
      </c>
      <c r="H182" s="2" t="s">
        <v>29</v>
      </c>
      <c r="I182" s="92">
        <v>59501.19</v>
      </c>
      <c r="J182" s="92">
        <v>3766.7420000000002</v>
      </c>
      <c r="K182" s="92">
        <v>6.3305322128851538</v>
      </c>
      <c r="L182" s="136">
        <v>29.6</v>
      </c>
      <c r="M182" s="136">
        <v>70.400000000000006</v>
      </c>
      <c r="N182" s="92">
        <v>3800.0760000000005</v>
      </c>
      <c r="O182" s="98">
        <v>6672928.0558920009</v>
      </c>
      <c r="P182" s="98">
        <f t="shared" si="8"/>
        <v>133458561.11784002</v>
      </c>
      <c r="Q182" s="98">
        <v>4428421.9000000004</v>
      </c>
      <c r="R182" s="99">
        <v>3928411.9000000004</v>
      </c>
      <c r="S182" s="137">
        <f t="shared" si="9"/>
        <v>1.1272804412388628</v>
      </c>
      <c r="T182" s="137">
        <f t="shared" si="10"/>
        <v>52.991623454327886</v>
      </c>
      <c r="U182" s="137">
        <f t="shared" si="11"/>
        <v>47.008376545672121</v>
      </c>
      <c r="V182" s="99">
        <v>8356833.8000000007</v>
      </c>
    </row>
    <row r="183" spans="1:22" ht="12" customHeight="1" thickBot="1">
      <c r="A183" s="45" t="s">
        <v>36</v>
      </c>
      <c r="B183" s="12" t="s">
        <v>75</v>
      </c>
      <c r="C183" s="12" t="s">
        <v>73</v>
      </c>
      <c r="D183" s="12" t="s">
        <v>57</v>
      </c>
      <c r="E183" s="12" t="s">
        <v>48</v>
      </c>
      <c r="F183" s="89" t="s">
        <v>114</v>
      </c>
      <c r="G183" s="14">
        <v>4.0999999999999996</v>
      </c>
      <c r="H183" s="12">
        <v>4.5999999999999996</v>
      </c>
      <c r="I183" s="93">
        <v>41250.825000000004</v>
      </c>
      <c r="J183" s="93">
        <v>4166.75</v>
      </c>
      <c r="K183" s="93">
        <v>10.1010101010101</v>
      </c>
      <c r="L183" s="139">
        <v>60.8</v>
      </c>
      <c r="M183" s="139">
        <v>39.6</v>
      </c>
      <c r="N183" s="93">
        <v>2750.0550000000003</v>
      </c>
      <c r="O183" s="101">
        <v>5869907.6624720013</v>
      </c>
      <c r="P183" s="102">
        <f t="shared" si="8"/>
        <v>117398153.24944003</v>
      </c>
      <c r="Q183" s="102">
        <v>1681700.3</v>
      </c>
      <c r="R183" s="102">
        <v>2380047.6</v>
      </c>
      <c r="S183" s="140">
        <f t="shared" si="9"/>
        <v>0.70658263305322133</v>
      </c>
      <c r="T183" s="140">
        <f t="shared" si="10"/>
        <v>41.403364792778</v>
      </c>
      <c r="U183" s="140">
        <f t="shared" si="11"/>
        <v>58.596635207221993</v>
      </c>
      <c r="V183" s="102">
        <v>4061747.9000000004</v>
      </c>
    </row>
    <row r="184" spans="1:22" ht="12" customHeight="1">
      <c r="A184" s="43" t="s">
        <v>36</v>
      </c>
      <c r="B184" s="11" t="s">
        <v>78</v>
      </c>
      <c r="C184" s="11" t="s">
        <v>79</v>
      </c>
      <c r="D184" s="11" t="s">
        <v>57</v>
      </c>
      <c r="E184" s="11" t="s">
        <v>48</v>
      </c>
      <c r="F184" s="90" t="s">
        <v>113</v>
      </c>
      <c r="G184" s="13">
        <v>0.5</v>
      </c>
      <c r="H184" s="11" t="s">
        <v>29</v>
      </c>
      <c r="I184" s="94">
        <v>166736.66800000001</v>
      </c>
      <c r="J184" s="94">
        <v>4666.76</v>
      </c>
      <c r="K184" s="94">
        <v>2.798880447820872</v>
      </c>
      <c r="L184" s="141">
        <v>21.8</v>
      </c>
      <c r="M184" s="141">
        <v>80</v>
      </c>
      <c r="N184" s="94">
        <v>5666.78</v>
      </c>
      <c r="O184" s="98">
        <v>6220527.7414000006</v>
      </c>
      <c r="P184" s="98">
        <f t="shared" si="8"/>
        <v>124410554.82800001</v>
      </c>
      <c r="Q184" s="98">
        <v>2381714.3000000003</v>
      </c>
      <c r="R184" s="99">
        <v>3355067.1</v>
      </c>
      <c r="S184" s="137">
        <f t="shared" si="9"/>
        <v>0.70988574267262794</v>
      </c>
      <c r="T184" s="137">
        <f t="shared" si="10"/>
        <v>41.516560139453809</v>
      </c>
      <c r="U184" s="137">
        <f t="shared" si="11"/>
        <v>58.483439860546191</v>
      </c>
      <c r="V184" s="99">
        <v>5736781.4000000004</v>
      </c>
    </row>
    <row r="185" spans="1:22" ht="12" customHeight="1">
      <c r="A185" s="44" t="s">
        <v>36</v>
      </c>
      <c r="B185" s="2" t="s">
        <v>78</v>
      </c>
      <c r="C185" s="2" t="s">
        <v>79</v>
      </c>
      <c r="D185" s="2" t="s">
        <v>57</v>
      </c>
      <c r="E185" s="2" t="s">
        <v>48</v>
      </c>
      <c r="F185" s="88" t="s">
        <v>114</v>
      </c>
      <c r="G185" s="4">
        <v>4</v>
      </c>
      <c r="H185" s="2">
        <v>4.5</v>
      </c>
      <c r="I185" s="92">
        <v>67584.685000000012</v>
      </c>
      <c r="J185" s="92">
        <v>6316.7930000000006</v>
      </c>
      <c r="K185" s="92">
        <v>9.3464858199753387</v>
      </c>
      <c r="L185" s="136">
        <v>31.4</v>
      </c>
      <c r="M185" s="136">
        <v>70.400000000000006</v>
      </c>
      <c r="N185" s="92">
        <v>1900.0380000000002</v>
      </c>
      <c r="O185" s="100">
        <v>5816628.9969200008</v>
      </c>
      <c r="P185" s="98">
        <f t="shared" si="8"/>
        <v>116332579.93840002</v>
      </c>
      <c r="Q185" s="98">
        <v>2400048</v>
      </c>
      <c r="R185" s="99">
        <v>1393361.2000000002</v>
      </c>
      <c r="S185" s="137">
        <f t="shared" si="9"/>
        <v>1.7224880382775116</v>
      </c>
      <c r="T185" s="137">
        <f t="shared" si="10"/>
        <v>63.2688927943761</v>
      </c>
      <c r="U185" s="137">
        <f t="shared" si="11"/>
        <v>36.7311072056239</v>
      </c>
      <c r="V185" s="99">
        <v>3793409.2</v>
      </c>
    </row>
    <row r="186" spans="1:22" ht="12" customHeight="1">
      <c r="A186" s="44" t="s">
        <v>36</v>
      </c>
      <c r="B186" s="2" t="s">
        <v>81</v>
      </c>
      <c r="C186" s="2" t="s">
        <v>79</v>
      </c>
      <c r="D186" s="2" t="s">
        <v>57</v>
      </c>
      <c r="E186" s="2" t="s">
        <v>48</v>
      </c>
      <c r="F186" s="87" t="s">
        <v>113</v>
      </c>
      <c r="G186" s="4">
        <v>0.499</v>
      </c>
      <c r="H186" s="2" t="s">
        <v>29</v>
      </c>
      <c r="I186" s="92">
        <v>152519.717</v>
      </c>
      <c r="J186" s="92">
        <v>7800.1560000000009</v>
      </c>
      <c r="K186" s="92">
        <v>5.1141951699267842</v>
      </c>
      <c r="L186" s="136">
        <v>35.9</v>
      </c>
      <c r="M186" s="136">
        <v>65.2</v>
      </c>
      <c r="N186" s="92">
        <v>19483.723000000002</v>
      </c>
      <c r="O186" s="98">
        <v>6058462.4334920011</v>
      </c>
      <c r="P186" s="98">
        <f t="shared" si="8"/>
        <v>121169248.66984002</v>
      </c>
      <c r="Q186" s="98">
        <v>3185063.7</v>
      </c>
      <c r="R186" s="99">
        <v>3943412.2</v>
      </c>
      <c r="S186" s="137">
        <f t="shared" si="9"/>
        <v>0.80769230769230771</v>
      </c>
      <c r="T186" s="137">
        <f t="shared" si="10"/>
        <v>44.680851063829785</v>
      </c>
      <c r="U186" s="137">
        <f t="shared" si="11"/>
        <v>55.319148936170215</v>
      </c>
      <c r="V186" s="99">
        <v>7128475.9000000004</v>
      </c>
    </row>
    <row r="187" spans="1:22" ht="12" customHeight="1" thickBot="1">
      <c r="A187" s="45" t="s">
        <v>36</v>
      </c>
      <c r="B187" s="12" t="s">
        <v>81</v>
      </c>
      <c r="C187" s="12" t="s">
        <v>79</v>
      </c>
      <c r="D187" s="12" t="s">
        <v>57</v>
      </c>
      <c r="E187" s="12" t="s">
        <v>48</v>
      </c>
      <c r="F187" s="89" t="s">
        <v>114</v>
      </c>
      <c r="G187" s="14">
        <v>3.7</v>
      </c>
      <c r="H187" s="12">
        <v>4.2</v>
      </c>
      <c r="I187" s="93">
        <v>82018.307000000001</v>
      </c>
      <c r="J187" s="93">
        <v>8700.1740000000009</v>
      </c>
      <c r="K187" s="93">
        <v>10.607600081284293</v>
      </c>
      <c r="L187" s="139">
        <v>25.7</v>
      </c>
      <c r="M187" s="139">
        <v>75.7</v>
      </c>
      <c r="N187" s="93">
        <v>11833.57</v>
      </c>
      <c r="O187" s="101">
        <v>6053872.675032001</v>
      </c>
      <c r="P187" s="102">
        <f t="shared" si="8"/>
        <v>121077453.50064002</v>
      </c>
      <c r="Q187" s="102">
        <v>2421715.1</v>
      </c>
      <c r="R187" s="102">
        <v>3660073.2</v>
      </c>
      <c r="S187" s="140">
        <f t="shared" si="9"/>
        <v>0.66165755919854274</v>
      </c>
      <c r="T187" s="140">
        <f t="shared" si="10"/>
        <v>39.819128528363933</v>
      </c>
      <c r="U187" s="140">
        <f t="shared" si="11"/>
        <v>60.180871471636053</v>
      </c>
      <c r="V187" s="102">
        <v>6081788.3000000007</v>
      </c>
    </row>
    <row r="188" spans="1:22" ht="12" customHeight="1">
      <c r="A188" s="43" t="s">
        <v>36</v>
      </c>
      <c r="B188" s="11" t="s">
        <v>83</v>
      </c>
      <c r="C188" s="11" t="s">
        <v>84</v>
      </c>
      <c r="D188" s="11" t="s">
        <v>57</v>
      </c>
      <c r="E188" s="11" t="s">
        <v>48</v>
      </c>
      <c r="F188" s="90" t="s">
        <v>113</v>
      </c>
      <c r="G188" s="13">
        <v>0.61299999999999999</v>
      </c>
      <c r="H188" s="11" t="s">
        <v>29</v>
      </c>
      <c r="I188" s="94">
        <v>148402.96800000002</v>
      </c>
      <c r="J188" s="94">
        <v>10066.868</v>
      </c>
      <c r="K188" s="94">
        <v>6.7834681042228198</v>
      </c>
      <c r="L188" s="141">
        <v>35.200000000000003</v>
      </c>
      <c r="M188" s="141">
        <v>66.7</v>
      </c>
      <c r="N188" s="94">
        <v>17817.023000000001</v>
      </c>
      <c r="O188" s="98">
        <v>4961791.1671720007</v>
      </c>
      <c r="P188" s="98">
        <f t="shared" si="8"/>
        <v>99235823.343440011</v>
      </c>
      <c r="Q188" s="98">
        <v>2058374.5000000002</v>
      </c>
      <c r="R188" s="99">
        <v>3248398.3000000003</v>
      </c>
      <c r="S188" s="137">
        <f t="shared" si="9"/>
        <v>0.63365828630066701</v>
      </c>
      <c r="T188" s="137">
        <f t="shared" si="10"/>
        <v>38.787688442211056</v>
      </c>
      <c r="U188" s="137">
        <f t="shared" si="11"/>
        <v>61.212311557788944</v>
      </c>
      <c r="V188" s="99">
        <v>5306772.8000000007</v>
      </c>
    </row>
    <row r="189" spans="1:22" ht="12" customHeight="1">
      <c r="A189" s="44" t="s">
        <v>36</v>
      </c>
      <c r="B189" s="2" t="s">
        <v>83</v>
      </c>
      <c r="C189" s="2" t="s">
        <v>84</v>
      </c>
      <c r="D189" s="2" t="s">
        <v>57</v>
      </c>
      <c r="E189" s="2" t="s">
        <v>48</v>
      </c>
      <c r="F189" s="88" t="s">
        <v>114</v>
      </c>
      <c r="G189" s="4">
        <v>4.3</v>
      </c>
      <c r="H189" s="2">
        <v>4.8</v>
      </c>
      <c r="I189" s="92">
        <v>75068.168000000005</v>
      </c>
      <c r="J189" s="92">
        <v>9100.1820000000007</v>
      </c>
      <c r="K189" s="92">
        <v>12.122557726465365</v>
      </c>
      <c r="L189" s="136">
        <v>30.3</v>
      </c>
      <c r="M189" s="136">
        <v>71</v>
      </c>
      <c r="N189" s="92">
        <v>10033.534000000001</v>
      </c>
      <c r="O189" s="100">
        <v>4997272.8101240015</v>
      </c>
      <c r="P189" s="98">
        <f t="shared" si="8"/>
        <v>99945456.202480033</v>
      </c>
      <c r="Q189" s="98">
        <v>1271692.1000000001</v>
      </c>
      <c r="R189" s="99">
        <v>3073394.8000000003</v>
      </c>
      <c r="S189" s="137">
        <f t="shared" si="9"/>
        <v>0.41377440347071581</v>
      </c>
      <c r="T189" s="137">
        <f t="shared" si="10"/>
        <v>29.267357115458381</v>
      </c>
      <c r="U189" s="137">
        <f t="shared" si="11"/>
        <v>70.732642884541619</v>
      </c>
      <c r="V189" s="99">
        <v>4345086.9000000004</v>
      </c>
    </row>
    <row r="190" spans="1:22" ht="12" customHeight="1">
      <c r="A190" s="44" t="s">
        <v>36</v>
      </c>
      <c r="B190" s="2" t="s">
        <v>86</v>
      </c>
      <c r="C190" s="2" t="s">
        <v>84</v>
      </c>
      <c r="D190" s="2" t="s">
        <v>57</v>
      </c>
      <c r="E190" s="2" t="s">
        <v>48</v>
      </c>
      <c r="F190" s="87" t="s">
        <v>113</v>
      </c>
      <c r="G190" s="4">
        <v>0.502</v>
      </c>
      <c r="H190" s="2" t="s">
        <v>29</v>
      </c>
      <c r="I190" s="92">
        <v>93018.527000000002</v>
      </c>
      <c r="J190" s="92">
        <v>4850.0970000000007</v>
      </c>
      <c r="K190" s="92">
        <v>5.2141193334527864</v>
      </c>
      <c r="L190" s="136">
        <v>17.2</v>
      </c>
      <c r="M190" s="136">
        <v>86.3</v>
      </c>
      <c r="N190" s="92">
        <v>12316.913</v>
      </c>
      <c r="O190" s="98">
        <v>3341194.2892160006</v>
      </c>
      <c r="P190" s="98">
        <f t="shared" si="8"/>
        <v>66823885.784320012</v>
      </c>
      <c r="Q190" s="98">
        <v>1683367.0000000002</v>
      </c>
      <c r="R190" s="99">
        <v>1508363.5000000002</v>
      </c>
      <c r="S190" s="137">
        <f t="shared" si="9"/>
        <v>1.1160220994475138</v>
      </c>
      <c r="T190" s="137">
        <f t="shared" si="10"/>
        <v>52.74151436031331</v>
      </c>
      <c r="U190" s="137">
        <f t="shared" si="11"/>
        <v>47.25848563968669</v>
      </c>
      <c r="V190" s="99">
        <v>3191730.5000000005</v>
      </c>
    </row>
    <row r="191" spans="1:22" ht="12" customHeight="1">
      <c r="A191" s="44" t="s">
        <v>36</v>
      </c>
      <c r="B191" s="2" t="s">
        <v>86</v>
      </c>
      <c r="C191" s="2" t="s">
        <v>84</v>
      </c>
      <c r="D191" s="2" t="s">
        <v>57</v>
      </c>
      <c r="E191" s="2" t="s">
        <v>48</v>
      </c>
      <c r="F191" s="88" t="s">
        <v>114</v>
      </c>
      <c r="G191" s="4">
        <v>4</v>
      </c>
      <c r="H191" s="2">
        <v>4.5</v>
      </c>
      <c r="I191" s="92">
        <v>65584.645000000004</v>
      </c>
      <c r="J191" s="92">
        <v>9633.5260000000017</v>
      </c>
      <c r="K191" s="92">
        <v>14.688691232528592</v>
      </c>
      <c r="L191" s="136">
        <v>15.4</v>
      </c>
      <c r="M191" s="136">
        <v>86.2</v>
      </c>
      <c r="N191" s="92">
        <v>9483.523000000001</v>
      </c>
      <c r="O191" s="100">
        <v>3072122.0412120009</v>
      </c>
      <c r="P191" s="98">
        <f t="shared" si="8"/>
        <v>61442440.824240014</v>
      </c>
      <c r="Q191" s="98">
        <v>1628365.9000000001</v>
      </c>
      <c r="R191" s="99">
        <v>1601698.7000000002</v>
      </c>
      <c r="S191" s="137">
        <f t="shared" si="9"/>
        <v>1.016649323621228</v>
      </c>
      <c r="T191" s="137">
        <f t="shared" si="10"/>
        <v>50.412796697626419</v>
      </c>
      <c r="U191" s="137">
        <f t="shared" si="11"/>
        <v>49.587203302373581</v>
      </c>
      <c r="V191" s="99">
        <v>3230064.6000000006</v>
      </c>
    </row>
    <row r="192" spans="1:22" ht="12" customHeight="1">
      <c r="A192" s="44" t="s">
        <v>36</v>
      </c>
      <c r="B192" s="2" t="s">
        <v>88</v>
      </c>
      <c r="C192" s="2" t="s">
        <v>84</v>
      </c>
      <c r="D192" s="2" t="s">
        <v>57</v>
      </c>
      <c r="E192" s="2" t="s">
        <v>48</v>
      </c>
      <c r="F192" s="87" t="s">
        <v>113</v>
      </c>
      <c r="G192" s="4">
        <v>0.48199999999999998</v>
      </c>
      <c r="H192" s="2" t="s">
        <v>29</v>
      </c>
      <c r="I192" s="92">
        <v>103818.74300000002</v>
      </c>
      <c r="J192" s="92">
        <v>17467.016000000003</v>
      </c>
      <c r="K192" s="92">
        <v>16.824530422218658</v>
      </c>
      <c r="L192" s="136">
        <v>14.4</v>
      </c>
      <c r="M192" s="136">
        <v>87.8</v>
      </c>
      <c r="N192" s="92">
        <v>3766.7420000000002</v>
      </c>
      <c r="O192" s="98">
        <v>1769642.2588040004</v>
      </c>
      <c r="P192" s="98">
        <f t="shared" si="8"/>
        <v>35392845.176080011</v>
      </c>
      <c r="Q192" s="98">
        <v>1290025.8</v>
      </c>
      <c r="R192" s="99">
        <v>1040020.8</v>
      </c>
      <c r="S192" s="137">
        <f t="shared" si="9"/>
        <v>1.2403846153846154</v>
      </c>
      <c r="T192" s="137">
        <f t="shared" si="10"/>
        <v>55.36480686695279</v>
      </c>
      <c r="U192" s="137">
        <f t="shared" si="11"/>
        <v>44.63519313304721</v>
      </c>
      <c r="V192" s="99">
        <v>2330046.6</v>
      </c>
    </row>
    <row r="193" spans="1:22" ht="12" customHeight="1" thickBot="1">
      <c r="A193" s="45" t="s">
        <v>36</v>
      </c>
      <c r="B193" s="12" t="s">
        <v>88</v>
      </c>
      <c r="C193" s="12" t="s">
        <v>84</v>
      </c>
      <c r="D193" s="12" t="s">
        <v>57</v>
      </c>
      <c r="E193" s="12" t="s">
        <v>48</v>
      </c>
      <c r="F193" s="89" t="s">
        <v>114</v>
      </c>
      <c r="G193" s="14">
        <v>4.5</v>
      </c>
      <c r="H193" s="12">
        <v>5</v>
      </c>
      <c r="I193" s="93">
        <v>130919.28500000002</v>
      </c>
      <c r="J193" s="93">
        <v>24133.816000000003</v>
      </c>
      <c r="K193" s="93">
        <v>18.434118395926159</v>
      </c>
      <c r="L193" s="139">
        <v>39.4</v>
      </c>
      <c r="M193" s="139">
        <v>65</v>
      </c>
      <c r="N193" s="93">
        <v>1883.3710000000001</v>
      </c>
      <c r="O193" s="101">
        <v>1283689.8732840004</v>
      </c>
      <c r="P193" s="102">
        <f t="shared" si="8"/>
        <v>25673797.465680011</v>
      </c>
      <c r="Q193" s="102">
        <v>1243358.2000000002</v>
      </c>
      <c r="R193" s="102">
        <v>1790035.8000000003</v>
      </c>
      <c r="S193" s="140">
        <f t="shared" si="9"/>
        <v>0.6945996275605214</v>
      </c>
      <c r="T193" s="140">
        <f t="shared" si="10"/>
        <v>40.989010989010985</v>
      </c>
      <c r="U193" s="140">
        <f t="shared" si="11"/>
        <v>59.010989010989015</v>
      </c>
      <c r="V193" s="102">
        <v>3033394.0000000005</v>
      </c>
    </row>
    <row r="194" spans="1:22" ht="12" customHeight="1">
      <c r="A194" s="43" t="s">
        <v>36</v>
      </c>
      <c r="B194" s="11" t="s">
        <v>91</v>
      </c>
      <c r="C194" s="11" t="s">
        <v>90</v>
      </c>
      <c r="D194" s="11" t="s">
        <v>57</v>
      </c>
      <c r="E194" s="11" t="s">
        <v>48</v>
      </c>
      <c r="F194" s="90" t="s">
        <v>113</v>
      </c>
      <c r="G194" s="13">
        <v>0.504</v>
      </c>
      <c r="H194" s="11" t="s">
        <v>29</v>
      </c>
      <c r="I194" s="94">
        <v>127285.87900000002</v>
      </c>
      <c r="J194" s="94">
        <v>13416.935000000001</v>
      </c>
      <c r="K194" s="94">
        <v>10.540788267644363</v>
      </c>
      <c r="L194" s="141">
        <v>41.4</v>
      </c>
      <c r="M194" s="141">
        <v>61.7</v>
      </c>
      <c r="N194" s="94">
        <v>3783.4090000000006</v>
      </c>
      <c r="O194" s="98">
        <v>766395.9942800001</v>
      </c>
      <c r="P194" s="98">
        <f t="shared" ref="P194:P257" si="12">O194*20</f>
        <v>15327919.885600002</v>
      </c>
      <c r="Q194" s="98">
        <v>1853370.4000000001</v>
      </c>
      <c r="R194" s="99">
        <v>1138356.1000000001</v>
      </c>
      <c r="S194" s="137">
        <f t="shared" ref="S194:S257" si="13">Q194/R194</f>
        <v>1.6281112737920937</v>
      </c>
      <c r="T194" s="137">
        <f t="shared" ref="T194:T257" si="14">Q194/V194*100</f>
        <v>61.949860724233986</v>
      </c>
      <c r="U194" s="137">
        <f t="shared" ref="U194:U257" si="15">R194/V194*100</f>
        <v>38.050139275766021</v>
      </c>
      <c r="V194" s="99">
        <v>2991726.5</v>
      </c>
    </row>
    <row r="195" spans="1:22" ht="12" customHeight="1">
      <c r="A195" s="44" t="s">
        <v>36</v>
      </c>
      <c r="B195" s="2" t="s">
        <v>91</v>
      </c>
      <c r="C195" s="2" t="s">
        <v>90</v>
      </c>
      <c r="D195" s="2" t="s">
        <v>57</v>
      </c>
      <c r="E195" s="2" t="s">
        <v>48</v>
      </c>
      <c r="F195" s="88" t="s">
        <v>114</v>
      </c>
      <c r="G195" s="4">
        <v>4.5</v>
      </c>
      <c r="H195" s="2">
        <v>5</v>
      </c>
      <c r="I195" s="92">
        <v>113485.60300000002</v>
      </c>
      <c r="J195" s="92">
        <v>16200.324000000002</v>
      </c>
      <c r="K195" s="92">
        <v>14.275223968277279</v>
      </c>
      <c r="L195" s="136">
        <v>14.5</v>
      </c>
      <c r="M195" s="136">
        <v>87.4</v>
      </c>
      <c r="N195" s="92">
        <v>1900.0380000000002</v>
      </c>
      <c r="O195" s="100">
        <v>2346378.1932920003</v>
      </c>
      <c r="P195" s="98">
        <f t="shared" si="12"/>
        <v>46927563.865840003</v>
      </c>
      <c r="Q195" s="98">
        <v>2008373.5000000002</v>
      </c>
      <c r="R195" s="99">
        <v>1620032.4000000001</v>
      </c>
      <c r="S195" s="137">
        <f t="shared" si="13"/>
        <v>1.2397119341563787</v>
      </c>
      <c r="T195" s="137">
        <f t="shared" si="14"/>
        <v>55.351401010564992</v>
      </c>
      <c r="U195" s="137">
        <f t="shared" si="15"/>
        <v>44.648598989435001</v>
      </c>
      <c r="V195" s="99">
        <v>3628405.9000000004</v>
      </c>
    </row>
    <row r="196" spans="1:22" ht="12" customHeight="1">
      <c r="A196" s="44" t="s">
        <v>36</v>
      </c>
      <c r="B196" s="2" t="s">
        <v>93</v>
      </c>
      <c r="C196" s="2" t="s">
        <v>90</v>
      </c>
      <c r="D196" s="2" t="s">
        <v>57</v>
      </c>
      <c r="E196" s="2" t="s">
        <v>48</v>
      </c>
      <c r="F196" s="87" t="s">
        <v>113</v>
      </c>
      <c r="G196" s="4">
        <v>0.497</v>
      </c>
      <c r="H196" s="2" t="s">
        <v>29</v>
      </c>
      <c r="I196" s="92">
        <v>158519.83700000003</v>
      </c>
      <c r="J196" s="92">
        <v>17750.355000000003</v>
      </c>
      <c r="K196" s="92">
        <v>11.19756071916728</v>
      </c>
      <c r="L196" s="136">
        <v>40.700000000000003</v>
      </c>
      <c r="M196" s="136">
        <v>61.6</v>
      </c>
      <c r="N196" s="92">
        <v>4750.0950000000003</v>
      </c>
      <c r="O196" s="98">
        <v>785410.70790000015</v>
      </c>
      <c r="P196" s="98">
        <f t="shared" si="12"/>
        <v>15708214.158000004</v>
      </c>
      <c r="Q196" s="98">
        <v>1076688.2000000002</v>
      </c>
      <c r="R196" s="98">
        <v>920018.40000000014</v>
      </c>
      <c r="S196" s="138">
        <f t="shared" si="13"/>
        <v>1.1702898550724639</v>
      </c>
      <c r="T196" s="137">
        <f t="shared" si="14"/>
        <v>53.923205342237054</v>
      </c>
      <c r="U196" s="137">
        <f t="shared" si="15"/>
        <v>46.076794657762939</v>
      </c>
      <c r="V196" s="99">
        <v>1996706.6000000003</v>
      </c>
    </row>
    <row r="197" spans="1:22" ht="12" customHeight="1" thickBot="1">
      <c r="A197" s="45" t="s">
        <v>36</v>
      </c>
      <c r="B197" s="12" t="s">
        <v>93</v>
      </c>
      <c r="C197" s="12" t="s">
        <v>90</v>
      </c>
      <c r="D197" s="12" t="s">
        <v>57</v>
      </c>
      <c r="E197" s="12" t="s">
        <v>48</v>
      </c>
      <c r="F197" s="89" t="s">
        <v>114</v>
      </c>
      <c r="G197" s="14">
        <v>4</v>
      </c>
      <c r="H197" s="12">
        <v>4.4000000000000004</v>
      </c>
      <c r="I197" s="93">
        <v>298872.64400000003</v>
      </c>
      <c r="J197" s="93">
        <v>94718.561000000016</v>
      </c>
      <c r="K197" s="93">
        <v>31.691947356680792</v>
      </c>
      <c r="L197" s="139">
        <v>51.1</v>
      </c>
      <c r="M197" s="139">
        <v>53.4</v>
      </c>
      <c r="N197" s="93">
        <v>4733.4280000000008</v>
      </c>
      <c r="O197" s="101">
        <v>799442.25519200019</v>
      </c>
      <c r="P197" s="102">
        <f t="shared" si="12"/>
        <v>15988845.103840005</v>
      </c>
      <c r="Q197" s="102">
        <v>1480029.6</v>
      </c>
      <c r="R197" s="102">
        <v>1221691.1000000001</v>
      </c>
      <c r="S197" s="140">
        <f t="shared" si="13"/>
        <v>1.2114597544338335</v>
      </c>
      <c r="T197" s="140">
        <f t="shared" si="14"/>
        <v>54.780999383096848</v>
      </c>
      <c r="U197" s="140">
        <f t="shared" si="15"/>
        <v>45.219000616903152</v>
      </c>
      <c r="V197" s="102">
        <v>2701720.7</v>
      </c>
    </row>
    <row r="198" spans="1:22" ht="12" customHeight="1">
      <c r="A198" s="43" t="s">
        <v>36</v>
      </c>
      <c r="B198" s="11" t="s">
        <v>96</v>
      </c>
      <c r="C198" s="11" t="s">
        <v>95</v>
      </c>
      <c r="D198" s="11" t="s">
        <v>57</v>
      </c>
      <c r="E198" s="11" t="s">
        <v>48</v>
      </c>
      <c r="F198" s="90" t="s">
        <v>113</v>
      </c>
      <c r="G198" s="13">
        <v>0.52</v>
      </c>
      <c r="H198" s="11" t="s">
        <v>29</v>
      </c>
      <c r="I198" s="94">
        <v>111968.90600000002</v>
      </c>
      <c r="J198" s="94">
        <v>10416.875000000002</v>
      </c>
      <c r="K198" s="94">
        <v>9.3033640964572797</v>
      </c>
      <c r="L198" s="141">
        <v>18.2</v>
      </c>
      <c r="M198" s="141">
        <v>83.5</v>
      </c>
      <c r="N198" s="94">
        <v>1733.3680000000002</v>
      </c>
      <c r="O198" s="98">
        <v>1825974.5187600004</v>
      </c>
      <c r="P198" s="98">
        <f t="shared" si="12"/>
        <v>36519490.375200003</v>
      </c>
      <c r="Q198" s="98">
        <v>8278498.9000000004</v>
      </c>
      <c r="R198" s="99">
        <v>4391754.5</v>
      </c>
      <c r="S198" s="137">
        <f t="shared" si="13"/>
        <v>1.8850094876660342</v>
      </c>
      <c r="T198" s="137">
        <f t="shared" si="14"/>
        <v>65.338068929229152</v>
      </c>
      <c r="U198" s="137">
        <f t="shared" si="15"/>
        <v>34.661931070770848</v>
      </c>
      <c r="V198" s="99">
        <v>12670253.4</v>
      </c>
    </row>
    <row r="199" spans="1:22" ht="12" customHeight="1">
      <c r="A199" s="44" t="s">
        <v>36</v>
      </c>
      <c r="B199" s="2" t="s">
        <v>96</v>
      </c>
      <c r="C199" s="2" t="s">
        <v>95</v>
      </c>
      <c r="D199" s="2" t="s">
        <v>57</v>
      </c>
      <c r="E199" s="2" t="s">
        <v>48</v>
      </c>
      <c r="F199" s="88" t="s">
        <v>114</v>
      </c>
      <c r="G199" s="4">
        <v>4</v>
      </c>
      <c r="H199" s="2">
        <v>4.5</v>
      </c>
      <c r="I199" s="92">
        <v>106168.79</v>
      </c>
      <c r="J199" s="92">
        <v>9050.1810000000005</v>
      </c>
      <c r="K199" s="92">
        <v>8.5243328100470972</v>
      </c>
      <c r="L199" s="136">
        <v>19.7</v>
      </c>
      <c r="M199" s="136">
        <v>82.9</v>
      </c>
      <c r="N199" s="92">
        <v>4683.4270000000006</v>
      </c>
      <c r="O199" s="100">
        <v>1879890.1303840005</v>
      </c>
      <c r="P199" s="98">
        <f t="shared" si="12"/>
        <v>37597802.607680008</v>
      </c>
      <c r="Q199" s="98">
        <v>9625192.5</v>
      </c>
      <c r="R199" s="99">
        <v>4458422.5</v>
      </c>
      <c r="S199" s="137">
        <f t="shared" si="13"/>
        <v>2.1588785046728973</v>
      </c>
      <c r="T199" s="137">
        <f t="shared" si="14"/>
        <v>68.34319526627219</v>
      </c>
      <c r="U199" s="137">
        <f t="shared" si="15"/>
        <v>31.65680473372781</v>
      </c>
      <c r="V199" s="99">
        <v>14083615</v>
      </c>
    </row>
    <row r="200" spans="1:22" ht="12" customHeight="1">
      <c r="A200" s="44" t="s">
        <v>36</v>
      </c>
      <c r="B200" s="2" t="s">
        <v>98</v>
      </c>
      <c r="C200" s="2" t="s">
        <v>95</v>
      </c>
      <c r="D200" s="2" t="s">
        <v>57</v>
      </c>
      <c r="E200" s="2" t="s">
        <v>48</v>
      </c>
      <c r="F200" s="87" t="s">
        <v>113</v>
      </c>
      <c r="G200" s="4">
        <v>0.51300000000000001</v>
      </c>
      <c r="H200" s="2" t="s">
        <v>29</v>
      </c>
      <c r="I200" s="92">
        <v>238821.44300000003</v>
      </c>
      <c r="J200" s="92">
        <v>36884.071000000004</v>
      </c>
      <c r="K200" s="92">
        <v>15.444204061693071</v>
      </c>
      <c r="L200" s="136">
        <v>26.8</v>
      </c>
      <c r="M200" s="136">
        <v>76</v>
      </c>
      <c r="N200" s="92">
        <v>900.01800000000003</v>
      </c>
      <c r="O200" s="98">
        <v>449178.11671600008</v>
      </c>
      <c r="P200" s="98">
        <f t="shared" si="12"/>
        <v>8983562.3343200013</v>
      </c>
      <c r="Q200" s="98">
        <v>453342.4</v>
      </c>
      <c r="R200" s="99">
        <v>1100022</v>
      </c>
      <c r="S200" s="137">
        <f t="shared" si="13"/>
        <v>0.41212121212121217</v>
      </c>
      <c r="T200" s="137">
        <f t="shared" si="14"/>
        <v>29.184549356223176</v>
      </c>
      <c r="U200" s="137">
        <f t="shared" si="15"/>
        <v>70.815450643776828</v>
      </c>
      <c r="V200" s="99">
        <v>1553364.4</v>
      </c>
    </row>
    <row r="201" spans="1:22" ht="12" customHeight="1" thickBot="1">
      <c r="A201" s="45" t="s">
        <v>36</v>
      </c>
      <c r="B201" s="12" t="s">
        <v>98</v>
      </c>
      <c r="C201" s="12" t="s">
        <v>95</v>
      </c>
      <c r="D201" s="12" t="s">
        <v>57</v>
      </c>
      <c r="E201" s="12" t="s">
        <v>48</v>
      </c>
      <c r="F201" s="89" t="s">
        <v>114</v>
      </c>
      <c r="G201" s="14">
        <v>5</v>
      </c>
      <c r="H201" s="12">
        <v>4.5</v>
      </c>
      <c r="I201" s="93">
        <v>238788.10900000003</v>
      </c>
      <c r="J201" s="93">
        <v>40817.483000000007</v>
      </c>
      <c r="K201" s="93">
        <v>17.093599497452363</v>
      </c>
      <c r="L201" s="139">
        <v>27.4</v>
      </c>
      <c r="M201" s="139">
        <v>75.400000000000006</v>
      </c>
      <c r="N201" s="93">
        <v>1800.0360000000001</v>
      </c>
      <c r="O201" s="101">
        <v>399889.73096800008</v>
      </c>
      <c r="P201" s="102">
        <f t="shared" si="12"/>
        <v>7997794.6193600018</v>
      </c>
      <c r="Q201" s="102">
        <v>556677.80000000005</v>
      </c>
      <c r="R201" s="102">
        <v>1061687.9000000001</v>
      </c>
      <c r="S201" s="140">
        <f t="shared" si="13"/>
        <v>0.52433281004709575</v>
      </c>
      <c r="T201" s="140">
        <f t="shared" si="14"/>
        <v>34.397528321318227</v>
      </c>
      <c r="U201" s="140">
        <f t="shared" si="15"/>
        <v>65.602471678681766</v>
      </c>
      <c r="V201" s="102">
        <v>1618365.7000000002</v>
      </c>
    </row>
    <row r="202" spans="1:22" ht="12" customHeight="1">
      <c r="A202" s="43" t="s">
        <v>36</v>
      </c>
      <c r="B202" s="11" t="s">
        <v>100</v>
      </c>
      <c r="C202" s="11" t="s">
        <v>101</v>
      </c>
      <c r="D202" s="11" t="s">
        <v>57</v>
      </c>
      <c r="E202" s="11" t="s">
        <v>48</v>
      </c>
      <c r="F202" s="90" t="s">
        <v>113</v>
      </c>
      <c r="G202" s="13">
        <v>0.5</v>
      </c>
      <c r="H202" s="11" t="s">
        <v>29</v>
      </c>
      <c r="I202" s="94">
        <v>95935.252000000008</v>
      </c>
      <c r="J202" s="94">
        <v>9900.1980000000003</v>
      </c>
      <c r="K202" s="94">
        <v>10.319666435024322</v>
      </c>
      <c r="L202" s="141">
        <v>24.1</v>
      </c>
      <c r="M202" s="141">
        <v>78.8</v>
      </c>
      <c r="N202" s="94">
        <v>916.68499999999995</v>
      </c>
      <c r="O202" s="98">
        <v>1442664.1193720002</v>
      </c>
      <c r="P202" s="98">
        <f t="shared" si="12"/>
        <v>28853282.387440003</v>
      </c>
      <c r="Q202" s="98">
        <v>2023373.8000000003</v>
      </c>
      <c r="R202" s="99">
        <v>1733368.0000000002</v>
      </c>
      <c r="S202" s="137">
        <f t="shared" si="13"/>
        <v>1.1673076923076924</v>
      </c>
      <c r="T202" s="137">
        <f t="shared" si="14"/>
        <v>53.8598047914818</v>
      </c>
      <c r="U202" s="137">
        <f t="shared" si="15"/>
        <v>46.140195208518186</v>
      </c>
      <c r="V202" s="99">
        <v>3756741.8000000007</v>
      </c>
    </row>
    <row r="203" spans="1:22" ht="12" customHeight="1">
      <c r="A203" s="44" t="s">
        <v>36</v>
      </c>
      <c r="B203" s="2" t="s">
        <v>100</v>
      </c>
      <c r="C203" s="2" t="s">
        <v>101</v>
      </c>
      <c r="D203" s="2" t="s">
        <v>57</v>
      </c>
      <c r="E203" s="2" t="s">
        <v>48</v>
      </c>
      <c r="F203" s="88" t="s">
        <v>114</v>
      </c>
      <c r="G203" s="4">
        <v>4</v>
      </c>
      <c r="H203" s="2">
        <v>4.5</v>
      </c>
      <c r="I203" s="92">
        <v>133719.34100000001</v>
      </c>
      <c r="J203" s="92">
        <v>16767.002</v>
      </c>
      <c r="K203" s="92">
        <v>12.538950517262867</v>
      </c>
      <c r="L203" s="136">
        <v>19.899999999999999</v>
      </c>
      <c r="M203" s="136">
        <v>83.1</v>
      </c>
      <c r="N203" s="97" t="s">
        <v>115</v>
      </c>
      <c r="O203" s="100">
        <v>1436182.2564040003</v>
      </c>
      <c r="P203" s="98">
        <f t="shared" si="12"/>
        <v>28723645.128080007</v>
      </c>
      <c r="Q203" s="98">
        <v>1790035.8000000003</v>
      </c>
      <c r="R203" s="99">
        <v>1600032.0000000002</v>
      </c>
      <c r="S203" s="137">
        <f t="shared" si="13"/>
        <v>1.1187499999999999</v>
      </c>
      <c r="T203" s="137">
        <f t="shared" si="14"/>
        <v>52.802359882005902</v>
      </c>
      <c r="U203" s="137">
        <f t="shared" si="15"/>
        <v>47.197640117994091</v>
      </c>
      <c r="V203" s="99">
        <v>3390067.8000000007</v>
      </c>
    </row>
    <row r="204" spans="1:22" ht="12" customHeight="1">
      <c r="A204" s="44" t="s">
        <v>36</v>
      </c>
      <c r="B204" s="2" t="s">
        <v>103</v>
      </c>
      <c r="C204" s="2" t="s">
        <v>101</v>
      </c>
      <c r="D204" s="2" t="s">
        <v>57</v>
      </c>
      <c r="E204" s="2" t="s">
        <v>48</v>
      </c>
      <c r="F204" s="87" t="s">
        <v>113</v>
      </c>
      <c r="G204" s="4">
        <v>0.54400000000000004</v>
      </c>
      <c r="H204" s="2" t="s">
        <v>29</v>
      </c>
      <c r="I204" s="92">
        <v>151869.70400000003</v>
      </c>
      <c r="J204" s="92">
        <v>19133.716</v>
      </c>
      <c r="K204" s="92">
        <v>12.598770851624231</v>
      </c>
      <c r="L204" s="136">
        <v>18.3</v>
      </c>
      <c r="M204" s="136">
        <v>84.6</v>
      </c>
      <c r="N204" s="92">
        <v>933.35200000000009</v>
      </c>
      <c r="O204" s="98">
        <v>1434027.8799840002</v>
      </c>
      <c r="P204" s="98">
        <f t="shared" si="12"/>
        <v>28680557.599680007</v>
      </c>
      <c r="Q204" s="98">
        <v>2000040.0000000002</v>
      </c>
      <c r="R204" s="99">
        <v>355007.10000000003</v>
      </c>
      <c r="S204" s="137">
        <f t="shared" si="13"/>
        <v>5.6338028169014089</v>
      </c>
      <c r="T204" s="137">
        <f t="shared" si="14"/>
        <v>84.925690021231432</v>
      </c>
      <c r="U204" s="137">
        <f t="shared" si="15"/>
        <v>15.07430997876858</v>
      </c>
      <c r="V204" s="99">
        <v>2355047.1</v>
      </c>
    </row>
    <row r="205" spans="1:22" ht="12" customHeight="1" thickBot="1">
      <c r="A205" s="45" t="s">
        <v>36</v>
      </c>
      <c r="B205" s="12" t="s">
        <v>103</v>
      </c>
      <c r="C205" s="12" t="s">
        <v>101</v>
      </c>
      <c r="D205" s="12" t="s">
        <v>57</v>
      </c>
      <c r="E205" s="12" t="s">
        <v>48</v>
      </c>
      <c r="F205" s="89" t="s">
        <v>114</v>
      </c>
      <c r="G205" s="14">
        <v>3.6</v>
      </c>
      <c r="H205" s="12">
        <v>4.0999999999999996</v>
      </c>
      <c r="I205" s="93">
        <v>240088.13500000001</v>
      </c>
      <c r="J205" s="93">
        <v>31783.969000000005</v>
      </c>
      <c r="K205" s="93">
        <v>13.238458868448458</v>
      </c>
      <c r="L205" s="139">
        <v>17.7</v>
      </c>
      <c r="M205" s="139">
        <v>84.6</v>
      </c>
      <c r="N205" s="93">
        <v>933.35200000000009</v>
      </c>
      <c r="O205" s="101">
        <v>1327807.7556240002</v>
      </c>
      <c r="P205" s="102">
        <f t="shared" si="12"/>
        <v>26556155.112480003</v>
      </c>
      <c r="Q205" s="102">
        <v>725014.50000000012</v>
      </c>
      <c r="R205" s="102">
        <v>25000.500000000004</v>
      </c>
      <c r="S205" s="140">
        <f t="shared" si="13"/>
        <v>29</v>
      </c>
      <c r="T205" s="140">
        <f t="shared" si="14"/>
        <v>96.666666666666671</v>
      </c>
      <c r="U205" s="140">
        <f t="shared" si="15"/>
        <v>3.3333333333333335</v>
      </c>
      <c r="V205" s="102">
        <v>750015.00000000012</v>
      </c>
    </row>
    <row r="206" spans="1:22" ht="12" customHeight="1">
      <c r="A206" s="43" t="s">
        <v>36</v>
      </c>
      <c r="B206" s="11" t="s">
        <v>105</v>
      </c>
      <c r="C206" s="11" t="s">
        <v>32</v>
      </c>
      <c r="D206" s="11" t="s">
        <v>57</v>
      </c>
      <c r="E206" s="11" t="s">
        <v>48</v>
      </c>
      <c r="F206" s="90" t="s">
        <v>113</v>
      </c>
      <c r="G206" s="13">
        <v>0.50700000000000001</v>
      </c>
      <c r="H206" s="11" t="s">
        <v>29</v>
      </c>
      <c r="I206" s="94">
        <v>136519.39700000003</v>
      </c>
      <c r="J206" s="94">
        <v>13566.938000000002</v>
      </c>
      <c r="K206" s="94">
        <v>9.9377365401049929</v>
      </c>
      <c r="L206" s="141">
        <v>29</v>
      </c>
      <c r="M206" s="141">
        <v>73.2</v>
      </c>
      <c r="N206" s="94">
        <v>2766.7220000000002</v>
      </c>
      <c r="O206" s="98">
        <v>1870392.1404280004</v>
      </c>
      <c r="P206" s="98">
        <f t="shared" si="12"/>
        <v>37407842.808560006</v>
      </c>
      <c r="Q206" s="98">
        <v>1213357.6000000001</v>
      </c>
      <c r="R206" s="99">
        <v>711680.9</v>
      </c>
      <c r="S206" s="137">
        <f t="shared" si="13"/>
        <v>1.7049180327868854</v>
      </c>
      <c r="T206" s="137">
        <f t="shared" si="14"/>
        <v>63.030303030303038</v>
      </c>
      <c r="U206" s="137">
        <f t="shared" si="15"/>
        <v>36.969696969696969</v>
      </c>
      <c r="V206" s="99">
        <v>1925038.5</v>
      </c>
    </row>
    <row r="207" spans="1:22" ht="12" customHeight="1">
      <c r="A207" s="44" t="s">
        <v>36</v>
      </c>
      <c r="B207" s="2" t="s">
        <v>105</v>
      </c>
      <c r="C207" s="2" t="s">
        <v>32</v>
      </c>
      <c r="D207" s="2" t="s">
        <v>57</v>
      </c>
      <c r="E207" s="2" t="s">
        <v>48</v>
      </c>
      <c r="F207" s="88" t="s">
        <v>114</v>
      </c>
      <c r="G207" s="4">
        <v>3.8</v>
      </c>
      <c r="H207" s="2">
        <v>4.3</v>
      </c>
      <c r="I207" s="92">
        <v>179736.92800000001</v>
      </c>
      <c r="J207" s="92">
        <v>20717.081000000002</v>
      </c>
      <c r="K207" s="92">
        <v>11.526335311572701</v>
      </c>
      <c r="L207" s="136">
        <v>20.399999999999999</v>
      </c>
      <c r="M207" s="136">
        <v>82.3</v>
      </c>
      <c r="N207" s="92">
        <v>950.01900000000012</v>
      </c>
      <c r="O207" s="100">
        <v>1669641.7255000004</v>
      </c>
      <c r="P207" s="98">
        <f t="shared" si="12"/>
        <v>33392834.510000009</v>
      </c>
      <c r="Q207" s="98">
        <v>1096688.6000000001</v>
      </c>
      <c r="R207" s="99">
        <v>1030020.6000000001</v>
      </c>
      <c r="S207" s="137">
        <f t="shared" si="13"/>
        <v>1.064724919093851</v>
      </c>
      <c r="T207" s="137">
        <f t="shared" si="14"/>
        <v>51.567398119122252</v>
      </c>
      <c r="U207" s="137">
        <f t="shared" si="15"/>
        <v>48.432601880877741</v>
      </c>
      <c r="V207" s="99">
        <v>2126709.2000000002</v>
      </c>
    </row>
    <row r="208" spans="1:22" ht="12" customHeight="1">
      <c r="A208" s="44" t="s">
        <v>36</v>
      </c>
      <c r="B208" s="2" t="s">
        <v>18</v>
      </c>
      <c r="C208" s="2" t="s">
        <v>32</v>
      </c>
      <c r="D208" s="2" t="s">
        <v>57</v>
      </c>
      <c r="E208" s="2" t="s">
        <v>48</v>
      </c>
      <c r="F208" s="87" t="s">
        <v>113</v>
      </c>
      <c r="G208" s="4">
        <v>0.496</v>
      </c>
      <c r="H208" s="2" t="s">
        <v>29</v>
      </c>
      <c r="I208" s="92">
        <v>291189.15700000001</v>
      </c>
      <c r="J208" s="92">
        <v>22767.122000000003</v>
      </c>
      <c r="K208" s="92">
        <v>7.8186709404155463</v>
      </c>
      <c r="L208" s="136">
        <v>16.5</v>
      </c>
      <c r="M208" s="136">
        <v>86.6</v>
      </c>
      <c r="N208" s="92">
        <v>11466.896000000001</v>
      </c>
      <c r="O208" s="98">
        <v>3425252.4370120005</v>
      </c>
      <c r="P208" s="98">
        <f t="shared" si="12"/>
        <v>68505048.740240008</v>
      </c>
      <c r="Q208" s="98">
        <v>933352.00000000012</v>
      </c>
      <c r="R208" s="99">
        <v>1335026.7000000002</v>
      </c>
      <c r="S208" s="137">
        <f t="shared" si="13"/>
        <v>0.69912609238451939</v>
      </c>
      <c r="T208" s="137">
        <f t="shared" si="14"/>
        <v>41.146216017634096</v>
      </c>
      <c r="U208" s="137">
        <f t="shared" si="15"/>
        <v>58.853783982365911</v>
      </c>
      <c r="V208" s="99">
        <v>2268378.7000000002</v>
      </c>
    </row>
    <row r="209" spans="1:22" ht="12" customHeight="1" thickBot="1">
      <c r="A209" s="45" t="s">
        <v>36</v>
      </c>
      <c r="B209" s="12" t="s">
        <v>18</v>
      </c>
      <c r="C209" s="12" t="s">
        <v>32</v>
      </c>
      <c r="D209" s="12" t="s">
        <v>57</v>
      </c>
      <c r="E209" s="12" t="s">
        <v>48</v>
      </c>
      <c r="F209" s="89" t="s">
        <v>114</v>
      </c>
      <c r="G209" s="14">
        <v>4</v>
      </c>
      <c r="H209" s="12">
        <v>4.4000000000000004</v>
      </c>
      <c r="I209" s="93">
        <v>151803.03600000002</v>
      </c>
      <c r="J209" s="93">
        <v>10333.540000000001</v>
      </c>
      <c r="K209" s="93">
        <v>6.8072024593763718</v>
      </c>
      <c r="L209" s="139">
        <v>21</v>
      </c>
      <c r="M209" s="139">
        <v>79.8</v>
      </c>
      <c r="N209" s="93">
        <v>4733.4280000000008</v>
      </c>
      <c r="O209" s="101">
        <v>5069828.4612080008</v>
      </c>
      <c r="P209" s="102">
        <f t="shared" si="12"/>
        <v>101396569.22416002</v>
      </c>
      <c r="Q209" s="102">
        <v>1178356.9000000001</v>
      </c>
      <c r="R209" s="102">
        <v>3415068.3000000003</v>
      </c>
      <c r="S209" s="140">
        <f t="shared" si="13"/>
        <v>0.34504636408003908</v>
      </c>
      <c r="T209" s="140">
        <f t="shared" si="14"/>
        <v>25.653120464441219</v>
      </c>
      <c r="U209" s="140">
        <f t="shared" si="15"/>
        <v>74.346879535558784</v>
      </c>
      <c r="V209" s="102">
        <v>4593425.2</v>
      </c>
    </row>
    <row r="210" spans="1:22" ht="12" customHeight="1">
      <c r="A210" s="43" t="s">
        <v>36</v>
      </c>
      <c r="B210" s="11" t="s">
        <v>20</v>
      </c>
      <c r="C210" s="11" t="s">
        <v>30</v>
      </c>
      <c r="D210" s="11" t="s">
        <v>57</v>
      </c>
      <c r="E210" s="11" t="s">
        <v>48</v>
      </c>
      <c r="F210" s="90" t="s">
        <v>113</v>
      </c>
      <c r="G210" s="13">
        <v>0.53300000000000003</v>
      </c>
      <c r="H210" s="11" t="s">
        <v>29</v>
      </c>
      <c r="I210" s="94">
        <v>196037.25400000002</v>
      </c>
      <c r="J210" s="94">
        <v>13950.279</v>
      </c>
      <c r="K210" s="94">
        <v>7.1161367114436311</v>
      </c>
      <c r="L210" s="141">
        <v>20.100000000000001</v>
      </c>
      <c r="M210" s="141">
        <v>82.1</v>
      </c>
      <c r="N210" s="94">
        <v>8483.5030000000006</v>
      </c>
      <c r="O210" s="98">
        <v>6912232.4418840017</v>
      </c>
      <c r="P210" s="98">
        <f t="shared" si="12"/>
        <v>138244648.83768004</v>
      </c>
      <c r="Q210" s="98">
        <v>3308399.5000000005</v>
      </c>
      <c r="R210" s="99">
        <v>1841703.5000000002</v>
      </c>
      <c r="S210" s="137">
        <f t="shared" si="13"/>
        <v>1.7963800904977376</v>
      </c>
      <c r="T210" s="137">
        <f t="shared" si="14"/>
        <v>64.239482200647245</v>
      </c>
      <c r="U210" s="137">
        <f t="shared" si="15"/>
        <v>35.760517799352748</v>
      </c>
      <c r="V210" s="99">
        <v>5150103.0000000009</v>
      </c>
    </row>
    <row r="211" spans="1:22" ht="12" customHeight="1">
      <c r="A211" s="44" t="s">
        <v>36</v>
      </c>
      <c r="B211" s="2" t="s">
        <v>20</v>
      </c>
      <c r="C211" s="2" t="s">
        <v>30</v>
      </c>
      <c r="D211" s="2" t="s">
        <v>57</v>
      </c>
      <c r="E211" s="2" t="s">
        <v>48</v>
      </c>
      <c r="F211" s="88" t="s">
        <v>114</v>
      </c>
      <c r="G211" s="4">
        <v>3.5</v>
      </c>
      <c r="H211" s="2">
        <v>4</v>
      </c>
      <c r="I211" s="92">
        <v>438275.43200000003</v>
      </c>
      <c r="J211" s="92">
        <v>37100.742000000006</v>
      </c>
      <c r="K211" s="92">
        <v>8.4651658046851228</v>
      </c>
      <c r="L211" s="136">
        <v>14.2</v>
      </c>
      <c r="M211" s="136">
        <v>87.7</v>
      </c>
      <c r="N211" s="92">
        <v>12333.58</v>
      </c>
      <c r="O211" s="100">
        <v>6495894.515292001</v>
      </c>
      <c r="P211" s="98">
        <f t="shared" si="12"/>
        <v>129917890.30584002</v>
      </c>
      <c r="Q211" s="98">
        <v>3920078.4000000004</v>
      </c>
      <c r="R211" s="99">
        <v>1920038.4000000001</v>
      </c>
      <c r="S211" s="137">
        <f t="shared" si="13"/>
        <v>2.0416666666666665</v>
      </c>
      <c r="T211" s="137">
        <f t="shared" si="14"/>
        <v>67.123287671232873</v>
      </c>
      <c r="U211" s="137">
        <f t="shared" si="15"/>
        <v>32.87671232876712</v>
      </c>
      <c r="V211" s="99">
        <v>5840116.8000000007</v>
      </c>
    </row>
    <row r="212" spans="1:22" ht="12" customHeight="1">
      <c r="A212" s="44" t="s">
        <v>36</v>
      </c>
      <c r="B212" s="2" t="s">
        <v>22</v>
      </c>
      <c r="C212" s="2" t="s">
        <v>30</v>
      </c>
      <c r="D212" s="2" t="s">
        <v>57</v>
      </c>
      <c r="E212" s="2" t="s">
        <v>48</v>
      </c>
      <c r="F212" s="88" t="s">
        <v>113</v>
      </c>
      <c r="G212" s="4">
        <v>0.51700000000000002</v>
      </c>
      <c r="H212" s="2" t="s">
        <v>29</v>
      </c>
      <c r="I212" s="92">
        <v>110052.20100000002</v>
      </c>
      <c r="J212" s="92">
        <v>9166.85</v>
      </c>
      <c r="K212" s="92">
        <v>8.329547175526276</v>
      </c>
      <c r="L212" s="136">
        <v>57.3</v>
      </c>
      <c r="M212" s="136">
        <v>47.6</v>
      </c>
      <c r="N212" s="92">
        <v>8550.1710000000003</v>
      </c>
      <c r="O212" s="98">
        <v>7837078.1384280017</v>
      </c>
      <c r="P212" s="98">
        <f t="shared" si="12"/>
        <v>156741562.76856002</v>
      </c>
      <c r="Q212" s="98">
        <v>688347.10000000009</v>
      </c>
      <c r="R212" s="99">
        <v>51667.700000000004</v>
      </c>
      <c r="S212" s="137">
        <f t="shared" si="13"/>
        <v>13.322580645161292</v>
      </c>
      <c r="T212" s="137">
        <f t="shared" si="14"/>
        <v>93.018018018018026</v>
      </c>
      <c r="U212" s="137">
        <f t="shared" si="15"/>
        <v>6.9819819819819813</v>
      </c>
      <c r="V212" s="99">
        <v>740014.8</v>
      </c>
    </row>
    <row r="213" spans="1:22" ht="12" customHeight="1">
      <c r="A213" s="44" t="s">
        <v>36</v>
      </c>
      <c r="B213" s="2" t="s">
        <v>22</v>
      </c>
      <c r="C213" s="2" t="s">
        <v>30</v>
      </c>
      <c r="D213" s="2" t="s">
        <v>57</v>
      </c>
      <c r="E213" s="2" t="s">
        <v>48</v>
      </c>
      <c r="F213" s="88" t="s">
        <v>114</v>
      </c>
      <c r="G213" s="4">
        <v>4.5</v>
      </c>
      <c r="H213" s="2">
        <v>5</v>
      </c>
      <c r="I213" s="92">
        <v>78334.899999999994</v>
      </c>
      <c r="J213" s="92">
        <v>10500.21</v>
      </c>
      <c r="K213" s="92">
        <v>13.404255319148936</v>
      </c>
      <c r="L213" s="136">
        <v>78.099999999999994</v>
      </c>
      <c r="M213" s="136">
        <v>22.9</v>
      </c>
      <c r="N213" s="92">
        <v>8500.17</v>
      </c>
      <c r="O213" s="100">
        <v>5533225.4622960007</v>
      </c>
      <c r="P213" s="98">
        <f t="shared" si="12"/>
        <v>110664509.24592002</v>
      </c>
      <c r="Q213" s="98">
        <v>383341.00000000006</v>
      </c>
      <c r="R213" s="99">
        <v>15000.300000000001</v>
      </c>
      <c r="S213" s="137">
        <f t="shared" si="13"/>
        <v>25.555555555555557</v>
      </c>
      <c r="T213" s="137">
        <f t="shared" si="14"/>
        <v>96.234309623430974</v>
      </c>
      <c r="U213" s="137">
        <f t="shared" si="15"/>
        <v>3.7656903765690379</v>
      </c>
      <c r="V213" s="99">
        <v>398341.30000000005</v>
      </c>
    </row>
    <row r="214" spans="1:22" ht="12" customHeight="1">
      <c r="A214" s="44" t="s">
        <v>36</v>
      </c>
      <c r="B214" s="2" t="s">
        <v>24</v>
      </c>
      <c r="C214" s="2" t="s">
        <v>30</v>
      </c>
      <c r="D214" s="2" t="s">
        <v>57</v>
      </c>
      <c r="E214" s="2" t="s">
        <v>48</v>
      </c>
      <c r="F214" s="88" t="s">
        <v>113</v>
      </c>
      <c r="G214" s="4">
        <v>0.52400000000000002</v>
      </c>
      <c r="H214" s="2" t="s">
        <v>29</v>
      </c>
      <c r="I214" s="92">
        <v>581411.62800000003</v>
      </c>
      <c r="J214" s="92">
        <v>17117.009000000002</v>
      </c>
      <c r="K214" s="92">
        <v>2.9440431143217523</v>
      </c>
      <c r="L214" s="136">
        <v>41</v>
      </c>
      <c r="M214" s="136">
        <v>60.4</v>
      </c>
      <c r="N214" s="92">
        <v>28250.565000000002</v>
      </c>
      <c r="O214" s="98">
        <v>8440528.340524001</v>
      </c>
      <c r="P214" s="98">
        <f t="shared" si="12"/>
        <v>168810566.81048003</v>
      </c>
      <c r="Q214" s="98">
        <v>5770115.4000000004</v>
      </c>
      <c r="R214" s="99">
        <v>6028453.9000000004</v>
      </c>
      <c r="S214" s="137">
        <f t="shared" si="13"/>
        <v>0.95714680674592201</v>
      </c>
      <c r="T214" s="137">
        <f t="shared" si="14"/>
        <v>48.905212600649811</v>
      </c>
      <c r="U214" s="137">
        <f t="shared" si="15"/>
        <v>51.094787399350196</v>
      </c>
      <c r="V214" s="99">
        <v>11798569.300000001</v>
      </c>
    </row>
    <row r="215" spans="1:22" ht="12" customHeight="1" thickBot="1">
      <c r="A215" s="45" t="s">
        <v>36</v>
      </c>
      <c r="B215" s="12" t="s">
        <v>24</v>
      </c>
      <c r="C215" s="12" t="s">
        <v>30</v>
      </c>
      <c r="D215" s="12" t="s">
        <v>57</v>
      </c>
      <c r="E215" s="12" t="s">
        <v>48</v>
      </c>
      <c r="F215" s="89" t="s">
        <v>114</v>
      </c>
      <c r="G215" s="14">
        <v>4.3</v>
      </c>
      <c r="H215" s="12">
        <v>4.5999999999999996</v>
      </c>
      <c r="I215" s="93">
        <v>328056.56100000005</v>
      </c>
      <c r="J215" s="93">
        <v>22200.444000000003</v>
      </c>
      <c r="K215" s="93">
        <v>6.7672610882487421</v>
      </c>
      <c r="L215" s="139">
        <v>41.7</v>
      </c>
      <c r="M215" s="139">
        <v>59.6</v>
      </c>
      <c r="N215" s="93">
        <v>10433.542000000001</v>
      </c>
      <c r="O215" s="101">
        <v>4802610.850296001</v>
      </c>
      <c r="P215" s="102">
        <f t="shared" si="12"/>
        <v>96052217.005920023</v>
      </c>
      <c r="Q215" s="102">
        <v>3613405.6000000006</v>
      </c>
      <c r="R215" s="102">
        <v>4005080.1000000006</v>
      </c>
      <c r="S215" s="140">
        <f t="shared" si="13"/>
        <v>0.90220557636287979</v>
      </c>
      <c r="T215" s="140">
        <f t="shared" si="14"/>
        <v>47.429446510610369</v>
      </c>
      <c r="U215" s="140">
        <f t="shared" si="15"/>
        <v>52.570553489389624</v>
      </c>
      <c r="V215" s="102">
        <v>7618485.7000000011</v>
      </c>
    </row>
    <row r="216" spans="1:22" ht="12" customHeight="1">
      <c r="A216" s="43" t="s">
        <v>36</v>
      </c>
      <c r="B216" s="11" t="s">
        <v>26</v>
      </c>
      <c r="C216" s="11" t="s">
        <v>44</v>
      </c>
      <c r="D216" s="11" t="s">
        <v>57</v>
      </c>
      <c r="E216" s="11" t="s">
        <v>48</v>
      </c>
      <c r="F216" s="91" t="s">
        <v>113</v>
      </c>
      <c r="G216" s="13">
        <v>0.46600000000000003</v>
      </c>
      <c r="H216" s="11" t="s">
        <v>29</v>
      </c>
      <c r="I216" s="94">
        <v>342523.51700000005</v>
      </c>
      <c r="J216" s="94">
        <v>21883.771000000001</v>
      </c>
      <c r="K216" s="94">
        <v>6.3889835044523373</v>
      </c>
      <c r="L216" s="141">
        <v>45.8</v>
      </c>
      <c r="M216" s="141">
        <v>55.6</v>
      </c>
      <c r="N216" s="94">
        <v>18933.712000000003</v>
      </c>
      <c r="O216" s="98">
        <v>10282482.712208003</v>
      </c>
      <c r="P216" s="98">
        <f t="shared" si="12"/>
        <v>205649654.24416006</v>
      </c>
      <c r="Q216" s="98">
        <v>3650073.0000000005</v>
      </c>
      <c r="R216" s="99">
        <v>2710054.2</v>
      </c>
      <c r="S216" s="137">
        <f t="shared" si="13"/>
        <v>1.3468634686346865</v>
      </c>
      <c r="T216" s="137">
        <f t="shared" si="14"/>
        <v>57.389937106918232</v>
      </c>
      <c r="U216" s="137">
        <f t="shared" si="15"/>
        <v>42.610062893081761</v>
      </c>
      <c r="V216" s="99">
        <v>6360127.2000000011</v>
      </c>
    </row>
    <row r="217" spans="1:22" ht="12" customHeight="1" thickBot="1">
      <c r="A217" s="45" t="s">
        <v>36</v>
      </c>
      <c r="B217" s="12" t="s">
        <v>26</v>
      </c>
      <c r="C217" s="12" t="s">
        <v>44</v>
      </c>
      <c r="D217" s="12" t="s">
        <v>57</v>
      </c>
      <c r="E217" s="12" t="s">
        <v>48</v>
      </c>
      <c r="F217" s="89" t="s">
        <v>114</v>
      </c>
      <c r="G217" s="14">
        <v>4</v>
      </c>
      <c r="H217" s="12">
        <v>4.5</v>
      </c>
      <c r="I217" s="93">
        <v>789565.79100000008</v>
      </c>
      <c r="J217" s="93">
        <v>91151.823000000004</v>
      </c>
      <c r="K217" s="93">
        <v>11.544550693432967</v>
      </c>
      <c r="L217" s="139">
        <v>46.2</v>
      </c>
      <c r="M217" s="139">
        <v>54.6</v>
      </c>
      <c r="N217" s="93">
        <v>25467.176000000003</v>
      </c>
      <c r="O217" s="101">
        <v>7114949.8961520018</v>
      </c>
      <c r="P217" s="102">
        <f t="shared" si="12"/>
        <v>142298997.92304003</v>
      </c>
      <c r="Q217" s="102">
        <v>3675073.5000000005</v>
      </c>
      <c r="R217" s="102">
        <v>3708407.5000000005</v>
      </c>
      <c r="S217" s="140">
        <f t="shared" si="13"/>
        <v>0.99101123595505614</v>
      </c>
      <c r="T217" s="140">
        <f t="shared" si="14"/>
        <v>49.774266365688483</v>
      </c>
      <c r="U217" s="140">
        <f t="shared" si="15"/>
        <v>50.22573363431151</v>
      </c>
      <c r="V217" s="102">
        <v>7383481.0000000009</v>
      </c>
    </row>
    <row r="218" spans="1:22" ht="12" customHeight="1">
      <c r="A218" s="55" t="s">
        <v>39</v>
      </c>
      <c r="B218" s="11" t="s">
        <v>52</v>
      </c>
      <c r="C218" s="11" t="s">
        <v>44</v>
      </c>
      <c r="D218" s="11" t="s">
        <v>45</v>
      </c>
      <c r="E218" s="11" t="s">
        <v>48</v>
      </c>
      <c r="F218" s="87" t="s">
        <v>113</v>
      </c>
      <c r="G218" s="13">
        <v>0.56299999999999994</v>
      </c>
      <c r="H218" s="11" t="s">
        <v>29</v>
      </c>
      <c r="I218" s="94">
        <v>180620.27900000001</v>
      </c>
      <c r="J218" s="94">
        <v>34734.028000000006</v>
      </c>
      <c r="K218" s="94">
        <v>19.23041432130664</v>
      </c>
      <c r="L218" s="141">
        <v>11.2</v>
      </c>
      <c r="M218" s="141">
        <v>87.4</v>
      </c>
      <c r="N218" s="94">
        <v>9416.8550000000014</v>
      </c>
      <c r="O218" s="98">
        <v>6315376.5050040018</v>
      </c>
      <c r="P218" s="98">
        <f t="shared" si="12"/>
        <v>126307530.10008004</v>
      </c>
      <c r="Q218" s="98">
        <v>1995039.9000000001</v>
      </c>
      <c r="R218" s="99">
        <v>2668386.7000000002</v>
      </c>
      <c r="S218" s="137">
        <f t="shared" si="13"/>
        <v>0.74765771392879454</v>
      </c>
      <c r="T218" s="137">
        <f t="shared" si="14"/>
        <v>42.780557541100784</v>
      </c>
      <c r="U218" s="137">
        <f t="shared" si="15"/>
        <v>57.219442458899209</v>
      </c>
      <c r="V218" s="99">
        <v>4663426.6000000006</v>
      </c>
    </row>
    <row r="219" spans="1:22" ht="12" customHeight="1">
      <c r="A219" s="53" t="s">
        <v>39</v>
      </c>
      <c r="B219" s="2" t="s">
        <v>52</v>
      </c>
      <c r="C219" s="2" t="s">
        <v>44</v>
      </c>
      <c r="D219" s="2" t="s">
        <v>45</v>
      </c>
      <c r="E219" s="2" t="s">
        <v>48</v>
      </c>
      <c r="F219" s="88" t="s">
        <v>114</v>
      </c>
      <c r="G219" s="4">
        <v>4.4000000000000004</v>
      </c>
      <c r="H219" s="2">
        <v>4.9000000000000004</v>
      </c>
      <c r="I219" s="92">
        <v>644246.21800000011</v>
      </c>
      <c r="J219" s="92">
        <v>111202.22400000002</v>
      </c>
      <c r="K219" s="92">
        <v>17.260826822579812</v>
      </c>
      <c r="L219" s="136">
        <v>12.9</v>
      </c>
      <c r="M219" s="136">
        <v>84.9</v>
      </c>
      <c r="N219" s="92">
        <v>7550.1510000000007</v>
      </c>
      <c r="O219" s="100">
        <v>7594083.2119600018</v>
      </c>
      <c r="P219" s="98">
        <f t="shared" si="12"/>
        <v>151881664.23920003</v>
      </c>
      <c r="Q219" s="98">
        <v>1006686.8</v>
      </c>
      <c r="R219" s="99">
        <v>1166690</v>
      </c>
      <c r="S219" s="137">
        <f t="shared" si="13"/>
        <v>0.86285714285714288</v>
      </c>
      <c r="T219" s="137">
        <f t="shared" si="14"/>
        <v>46.319018404907979</v>
      </c>
      <c r="U219" s="137">
        <f t="shared" si="15"/>
        <v>53.680981595092028</v>
      </c>
      <c r="V219" s="99">
        <v>2173376.7999999998</v>
      </c>
    </row>
    <row r="220" spans="1:22" ht="12" customHeight="1">
      <c r="A220" s="53" t="s">
        <v>39</v>
      </c>
      <c r="B220" s="2" t="s">
        <v>54</v>
      </c>
      <c r="C220" s="2" t="s">
        <v>44</v>
      </c>
      <c r="D220" s="2" t="s">
        <v>45</v>
      </c>
      <c r="E220" s="2" t="s">
        <v>48</v>
      </c>
      <c r="F220" s="87" t="s">
        <v>113</v>
      </c>
      <c r="G220" s="4">
        <v>0.501</v>
      </c>
      <c r="H220" s="2" t="s">
        <v>29</v>
      </c>
      <c r="I220" s="92">
        <v>159769.86200000002</v>
      </c>
      <c r="J220" s="92">
        <v>41684.167000000001</v>
      </c>
      <c r="K220" s="92">
        <v>26.090131441685788</v>
      </c>
      <c r="L220" s="136">
        <v>60.8</v>
      </c>
      <c r="M220" s="136">
        <v>37.4</v>
      </c>
      <c r="N220" s="92">
        <v>11116.889000000001</v>
      </c>
      <c r="O220" s="103">
        <v>2943683.7391640008</v>
      </c>
      <c r="P220" s="98">
        <f t="shared" si="12"/>
        <v>58873674.783280015</v>
      </c>
      <c r="Q220" s="98">
        <v>1355027.1</v>
      </c>
      <c r="R220" s="98">
        <v>1141689.5</v>
      </c>
      <c r="S220" s="137">
        <f t="shared" si="13"/>
        <v>1.1868613138686133</v>
      </c>
      <c r="T220" s="137">
        <f t="shared" si="14"/>
        <v>54.272363150867832</v>
      </c>
      <c r="U220" s="137">
        <f t="shared" si="15"/>
        <v>45.727636849132175</v>
      </c>
      <c r="V220" s="98">
        <v>2496716.6</v>
      </c>
    </row>
    <row r="221" spans="1:22" ht="12" customHeight="1" thickBot="1">
      <c r="A221" s="56" t="s">
        <v>39</v>
      </c>
      <c r="B221" s="12" t="s">
        <v>54</v>
      </c>
      <c r="C221" s="12" t="s">
        <v>44</v>
      </c>
      <c r="D221" s="12" t="s">
        <v>45</v>
      </c>
      <c r="E221" s="12" t="s">
        <v>48</v>
      </c>
      <c r="F221" s="89" t="s">
        <v>114</v>
      </c>
      <c r="G221" s="14">
        <v>4.5</v>
      </c>
      <c r="H221" s="12">
        <v>5</v>
      </c>
      <c r="I221" s="93">
        <v>222787.78900000002</v>
      </c>
      <c r="J221" s="93">
        <v>35234.038</v>
      </c>
      <c r="K221" s="93">
        <v>15.81506695593626</v>
      </c>
      <c r="L221" s="139">
        <v>21.3</v>
      </c>
      <c r="M221" s="139">
        <v>76.900000000000006</v>
      </c>
      <c r="N221" s="93">
        <v>6650.1330000000007</v>
      </c>
      <c r="O221" s="101">
        <v>2319869.9964720006</v>
      </c>
      <c r="P221" s="102">
        <f t="shared" si="12"/>
        <v>46397399.929440014</v>
      </c>
      <c r="Q221" s="102">
        <v>1043354.2000000001</v>
      </c>
      <c r="R221" s="102">
        <v>1098355.3</v>
      </c>
      <c r="S221" s="140">
        <f t="shared" si="13"/>
        <v>0.94992412746585742</v>
      </c>
      <c r="T221" s="140">
        <f t="shared" si="14"/>
        <v>48.715953307393001</v>
      </c>
      <c r="U221" s="140">
        <f t="shared" si="15"/>
        <v>51.284046692607014</v>
      </c>
      <c r="V221" s="102">
        <v>2141709.5</v>
      </c>
    </row>
    <row r="222" spans="1:22" ht="12" customHeight="1">
      <c r="A222" s="55" t="s">
        <v>39</v>
      </c>
      <c r="B222" s="11" t="s">
        <v>58</v>
      </c>
      <c r="C222" s="11" t="s">
        <v>56</v>
      </c>
      <c r="D222" s="11" t="s">
        <v>57</v>
      </c>
      <c r="E222" s="11" t="s">
        <v>48</v>
      </c>
      <c r="F222" s="90" t="s">
        <v>113</v>
      </c>
      <c r="G222" s="13">
        <v>0.505</v>
      </c>
      <c r="H222" s="11" t="s">
        <v>29</v>
      </c>
      <c r="I222" s="94">
        <v>290955.81900000002</v>
      </c>
      <c r="J222" s="94">
        <v>70484.743000000002</v>
      </c>
      <c r="K222" s="94">
        <v>24.225239159076587</v>
      </c>
      <c r="L222" s="141">
        <v>19.7</v>
      </c>
      <c r="M222" s="141">
        <v>78.7</v>
      </c>
      <c r="N222" s="94">
        <v>5700.1140000000005</v>
      </c>
      <c r="O222" s="98">
        <v>6406422.3258840013</v>
      </c>
      <c r="P222" s="98">
        <f t="shared" si="12"/>
        <v>128128446.51768002</v>
      </c>
      <c r="Q222" s="98">
        <v>2045040.9000000001</v>
      </c>
      <c r="R222" s="99">
        <v>2596718.6</v>
      </c>
      <c r="S222" s="137">
        <f t="shared" si="13"/>
        <v>0.78754813863928119</v>
      </c>
      <c r="T222" s="137">
        <f t="shared" si="14"/>
        <v>44.057450628366254</v>
      </c>
      <c r="U222" s="137">
        <f t="shared" si="15"/>
        <v>55.942549371633753</v>
      </c>
      <c r="V222" s="99">
        <v>4641759.5</v>
      </c>
    </row>
    <row r="223" spans="1:22" ht="12" customHeight="1">
      <c r="A223" s="53" t="s">
        <v>39</v>
      </c>
      <c r="B223" s="2" t="s">
        <v>58</v>
      </c>
      <c r="C223" s="2" t="s">
        <v>56</v>
      </c>
      <c r="D223" s="2" t="s">
        <v>57</v>
      </c>
      <c r="E223" s="2" t="s">
        <v>48</v>
      </c>
      <c r="F223" s="88" t="s">
        <v>114</v>
      </c>
      <c r="G223" s="4">
        <v>4</v>
      </c>
      <c r="H223" s="2">
        <v>4.5</v>
      </c>
      <c r="I223" s="92">
        <v>203670.74</v>
      </c>
      <c r="J223" s="92">
        <v>35984.053</v>
      </c>
      <c r="K223" s="92">
        <v>17.667757774140753</v>
      </c>
      <c r="L223" s="136">
        <v>20.7</v>
      </c>
      <c r="M223" s="136">
        <v>77.400000000000006</v>
      </c>
      <c r="N223" s="92">
        <v>3800.0760000000005</v>
      </c>
      <c r="O223" s="100">
        <v>6012246.3758560009</v>
      </c>
      <c r="P223" s="98">
        <f t="shared" si="12"/>
        <v>120244927.51712002</v>
      </c>
      <c r="Q223" s="98">
        <v>2360047.2000000002</v>
      </c>
      <c r="R223" s="99">
        <v>2931725.3000000003</v>
      </c>
      <c r="S223" s="137">
        <f t="shared" si="13"/>
        <v>0.80500284252416143</v>
      </c>
      <c r="T223" s="137">
        <f t="shared" si="14"/>
        <v>44.5984251968504</v>
      </c>
      <c r="U223" s="137">
        <f t="shared" si="15"/>
        <v>55.401574803149614</v>
      </c>
      <c r="V223" s="99">
        <v>5291772.5</v>
      </c>
    </row>
    <row r="224" spans="1:22" ht="12" customHeight="1">
      <c r="A224" s="53" t="s">
        <v>39</v>
      </c>
      <c r="B224" s="2" t="s">
        <v>60</v>
      </c>
      <c r="C224" s="2" t="s">
        <v>56</v>
      </c>
      <c r="D224" s="2" t="s">
        <v>57</v>
      </c>
      <c r="E224" s="2" t="s">
        <v>48</v>
      </c>
      <c r="F224" s="87" t="s">
        <v>113</v>
      </c>
      <c r="G224" s="4">
        <v>0.51200000000000001</v>
      </c>
      <c r="H224" s="2" t="s">
        <v>29</v>
      </c>
      <c r="I224" s="92">
        <v>533310.66600000008</v>
      </c>
      <c r="J224" s="92">
        <v>98085.295000000013</v>
      </c>
      <c r="K224" s="92">
        <v>18.391774485905369</v>
      </c>
      <c r="L224" s="136">
        <v>26.4</v>
      </c>
      <c r="M224" s="136">
        <v>76.099999999999994</v>
      </c>
      <c r="N224" s="92">
        <v>52251.045000000006</v>
      </c>
      <c r="O224" s="98">
        <v>7276003.5838280013</v>
      </c>
      <c r="P224" s="98">
        <f t="shared" si="12"/>
        <v>145520071.67656001</v>
      </c>
      <c r="Q224" s="98">
        <v>4370087.4000000004</v>
      </c>
      <c r="R224" s="99">
        <v>2915058.3000000003</v>
      </c>
      <c r="S224" s="137">
        <f t="shared" si="13"/>
        <v>1.4991423670668953</v>
      </c>
      <c r="T224" s="137">
        <f t="shared" si="14"/>
        <v>59.986273164035687</v>
      </c>
      <c r="U224" s="137">
        <f t="shared" si="15"/>
        <v>40.013726835964306</v>
      </c>
      <c r="V224" s="99">
        <v>7285145.7000000011</v>
      </c>
    </row>
    <row r="225" spans="1:22" ht="12" customHeight="1" thickBot="1">
      <c r="A225" s="56" t="s">
        <v>39</v>
      </c>
      <c r="B225" s="12" t="s">
        <v>60</v>
      </c>
      <c r="C225" s="12" t="s">
        <v>56</v>
      </c>
      <c r="D225" s="12" t="s">
        <v>57</v>
      </c>
      <c r="E225" s="12" t="s">
        <v>48</v>
      </c>
      <c r="F225" s="89" t="s">
        <v>114</v>
      </c>
      <c r="G225" s="14">
        <v>4.0999999999999996</v>
      </c>
      <c r="H225" s="12">
        <v>4.5999999999999996</v>
      </c>
      <c r="I225" s="93">
        <v>747931.62500000012</v>
      </c>
      <c r="J225" s="93">
        <v>112818.92300000001</v>
      </c>
      <c r="K225" s="93">
        <v>15.084122562674093</v>
      </c>
      <c r="L225" s="139">
        <v>18.2</v>
      </c>
      <c r="M225" s="139">
        <v>83.9</v>
      </c>
      <c r="N225" s="93">
        <v>52251.045000000006</v>
      </c>
      <c r="O225" s="101">
        <v>5199952.796976001</v>
      </c>
      <c r="P225" s="102">
        <f t="shared" si="12"/>
        <v>103999055.93952002</v>
      </c>
      <c r="Q225" s="102">
        <v>4236751.4000000004</v>
      </c>
      <c r="R225" s="102">
        <v>2278378.9000000004</v>
      </c>
      <c r="S225" s="140">
        <f t="shared" si="13"/>
        <v>1.8595464520848572</v>
      </c>
      <c r="T225" s="140">
        <f t="shared" si="14"/>
        <v>65.029419288820662</v>
      </c>
      <c r="U225" s="140">
        <f t="shared" si="15"/>
        <v>34.970580711179331</v>
      </c>
      <c r="V225" s="102">
        <v>6515130.3000000007</v>
      </c>
    </row>
    <row r="226" spans="1:22" ht="12" customHeight="1">
      <c r="A226" s="55" t="s">
        <v>39</v>
      </c>
      <c r="B226" s="11" t="s">
        <v>63</v>
      </c>
      <c r="C226" s="11" t="s">
        <v>62</v>
      </c>
      <c r="D226" s="11" t="s">
        <v>57</v>
      </c>
      <c r="E226" s="11" t="s">
        <v>48</v>
      </c>
      <c r="F226" s="90" t="s">
        <v>113</v>
      </c>
      <c r="G226" s="13">
        <v>0.505</v>
      </c>
      <c r="H226" s="11" t="s">
        <v>29</v>
      </c>
      <c r="I226" s="94">
        <v>485843.05</v>
      </c>
      <c r="J226" s="94">
        <v>61084.555000000008</v>
      </c>
      <c r="K226" s="94">
        <v>12.572898799313895</v>
      </c>
      <c r="L226" s="141">
        <v>17.100000000000001</v>
      </c>
      <c r="M226" s="141">
        <v>84.1</v>
      </c>
      <c r="N226" s="94">
        <v>76884.871000000014</v>
      </c>
      <c r="O226" s="98">
        <v>6624913.5622880012</v>
      </c>
      <c r="P226" s="98">
        <f t="shared" si="12"/>
        <v>132498271.24576002</v>
      </c>
      <c r="Q226" s="98">
        <v>2806722.8000000003</v>
      </c>
      <c r="R226" s="99">
        <v>2788389.1</v>
      </c>
      <c r="S226" s="137">
        <f t="shared" si="13"/>
        <v>1.0065750149432158</v>
      </c>
      <c r="T226" s="137">
        <f t="shared" si="14"/>
        <v>50.163836759011026</v>
      </c>
      <c r="U226" s="137">
        <f t="shared" si="15"/>
        <v>49.836163240988981</v>
      </c>
      <c r="V226" s="99">
        <v>5595111.9000000004</v>
      </c>
    </row>
    <row r="227" spans="1:22" ht="12" customHeight="1" thickBot="1">
      <c r="A227" s="56" t="s">
        <v>39</v>
      </c>
      <c r="B227" s="12" t="s">
        <v>63</v>
      </c>
      <c r="C227" s="12" t="s">
        <v>62</v>
      </c>
      <c r="D227" s="12" t="s">
        <v>57</v>
      </c>
      <c r="E227" s="12" t="s">
        <v>48</v>
      </c>
      <c r="F227" s="89" t="s">
        <v>114</v>
      </c>
      <c r="G227" s="14">
        <v>4</v>
      </c>
      <c r="H227" s="12">
        <v>4.5</v>
      </c>
      <c r="I227" s="93">
        <v>458859.17700000003</v>
      </c>
      <c r="J227" s="93">
        <v>35884.051000000007</v>
      </c>
      <c r="K227" s="93">
        <v>7.8202753259961515</v>
      </c>
      <c r="L227" s="139">
        <v>18.100000000000001</v>
      </c>
      <c r="M227" s="139">
        <v>84</v>
      </c>
      <c r="N227" s="93">
        <v>36100.722000000002</v>
      </c>
      <c r="O227" s="101">
        <v>3562645.4514840008</v>
      </c>
      <c r="P227" s="102">
        <f t="shared" si="12"/>
        <v>71252909.029680014</v>
      </c>
      <c r="Q227" s="102">
        <v>2748388.3000000003</v>
      </c>
      <c r="R227" s="102">
        <v>2548384.3000000003</v>
      </c>
      <c r="S227" s="140">
        <f t="shared" si="13"/>
        <v>1.078482668410726</v>
      </c>
      <c r="T227" s="140">
        <f t="shared" si="14"/>
        <v>51.887979861548139</v>
      </c>
      <c r="U227" s="140">
        <f t="shared" si="15"/>
        <v>48.112020138451854</v>
      </c>
      <c r="V227" s="102">
        <v>5296772.6000000006</v>
      </c>
    </row>
    <row r="228" spans="1:22" ht="12" customHeight="1">
      <c r="A228" s="55" t="s">
        <v>39</v>
      </c>
      <c r="B228" s="11" t="s">
        <v>66</v>
      </c>
      <c r="C228" s="11" t="s">
        <v>67</v>
      </c>
      <c r="D228" s="11" t="s">
        <v>57</v>
      </c>
      <c r="E228" s="11" t="s">
        <v>48</v>
      </c>
      <c r="F228" s="90" t="s">
        <v>113</v>
      </c>
      <c r="G228" s="13">
        <v>0.51300000000000001</v>
      </c>
      <c r="H228" s="11" t="s">
        <v>29</v>
      </c>
      <c r="I228" s="94">
        <v>638096.09500000009</v>
      </c>
      <c r="J228" s="94">
        <v>82884.991000000009</v>
      </c>
      <c r="K228" s="94">
        <v>12.989421444429933</v>
      </c>
      <c r="L228" s="141">
        <v>27.5</v>
      </c>
      <c r="M228" s="141">
        <v>75.2</v>
      </c>
      <c r="N228" s="94">
        <v>30383.941000000003</v>
      </c>
      <c r="O228" s="98">
        <v>4857069.7394520007</v>
      </c>
      <c r="P228" s="98">
        <f t="shared" si="12"/>
        <v>97141394.789040014</v>
      </c>
      <c r="Q228" s="98">
        <v>6101788.7000000002</v>
      </c>
      <c r="R228" s="99">
        <v>2760055.2</v>
      </c>
      <c r="S228" s="137">
        <f t="shared" si="13"/>
        <v>2.2107487922705311</v>
      </c>
      <c r="T228" s="137">
        <f t="shared" si="14"/>
        <v>68.854617265375211</v>
      </c>
      <c r="U228" s="137">
        <f t="shared" si="15"/>
        <v>31.145382734624789</v>
      </c>
      <c r="V228" s="99">
        <v>8861843.9000000004</v>
      </c>
    </row>
    <row r="229" spans="1:22" ht="12" customHeight="1">
      <c r="A229" s="53" t="s">
        <v>39</v>
      </c>
      <c r="B229" s="2" t="s">
        <v>66</v>
      </c>
      <c r="C229" s="2" t="s">
        <v>67</v>
      </c>
      <c r="D229" s="2" t="s">
        <v>57</v>
      </c>
      <c r="E229" s="2" t="s">
        <v>48</v>
      </c>
      <c r="F229" s="88" t="s">
        <v>114</v>
      </c>
      <c r="G229" s="4">
        <v>5</v>
      </c>
      <c r="H229" s="2">
        <v>5.5</v>
      </c>
      <c r="I229" s="92">
        <v>297022.60700000002</v>
      </c>
      <c r="J229" s="92">
        <v>33867.344000000005</v>
      </c>
      <c r="K229" s="92">
        <v>11.402278211099267</v>
      </c>
      <c r="L229" s="136">
        <v>15.9</v>
      </c>
      <c r="M229" s="136">
        <v>86.7</v>
      </c>
      <c r="N229" s="92">
        <v>11400.228000000001</v>
      </c>
      <c r="O229" s="100">
        <v>4942532.9153480018</v>
      </c>
      <c r="P229" s="98">
        <f t="shared" si="12"/>
        <v>98850658.306960031</v>
      </c>
      <c r="Q229" s="98">
        <v>5063434.6000000006</v>
      </c>
      <c r="R229" s="99">
        <v>2381714.3000000003</v>
      </c>
      <c r="S229" s="137">
        <f t="shared" si="13"/>
        <v>2.1259622113365988</v>
      </c>
      <c r="T229" s="137">
        <f t="shared" si="14"/>
        <v>68.009850011193194</v>
      </c>
      <c r="U229" s="137">
        <f t="shared" si="15"/>
        <v>31.990149988806809</v>
      </c>
      <c r="V229" s="99">
        <v>7445148.9000000004</v>
      </c>
    </row>
    <row r="230" spans="1:22" ht="12" customHeight="1">
      <c r="A230" s="53" t="s">
        <v>39</v>
      </c>
      <c r="B230" s="2" t="s">
        <v>68</v>
      </c>
      <c r="C230" s="2" t="s">
        <v>67</v>
      </c>
      <c r="D230" s="2" t="s">
        <v>57</v>
      </c>
      <c r="E230" s="2" t="s">
        <v>48</v>
      </c>
      <c r="F230" s="87" t="s">
        <v>113</v>
      </c>
      <c r="G230" s="4">
        <v>0.51500000000000001</v>
      </c>
      <c r="H230" s="2" t="s">
        <v>29</v>
      </c>
      <c r="I230" s="92">
        <v>290355.80700000003</v>
      </c>
      <c r="J230" s="92">
        <v>18167.03</v>
      </c>
      <c r="K230" s="92">
        <v>6.2568164858504094</v>
      </c>
      <c r="L230" s="136">
        <v>18.100000000000001</v>
      </c>
      <c r="M230" s="136">
        <v>84.1</v>
      </c>
      <c r="N230" s="92">
        <v>12350.247000000001</v>
      </c>
      <c r="O230" s="98">
        <v>5267544.0154400002</v>
      </c>
      <c r="P230" s="98">
        <f t="shared" si="12"/>
        <v>105350880.30880001</v>
      </c>
      <c r="Q230" s="98">
        <v>4560091.2</v>
      </c>
      <c r="R230" s="99">
        <v>3193397.2</v>
      </c>
      <c r="S230" s="137">
        <f t="shared" si="13"/>
        <v>1.4279749478079331</v>
      </c>
      <c r="T230" s="137">
        <f t="shared" si="14"/>
        <v>58.813413585554599</v>
      </c>
      <c r="U230" s="137">
        <f t="shared" si="15"/>
        <v>41.186586414445401</v>
      </c>
      <c r="V230" s="99">
        <v>7753488.4000000004</v>
      </c>
    </row>
    <row r="231" spans="1:22" ht="12" customHeight="1">
      <c r="A231" s="53" t="s">
        <v>39</v>
      </c>
      <c r="B231" s="2" t="s">
        <v>68</v>
      </c>
      <c r="C231" s="2" t="s">
        <v>67</v>
      </c>
      <c r="D231" s="2" t="s">
        <v>57</v>
      </c>
      <c r="E231" s="2" t="s">
        <v>48</v>
      </c>
      <c r="F231" s="88" t="s">
        <v>114</v>
      </c>
      <c r="G231" s="4">
        <v>4.8</v>
      </c>
      <c r="H231" s="2">
        <v>5.3</v>
      </c>
      <c r="I231" s="92">
        <v>163719.94100000002</v>
      </c>
      <c r="J231" s="92">
        <v>18850.377</v>
      </c>
      <c r="K231" s="92">
        <v>11.513794156571311</v>
      </c>
      <c r="L231" s="136">
        <v>31</v>
      </c>
      <c r="M231" s="136">
        <v>66.3</v>
      </c>
      <c r="N231" s="92">
        <v>18983.713000000003</v>
      </c>
      <c r="O231" s="100">
        <v>5114002.5446720002</v>
      </c>
      <c r="P231" s="98">
        <f t="shared" si="12"/>
        <v>102280050.89344001</v>
      </c>
      <c r="Q231" s="98">
        <v>3145062.9000000004</v>
      </c>
      <c r="R231" s="99">
        <v>3320066.4000000004</v>
      </c>
      <c r="S231" s="137">
        <f t="shared" si="13"/>
        <v>0.94728915662650603</v>
      </c>
      <c r="T231" s="137">
        <f t="shared" si="14"/>
        <v>48.646558391337976</v>
      </c>
      <c r="U231" s="137">
        <f t="shared" si="15"/>
        <v>51.353441608662031</v>
      </c>
      <c r="V231" s="99">
        <v>6465129.3000000007</v>
      </c>
    </row>
    <row r="232" spans="1:22" ht="12" customHeight="1">
      <c r="A232" s="53" t="s">
        <v>39</v>
      </c>
      <c r="B232" s="2" t="s">
        <v>70</v>
      </c>
      <c r="C232" s="2" t="s">
        <v>67</v>
      </c>
      <c r="D232" s="2" t="s">
        <v>57</v>
      </c>
      <c r="E232" s="2" t="s">
        <v>48</v>
      </c>
      <c r="F232" s="87" t="s">
        <v>113</v>
      </c>
      <c r="G232" s="4">
        <v>0.50600000000000001</v>
      </c>
      <c r="H232" s="2" t="s">
        <v>29</v>
      </c>
      <c r="I232" s="92">
        <v>374507.49</v>
      </c>
      <c r="J232" s="92">
        <v>24000.48</v>
      </c>
      <c r="K232" s="92">
        <v>6.4085447263017361</v>
      </c>
      <c r="L232" s="136">
        <v>17.2</v>
      </c>
      <c r="M232" s="136">
        <v>85.3</v>
      </c>
      <c r="N232" s="92">
        <v>19950.399000000001</v>
      </c>
      <c r="O232" s="98">
        <v>5260837.347976001</v>
      </c>
      <c r="P232" s="98">
        <f t="shared" si="12"/>
        <v>105216746.95952001</v>
      </c>
      <c r="Q232" s="98">
        <v>5358440.5000000009</v>
      </c>
      <c r="R232" s="99">
        <v>3413401.6000000006</v>
      </c>
      <c r="S232" s="137">
        <f t="shared" si="13"/>
        <v>1.56982421875</v>
      </c>
      <c r="T232" s="137">
        <f t="shared" si="14"/>
        <v>61.086832604978149</v>
      </c>
      <c r="U232" s="137">
        <f t="shared" si="15"/>
        <v>38.913167395021851</v>
      </c>
      <c r="V232" s="99">
        <v>8771842.1000000015</v>
      </c>
    </row>
    <row r="233" spans="1:22" ht="12" customHeight="1" thickBot="1">
      <c r="A233" s="56" t="s">
        <v>39</v>
      </c>
      <c r="B233" s="12" t="s">
        <v>70</v>
      </c>
      <c r="C233" s="12" t="s">
        <v>67</v>
      </c>
      <c r="D233" s="12" t="s">
        <v>57</v>
      </c>
      <c r="E233" s="12" t="s">
        <v>48</v>
      </c>
      <c r="F233" s="89" t="s">
        <v>114</v>
      </c>
      <c r="G233" s="14">
        <v>4.7</v>
      </c>
      <c r="H233" s="12">
        <v>5.2</v>
      </c>
      <c r="I233" s="93">
        <v>309472.85600000003</v>
      </c>
      <c r="J233" s="93">
        <v>16016.987000000001</v>
      </c>
      <c r="K233" s="93">
        <v>5.1755708746230065</v>
      </c>
      <c r="L233" s="139">
        <v>19.5</v>
      </c>
      <c r="M233" s="139">
        <v>81.8</v>
      </c>
      <c r="N233" s="93">
        <v>16133.656000000001</v>
      </c>
      <c r="O233" s="101">
        <v>5446750.6661680005</v>
      </c>
      <c r="P233" s="102">
        <f t="shared" si="12"/>
        <v>108935013.32336001</v>
      </c>
      <c r="Q233" s="102">
        <v>4268418.7</v>
      </c>
      <c r="R233" s="102">
        <v>3136729.4000000004</v>
      </c>
      <c r="S233" s="140">
        <f t="shared" si="13"/>
        <v>1.3607863974495218</v>
      </c>
      <c r="T233" s="140">
        <f t="shared" si="14"/>
        <v>57.64123340085527</v>
      </c>
      <c r="U233" s="140">
        <f t="shared" si="15"/>
        <v>42.35876659914473</v>
      </c>
      <c r="V233" s="102">
        <v>7405148.1000000006</v>
      </c>
    </row>
    <row r="234" spans="1:22" ht="12" customHeight="1">
      <c r="A234" s="55" t="s">
        <v>39</v>
      </c>
      <c r="B234" s="11" t="s">
        <v>72</v>
      </c>
      <c r="C234" s="11" t="s">
        <v>73</v>
      </c>
      <c r="D234" s="11" t="s">
        <v>57</v>
      </c>
      <c r="E234" s="11" t="s">
        <v>48</v>
      </c>
      <c r="F234" s="90" t="s">
        <v>113</v>
      </c>
      <c r="G234" s="13">
        <v>0.501</v>
      </c>
      <c r="H234" s="11" t="s">
        <v>29</v>
      </c>
      <c r="I234" s="94">
        <v>351157.02300000004</v>
      </c>
      <c r="J234" s="94">
        <v>23117.129000000001</v>
      </c>
      <c r="K234" s="94">
        <v>6.5831316151692052</v>
      </c>
      <c r="L234" s="141">
        <v>21.6</v>
      </c>
      <c r="M234" s="141">
        <v>82</v>
      </c>
      <c r="N234" s="94">
        <v>72201.444000000003</v>
      </c>
      <c r="O234" s="98">
        <v>5949450.9866400016</v>
      </c>
      <c r="P234" s="98">
        <f t="shared" si="12"/>
        <v>118989019.73280004</v>
      </c>
      <c r="Q234" s="98">
        <v>8746841.6000000015</v>
      </c>
      <c r="R234" s="99">
        <v>3696740.6000000006</v>
      </c>
      <c r="S234" s="137">
        <f t="shared" si="13"/>
        <v>2.3660955816050495</v>
      </c>
      <c r="T234" s="137">
        <f t="shared" si="14"/>
        <v>70.291990356281815</v>
      </c>
      <c r="U234" s="137">
        <f t="shared" si="15"/>
        <v>29.708009643718185</v>
      </c>
      <c r="V234" s="99">
        <v>12443582.200000003</v>
      </c>
    </row>
    <row r="235" spans="1:22" ht="12" customHeight="1">
      <c r="A235" s="53" t="s">
        <v>39</v>
      </c>
      <c r="B235" s="2" t="s">
        <v>72</v>
      </c>
      <c r="C235" s="2" t="s">
        <v>73</v>
      </c>
      <c r="D235" s="2" t="s">
        <v>57</v>
      </c>
      <c r="E235" s="2" t="s">
        <v>48</v>
      </c>
      <c r="F235" s="88" t="s">
        <v>114</v>
      </c>
      <c r="G235" s="4">
        <v>4.7</v>
      </c>
      <c r="H235" s="2">
        <v>5.2</v>
      </c>
      <c r="I235" s="92">
        <v>427908.55800000002</v>
      </c>
      <c r="J235" s="92">
        <v>23283.799000000003</v>
      </c>
      <c r="K235" s="92">
        <v>5.4413024850042842</v>
      </c>
      <c r="L235" s="136">
        <v>14.8</v>
      </c>
      <c r="M235" s="136">
        <v>87.5</v>
      </c>
      <c r="N235" s="92">
        <v>26600.532000000003</v>
      </c>
      <c r="O235" s="100">
        <v>5299428.786456001</v>
      </c>
      <c r="P235" s="98">
        <f t="shared" si="12"/>
        <v>105988575.72912002</v>
      </c>
      <c r="Q235" s="98">
        <v>8096828.6000000006</v>
      </c>
      <c r="R235" s="99">
        <v>3133396.0000000005</v>
      </c>
      <c r="S235" s="137">
        <f t="shared" si="13"/>
        <v>2.5840425531914892</v>
      </c>
      <c r="T235" s="137">
        <f t="shared" si="14"/>
        <v>72.098545562481448</v>
      </c>
      <c r="U235" s="137">
        <f t="shared" si="15"/>
        <v>27.901454437518552</v>
      </c>
      <c r="V235" s="99">
        <v>11230224.600000001</v>
      </c>
    </row>
    <row r="236" spans="1:22" ht="12" customHeight="1">
      <c r="A236" s="53" t="s">
        <v>39</v>
      </c>
      <c r="B236" s="2" t="s">
        <v>75</v>
      </c>
      <c r="C236" s="2" t="s">
        <v>73</v>
      </c>
      <c r="D236" s="2" t="s">
        <v>57</v>
      </c>
      <c r="E236" s="2" t="s">
        <v>48</v>
      </c>
      <c r="F236" s="87" t="s">
        <v>113</v>
      </c>
      <c r="G236" s="4">
        <v>0.504</v>
      </c>
      <c r="H236" s="2" t="s">
        <v>29</v>
      </c>
      <c r="I236" s="92">
        <v>118519.03700000001</v>
      </c>
      <c r="J236" s="92">
        <v>11366.894</v>
      </c>
      <c r="K236" s="92">
        <v>9.5907748558571218</v>
      </c>
      <c r="L236" s="136">
        <v>32</v>
      </c>
      <c r="M236" s="136">
        <v>72.099999999999994</v>
      </c>
      <c r="N236" s="92">
        <v>3800.0760000000005</v>
      </c>
      <c r="O236" s="98">
        <v>5450029.0650680009</v>
      </c>
      <c r="P236" s="98">
        <f t="shared" si="12"/>
        <v>109000581.30136001</v>
      </c>
      <c r="Q236" s="98">
        <v>4445088.9000000004</v>
      </c>
      <c r="R236" s="99">
        <v>2743388.2</v>
      </c>
      <c r="S236" s="137">
        <f t="shared" si="13"/>
        <v>1.6202916160388821</v>
      </c>
      <c r="T236" s="137">
        <f t="shared" si="14"/>
        <v>61.836308833758402</v>
      </c>
      <c r="U236" s="137">
        <f t="shared" si="15"/>
        <v>38.163691166241591</v>
      </c>
      <c r="V236" s="99">
        <v>7188477.1000000006</v>
      </c>
    </row>
    <row r="237" spans="1:22" ht="12" customHeight="1" thickBot="1">
      <c r="A237" s="56" t="s">
        <v>39</v>
      </c>
      <c r="B237" s="12" t="s">
        <v>75</v>
      </c>
      <c r="C237" s="12" t="s">
        <v>73</v>
      </c>
      <c r="D237" s="12" t="s">
        <v>57</v>
      </c>
      <c r="E237" s="12" t="s">
        <v>48</v>
      </c>
      <c r="F237" s="89" t="s">
        <v>114</v>
      </c>
      <c r="G237" s="14">
        <v>4.7</v>
      </c>
      <c r="H237" s="12">
        <v>5.2</v>
      </c>
      <c r="I237" s="93">
        <v>121002.42</v>
      </c>
      <c r="J237" s="93">
        <v>13083.595000000001</v>
      </c>
      <c r="K237" s="93">
        <v>10.81267217630854</v>
      </c>
      <c r="L237" s="139">
        <v>10.8</v>
      </c>
      <c r="M237" s="139">
        <v>90.4</v>
      </c>
      <c r="N237" s="93">
        <v>5583.4450000000006</v>
      </c>
      <c r="O237" s="101">
        <v>4273720.8060400011</v>
      </c>
      <c r="P237" s="102">
        <f t="shared" si="12"/>
        <v>85474416.120800018</v>
      </c>
      <c r="Q237" s="102">
        <v>3776742.2</v>
      </c>
      <c r="R237" s="102">
        <v>2511716.9000000004</v>
      </c>
      <c r="S237" s="140">
        <f t="shared" si="13"/>
        <v>1.5036496350364963</v>
      </c>
      <c r="T237" s="140">
        <f t="shared" si="14"/>
        <v>60.058309037900869</v>
      </c>
      <c r="U237" s="140">
        <f t="shared" si="15"/>
        <v>39.941690962099131</v>
      </c>
      <c r="V237" s="102">
        <v>6288459.1000000006</v>
      </c>
    </row>
    <row r="238" spans="1:22" ht="12" customHeight="1">
      <c r="A238" s="55" t="s">
        <v>39</v>
      </c>
      <c r="B238" s="11" t="s">
        <v>78</v>
      </c>
      <c r="C238" s="11" t="s">
        <v>79</v>
      </c>
      <c r="D238" s="11" t="s">
        <v>57</v>
      </c>
      <c r="E238" s="11" t="s">
        <v>48</v>
      </c>
      <c r="F238" s="90" t="s">
        <v>113</v>
      </c>
      <c r="G238" s="13">
        <v>0.51700000000000002</v>
      </c>
      <c r="H238" s="11" t="s">
        <v>29</v>
      </c>
      <c r="I238" s="94">
        <v>170870.084</v>
      </c>
      <c r="J238" s="94">
        <v>6066.7880000000005</v>
      </c>
      <c r="K238" s="94">
        <v>3.5505267264923916</v>
      </c>
      <c r="L238" s="141">
        <v>12.4</v>
      </c>
      <c r="M238" s="141">
        <v>89.8</v>
      </c>
      <c r="N238" s="94">
        <v>24633.826000000001</v>
      </c>
      <c r="O238" s="98">
        <v>5211380.3588560009</v>
      </c>
      <c r="P238" s="98">
        <f t="shared" si="12"/>
        <v>104227607.17712002</v>
      </c>
      <c r="Q238" s="98">
        <v>4535090.7</v>
      </c>
      <c r="R238" s="99">
        <v>4015080.3000000003</v>
      </c>
      <c r="S238" s="137">
        <f t="shared" si="13"/>
        <v>1.1295143212951433</v>
      </c>
      <c r="T238" s="137">
        <f t="shared" si="14"/>
        <v>53.040935672514621</v>
      </c>
      <c r="U238" s="137">
        <f t="shared" si="15"/>
        <v>46.959064327485386</v>
      </c>
      <c r="V238" s="99">
        <v>8550171</v>
      </c>
    </row>
    <row r="239" spans="1:22" ht="12" customHeight="1">
      <c r="A239" s="53" t="s">
        <v>39</v>
      </c>
      <c r="B239" s="2" t="s">
        <v>78</v>
      </c>
      <c r="C239" s="2" t="s">
        <v>79</v>
      </c>
      <c r="D239" s="2" t="s">
        <v>57</v>
      </c>
      <c r="E239" s="2" t="s">
        <v>48</v>
      </c>
      <c r="F239" s="88" t="s">
        <v>114</v>
      </c>
      <c r="G239" s="4">
        <v>4.5</v>
      </c>
      <c r="H239" s="2">
        <v>5</v>
      </c>
      <c r="I239" s="92">
        <v>107218.81100000002</v>
      </c>
      <c r="J239" s="92">
        <v>3533.4040000000005</v>
      </c>
      <c r="K239" s="92">
        <v>3.295507539250738</v>
      </c>
      <c r="L239" s="136">
        <v>17</v>
      </c>
      <c r="M239" s="136">
        <v>85.4</v>
      </c>
      <c r="N239" s="92">
        <v>13216.931</v>
      </c>
      <c r="O239" s="100">
        <v>5441542.6953440011</v>
      </c>
      <c r="P239" s="98">
        <f t="shared" si="12"/>
        <v>108830853.90688002</v>
      </c>
      <c r="Q239" s="98">
        <v>975019.50000000012</v>
      </c>
      <c r="R239" s="99">
        <v>3830076.6000000006</v>
      </c>
      <c r="S239" s="137">
        <f t="shared" si="13"/>
        <v>0.25456919060052219</v>
      </c>
      <c r="T239" s="137">
        <f t="shared" si="14"/>
        <v>20.291363163371486</v>
      </c>
      <c r="U239" s="137">
        <f t="shared" si="15"/>
        <v>79.708636836628514</v>
      </c>
      <c r="V239" s="99">
        <v>4805096.1000000006</v>
      </c>
    </row>
    <row r="240" spans="1:22" ht="12" customHeight="1">
      <c r="A240" s="53" t="s">
        <v>39</v>
      </c>
      <c r="B240" s="2" t="s">
        <v>81</v>
      </c>
      <c r="C240" s="2" t="s">
        <v>79</v>
      </c>
      <c r="D240" s="2" t="s">
        <v>57</v>
      </c>
      <c r="E240" s="2" t="s">
        <v>48</v>
      </c>
      <c r="F240" s="87" t="s">
        <v>113</v>
      </c>
      <c r="G240" s="4">
        <v>0.504</v>
      </c>
      <c r="H240" s="2" t="s">
        <v>29</v>
      </c>
      <c r="I240" s="92">
        <v>562911.25800000003</v>
      </c>
      <c r="J240" s="92">
        <v>6883.4710000000005</v>
      </c>
      <c r="K240" s="92">
        <v>1.2228341327648486</v>
      </c>
      <c r="L240" s="136">
        <v>11.1</v>
      </c>
      <c r="M240" s="136">
        <v>89.6</v>
      </c>
      <c r="N240" s="92">
        <v>26233.858000000004</v>
      </c>
      <c r="O240" s="98">
        <v>4625427.4400320007</v>
      </c>
      <c r="P240" s="98">
        <f t="shared" si="12"/>
        <v>92508548.800640017</v>
      </c>
      <c r="Q240" s="98">
        <v>2056707.8000000003</v>
      </c>
      <c r="R240" s="99">
        <v>2605052.1</v>
      </c>
      <c r="S240" s="137">
        <f t="shared" si="13"/>
        <v>0.78950735764555346</v>
      </c>
      <c r="T240" s="137">
        <f t="shared" si="14"/>
        <v>44.118698605648909</v>
      </c>
      <c r="U240" s="137">
        <f t="shared" si="15"/>
        <v>55.881301394351091</v>
      </c>
      <c r="V240" s="99">
        <v>4661759.9000000004</v>
      </c>
    </row>
    <row r="241" spans="1:22" ht="12" customHeight="1" thickBot="1">
      <c r="A241" s="56" t="s">
        <v>39</v>
      </c>
      <c r="B241" s="12" t="s">
        <v>81</v>
      </c>
      <c r="C241" s="12" t="s">
        <v>79</v>
      </c>
      <c r="D241" s="12" t="s">
        <v>57</v>
      </c>
      <c r="E241" s="12" t="s">
        <v>48</v>
      </c>
      <c r="F241" s="89" t="s">
        <v>114</v>
      </c>
      <c r="G241" s="14">
        <v>5</v>
      </c>
      <c r="H241" s="12">
        <v>5.5</v>
      </c>
      <c r="I241" s="93">
        <v>53384.401000000005</v>
      </c>
      <c r="J241" s="93">
        <v>1800.0360000000001</v>
      </c>
      <c r="K241" s="93">
        <v>3.3718389010302836</v>
      </c>
      <c r="L241" s="139">
        <v>17.600000000000001</v>
      </c>
      <c r="M241" s="139">
        <v>84.3</v>
      </c>
      <c r="N241" s="93">
        <v>14733.628000000001</v>
      </c>
      <c r="O241" s="101">
        <v>4734232.8160960004</v>
      </c>
      <c r="P241" s="102">
        <f t="shared" si="12"/>
        <v>94684656.321920007</v>
      </c>
      <c r="Q241" s="102">
        <v>1940038.8000000003</v>
      </c>
      <c r="R241" s="102">
        <v>1050021</v>
      </c>
      <c r="S241" s="140">
        <f t="shared" si="13"/>
        <v>1.8476190476190479</v>
      </c>
      <c r="T241" s="140">
        <f t="shared" si="14"/>
        <v>64.88294314381271</v>
      </c>
      <c r="U241" s="140">
        <f t="shared" si="15"/>
        <v>35.11705685618729</v>
      </c>
      <c r="V241" s="102">
        <v>2990059.8000000003</v>
      </c>
    </row>
    <row r="242" spans="1:22" ht="12" customHeight="1">
      <c r="A242" s="55" t="s">
        <v>39</v>
      </c>
      <c r="B242" s="11" t="s">
        <v>83</v>
      </c>
      <c r="C242" s="11" t="s">
        <v>84</v>
      </c>
      <c r="D242" s="11" t="s">
        <v>57</v>
      </c>
      <c r="E242" s="11" t="s">
        <v>48</v>
      </c>
      <c r="F242" s="90" t="s">
        <v>113</v>
      </c>
      <c r="G242" s="13">
        <v>0.51200000000000001</v>
      </c>
      <c r="H242" s="11" t="s">
        <v>29</v>
      </c>
      <c r="I242" s="94">
        <v>141019.48700000002</v>
      </c>
      <c r="J242" s="94">
        <v>13583.605000000001</v>
      </c>
      <c r="K242" s="94">
        <v>9.6324311547098453</v>
      </c>
      <c r="L242" s="141">
        <v>31.6</v>
      </c>
      <c r="M242" s="141">
        <v>70.7</v>
      </c>
      <c r="N242" s="94">
        <v>21667.1</v>
      </c>
      <c r="O242" s="98">
        <v>4782790.5872320011</v>
      </c>
      <c r="P242" s="98">
        <f t="shared" si="12"/>
        <v>95655811.744640023</v>
      </c>
      <c r="Q242" s="98">
        <v>2098375.3000000003</v>
      </c>
      <c r="R242" s="99">
        <v>2935058.7</v>
      </c>
      <c r="S242" s="137">
        <f t="shared" si="13"/>
        <v>0.71493469619534356</v>
      </c>
      <c r="T242" s="137">
        <f t="shared" si="14"/>
        <v>41.688741721854313</v>
      </c>
      <c r="U242" s="137">
        <f t="shared" si="15"/>
        <v>58.311258278145694</v>
      </c>
      <c r="V242" s="99">
        <v>5033434</v>
      </c>
    </row>
    <row r="243" spans="1:22" ht="12" customHeight="1">
      <c r="A243" s="53" t="s">
        <v>39</v>
      </c>
      <c r="B243" s="2" t="s">
        <v>83</v>
      </c>
      <c r="C243" s="2" t="s">
        <v>84</v>
      </c>
      <c r="D243" s="2" t="s">
        <v>57</v>
      </c>
      <c r="E243" s="2" t="s">
        <v>48</v>
      </c>
      <c r="F243" s="88" t="s">
        <v>114</v>
      </c>
      <c r="G243" s="4">
        <v>4.5999999999999996</v>
      </c>
      <c r="H243" s="2">
        <v>5.3</v>
      </c>
      <c r="I243" s="92">
        <v>49834.33</v>
      </c>
      <c r="J243" s="92">
        <v>3183.3970000000004</v>
      </c>
      <c r="K243" s="92">
        <v>6.3879598662207364</v>
      </c>
      <c r="L243" s="136">
        <v>15.2</v>
      </c>
      <c r="M243" s="136">
        <v>86.8</v>
      </c>
      <c r="N243" s="92">
        <v>12483.583000000001</v>
      </c>
      <c r="O243" s="100">
        <v>4310963.4175440008</v>
      </c>
      <c r="P243" s="98">
        <f t="shared" si="12"/>
        <v>86219268.350880012</v>
      </c>
      <c r="Q243" s="98">
        <v>2048374.3000000003</v>
      </c>
      <c r="R243" s="99">
        <v>2811722.9000000004</v>
      </c>
      <c r="S243" s="137">
        <f t="shared" si="13"/>
        <v>0.72851215174866624</v>
      </c>
      <c r="T243" s="137">
        <f t="shared" si="14"/>
        <v>42.146776406035663</v>
      </c>
      <c r="U243" s="137">
        <f t="shared" si="15"/>
        <v>57.85322359396433</v>
      </c>
      <c r="V243" s="99">
        <v>4860097.2000000011</v>
      </c>
    </row>
    <row r="244" spans="1:22" ht="12" customHeight="1">
      <c r="A244" s="53" t="s">
        <v>39</v>
      </c>
      <c r="B244" s="2" t="s">
        <v>86</v>
      </c>
      <c r="C244" s="2" t="s">
        <v>84</v>
      </c>
      <c r="D244" s="2" t="s">
        <v>57</v>
      </c>
      <c r="E244" s="2" t="s">
        <v>48</v>
      </c>
      <c r="F244" s="87" t="s">
        <v>113</v>
      </c>
      <c r="G244" s="4">
        <v>0.50600000000000001</v>
      </c>
      <c r="H244" s="2" t="s">
        <v>29</v>
      </c>
      <c r="I244" s="92">
        <v>121052.42100000002</v>
      </c>
      <c r="J244" s="92">
        <v>5733.4480000000003</v>
      </c>
      <c r="K244" s="92">
        <v>4.7363348478590108</v>
      </c>
      <c r="L244" s="136">
        <v>23.8</v>
      </c>
      <c r="M244" s="136">
        <v>79.7</v>
      </c>
      <c r="N244" s="92">
        <v>43634.206000000006</v>
      </c>
      <c r="O244" s="98">
        <v>4541313.0911120009</v>
      </c>
      <c r="P244" s="98">
        <f t="shared" si="12"/>
        <v>90826261.822240025</v>
      </c>
      <c r="Q244" s="98">
        <v>1676700.2000000002</v>
      </c>
      <c r="R244" s="99">
        <v>2211710.9000000004</v>
      </c>
      <c r="S244" s="137">
        <f t="shared" si="13"/>
        <v>0.75810097965335344</v>
      </c>
      <c r="T244" s="137">
        <f t="shared" si="14"/>
        <v>43.120445777968278</v>
      </c>
      <c r="U244" s="137">
        <f t="shared" si="15"/>
        <v>56.879554222031729</v>
      </c>
      <c r="V244" s="99">
        <v>3888411.1000000006</v>
      </c>
    </row>
    <row r="245" spans="1:22" ht="12" customHeight="1">
      <c r="A245" s="53" t="s">
        <v>39</v>
      </c>
      <c r="B245" s="2" t="s">
        <v>86</v>
      </c>
      <c r="C245" s="2" t="s">
        <v>84</v>
      </c>
      <c r="D245" s="2" t="s">
        <v>57</v>
      </c>
      <c r="E245" s="2" t="s">
        <v>48</v>
      </c>
      <c r="F245" s="88" t="s">
        <v>114</v>
      </c>
      <c r="G245" s="4">
        <v>4.5</v>
      </c>
      <c r="H245" s="2">
        <v>5</v>
      </c>
      <c r="I245" s="92">
        <v>54867.764000000003</v>
      </c>
      <c r="J245" s="92">
        <v>5066.768</v>
      </c>
      <c r="K245" s="92">
        <v>9.2345078979343853</v>
      </c>
      <c r="L245" s="136">
        <v>7.89</v>
      </c>
      <c r="M245" s="136">
        <v>92.4</v>
      </c>
      <c r="N245" s="92">
        <v>7433.4820000000009</v>
      </c>
      <c r="O245" s="100">
        <v>3423285.3976720008</v>
      </c>
      <c r="P245" s="98">
        <f t="shared" si="12"/>
        <v>68465707.953440011</v>
      </c>
      <c r="Q245" s="98">
        <v>393341.2</v>
      </c>
      <c r="R245" s="99">
        <v>811682.9</v>
      </c>
      <c r="S245" s="137">
        <f t="shared" si="13"/>
        <v>0.48459958932238195</v>
      </c>
      <c r="T245" s="137">
        <f t="shared" si="14"/>
        <v>32.641770401106498</v>
      </c>
      <c r="U245" s="137">
        <f t="shared" si="15"/>
        <v>67.358229598893487</v>
      </c>
      <c r="V245" s="99">
        <v>1205024.1000000001</v>
      </c>
    </row>
    <row r="246" spans="1:22" ht="12" customHeight="1">
      <c r="A246" s="53" t="s">
        <v>39</v>
      </c>
      <c r="B246" s="2" t="s">
        <v>88</v>
      </c>
      <c r="C246" s="2" t="s">
        <v>84</v>
      </c>
      <c r="D246" s="2" t="s">
        <v>57</v>
      </c>
      <c r="E246" s="2" t="s">
        <v>48</v>
      </c>
      <c r="F246" s="87" t="s">
        <v>113</v>
      </c>
      <c r="G246" s="4">
        <v>0.499</v>
      </c>
      <c r="H246" s="2" t="s">
        <v>29</v>
      </c>
      <c r="I246" s="92">
        <v>86018.387000000002</v>
      </c>
      <c r="J246" s="92">
        <v>9250.1850000000013</v>
      </c>
      <c r="K246" s="92">
        <v>10.753729897306725</v>
      </c>
      <c r="L246" s="136">
        <v>10.1</v>
      </c>
      <c r="M246" s="136">
        <v>92.3</v>
      </c>
      <c r="N246" s="92">
        <v>1900.0380000000002</v>
      </c>
      <c r="O246" s="103">
        <v>673045.9273160001</v>
      </c>
      <c r="P246" s="98">
        <f t="shared" si="12"/>
        <v>13460918.546320003</v>
      </c>
      <c r="Q246" s="98">
        <v>306672.80000000005</v>
      </c>
      <c r="R246" s="98">
        <v>118335.70000000001</v>
      </c>
      <c r="S246" s="137">
        <f t="shared" si="13"/>
        <v>2.591549295774648</v>
      </c>
      <c r="T246" s="137">
        <f t="shared" si="14"/>
        <v>72.156862745098039</v>
      </c>
      <c r="U246" s="137">
        <f t="shared" si="15"/>
        <v>27.843137254901961</v>
      </c>
      <c r="V246" s="98">
        <v>425008.50000000006</v>
      </c>
    </row>
    <row r="247" spans="1:22" ht="12" customHeight="1" thickBot="1">
      <c r="A247" s="56" t="s">
        <v>39</v>
      </c>
      <c r="B247" s="12" t="s">
        <v>88</v>
      </c>
      <c r="C247" s="12" t="s">
        <v>84</v>
      </c>
      <c r="D247" s="12" t="s">
        <v>57</v>
      </c>
      <c r="E247" s="12" t="s">
        <v>48</v>
      </c>
      <c r="F247" s="89" t="s">
        <v>114</v>
      </c>
      <c r="G247" s="14">
        <v>4</v>
      </c>
      <c r="H247" s="12">
        <v>4.5</v>
      </c>
      <c r="I247" s="93">
        <v>100485.34300000001</v>
      </c>
      <c r="J247" s="93">
        <v>21833.77</v>
      </c>
      <c r="K247" s="93">
        <v>21.728313153093382</v>
      </c>
      <c r="L247" s="139">
        <v>35.4</v>
      </c>
      <c r="M247" s="139">
        <v>69.3</v>
      </c>
      <c r="N247" s="93">
        <v>950.01900000000012</v>
      </c>
      <c r="O247" s="101">
        <v>2036972.2719640003</v>
      </c>
      <c r="P247" s="102">
        <f t="shared" si="12"/>
        <v>40739445.439280003</v>
      </c>
      <c r="Q247" s="102">
        <v>1751701.7000000002</v>
      </c>
      <c r="R247" s="102">
        <v>1476696.2000000002</v>
      </c>
      <c r="S247" s="140">
        <f t="shared" si="13"/>
        <v>1.1862302483069977</v>
      </c>
      <c r="T247" s="140">
        <f t="shared" si="14"/>
        <v>54.25916365513681</v>
      </c>
      <c r="U247" s="140">
        <f t="shared" si="15"/>
        <v>45.74083634486319</v>
      </c>
      <c r="V247" s="102">
        <v>3228397.9000000004</v>
      </c>
    </row>
    <row r="248" spans="1:22" ht="12" customHeight="1">
      <c r="A248" s="55" t="s">
        <v>39</v>
      </c>
      <c r="B248" s="11" t="s">
        <v>91</v>
      </c>
      <c r="C248" s="11" t="s">
        <v>90</v>
      </c>
      <c r="D248" s="11" t="s">
        <v>57</v>
      </c>
      <c r="E248" s="11" t="s">
        <v>48</v>
      </c>
      <c r="F248" s="90" t="s">
        <v>113</v>
      </c>
      <c r="G248" s="13">
        <v>0.504</v>
      </c>
      <c r="H248" s="11" t="s">
        <v>29</v>
      </c>
      <c r="I248" s="94">
        <v>123385.80100000001</v>
      </c>
      <c r="J248" s="94">
        <v>9066.8480000000018</v>
      </c>
      <c r="K248" s="94">
        <v>7.3483722815074977</v>
      </c>
      <c r="L248" s="141">
        <v>28.3</v>
      </c>
      <c r="M248" s="141">
        <v>75</v>
      </c>
      <c r="N248" s="94">
        <v>5666.78</v>
      </c>
      <c r="O248" s="98">
        <v>911001.48633200023</v>
      </c>
      <c r="P248" s="98">
        <f t="shared" si="12"/>
        <v>18220029.726640005</v>
      </c>
      <c r="Q248" s="98">
        <v>2993393.2</v>
      </c>
      <c r="R248" s="99">
        <v>1888371.1</v>
      </c>
      <c r="S248" s="137">
        <f t="shared" si="13"/>
        <v>1.5851721094439541</v>
      </c>
      <c r="T248" s="137">
        <f t="shared" si="14"/>
        <v>61.317855923523382</v>
      </c>
      <c r="U248" s="137">
        <f t="shared" si="15"/>
        <v>38.682144076476611</v>
      </c>
      <c r="V248" s="99">
        <v>4881764.3000000007</v>
      </c>
    </row>
    <row r="249" spans="1:22" ht="12" customHeight="1">
      <c r="A249" s="53" t="s">
        <v>39</v>
      </c>
      <c r="B249" s="2" t="s">
        <v>91</v>
      </c>
      <c r="C249" s="2" t="s">
        <v>90</v>
      </c>
      <c r="D249" s="2" t="s">
        <v>57</v>
      </c>
      <c r="E249" s="2" t="s">
        <v>48</v>
      </c>
      <c r="F249" s="88" t="s">
        <v>114</v>
      </c>
      <c r="G249" s="4">
        <v>5</v>
      </c>
      <c r="H249" s="2">
        <v>5.5</v>
      </c>
      <c r="I249" s="92">
        <v>183103.66200000001</v>
      </c>
      <c r="J249" s="92">
        <v>17500.349999999999</v>
      </c>
      <c r="K249" s="92">
        <v>9.5576187875477867</v>
      </c>
      <c r="L249" s="136">
        <v>20.9</v>
      </c>
      <c r="M249" s="136">
        <v>82.3</v>
      </c>
      <c r="N249" s="92">
        <v>6616.7990000000009</v>
      </c>
      <c r="O249" s="100">
        <v>1110684.079904</v>
      </c>
      <c r="P249" s="98">
        <f t="shared" si="12"/>
        <v>22213681.598080002</v>
      </c>
      <c r="Q249" s="98">
        <v>3153396.4000000004</v>
      </c>
      <c r="R249" s="99">
        <v>1650033.0000000002</v>
      </c>
      <c r="S249" s="137">
        <f t="shared" si="13"/>
        <v>1.911111111111111</v>
      </c>
      <c r="T249" s="137">
        <f t="shared" si="14"/>
        <v>65.648854961832058</v>
      </c>
      <c r="U249" s="137">
        <f t="shared" si="15"/>
        <v>34.351145038167942</v>
      </c>
      <c r="V249" s="99">
        <v>4803429.4000000004</v>
      </c>
    </row>
    <row r="250" spans="1:22" ht="12" customHeight="1">
      <c r="A250" s="53" t="s">
        <v>39</v>
      </c>
      <c r="B250" s="2" t="s">
        <v>93</v>
      </c>
      <c r="C250" s="2" t="s">
        <v>90</v>
      </c>
      <c r="D250" s="2" t="s">
        <v>57</v>
      </c>
      <c r="E250" s="2" t="s">
        <v>48</v>
      </c>
      <c r="F250" s="87" t="s">
        <v>113</v>
      </c>
      <c r="G250" s="4">
        <v>0.501</v>
      </c>
      <c r="H250" s="2" t="s">
        <v>29</v>
      </c>
      <c r="I250" s="92">
        <v>120235.73800000001</v>
      </c>
      <c r="J250" s="92">
        <v>19167.05</v>
      </c>
      <c r="K250" s="92">
        <v>15.941225395065148</v>
      </c>
      <c r="L250" s="136">
        <v>69.599999999999994</v>
      </c>
      <c r="M250" s="136">
        <v>33.200000000000003</v>
      </c>
      <c r="N250" s="92">
        <v>3783.4090000000006</v>
      </c>
      <c r="O250" s="98">
        <v>1048319.5659720001</v>
      </c>
      <c r="P250" s="98">
        <f t="shared" si="12"/>
        <v>20966391.319440003</v>
      </c>
      <c r="Q250" s="98">
        <v>1035020.7000000001</v>
      </c>
      <c r="R250" s="99">
        <v>983353.00000000012</v>
      </c>
      <c r="S250" s="137">
        <f t="shared" si="13"/>
        <v>1.0525423728813559</v>
      </c>
      <c r="T250" s="137">
        <f t="shared" si="14"/>
        <v>51.279933938893471</v>
      </c>
      <c r="U250" s="137">
        <f t="shared" si="15"/>
        <v>48.720066061106529</v>
      </c>
      <c r="V250" s="99">
        <v>2018373.7000000002</v>
      </c>
    </row>
    <row r="251" spans="1:22" ht="12" customHeight="1" thickBot="1">
      <c r="A251" s="56" t="s">
        <v>39</v>
      </c>
      <c r="B251" s="12" t="s">
        <v>93</v>
      </c>
      <c r="C251" s="12" t="s">
        <v>90</v>
      </c>
      <c r="D251" s="12" t="s">
        <v>57</v>
      </c>
      <c r="E251" s="12" t="s">
        <v>48</v>
      </c>
      <c r="F251" s="89" t="s">
        <v>114</v>
      </c>
      <c r="G251" s="14">
        <v>4.5</v>
      </c>
      <c r="H251" s="12">
        <v>5</v>
      </c>
      <c r="I251" s="93">
        <v>155286.43900000001</v>
      </c>
      <c r="J251" s="93">
        <v>24817.163000000004</v>
      </c>
      <c r="K251" s="93">
        <v>15.98153912203499</v>
      </c>
      <c r="L251" s="139">
        <v>71.8</v>
      </c>
      <c r="M251" s="139">
        <v>31.1</v>
      </c>
      <c r="N251" s="93">
        <v>5666.78</v>
      </c>
      <c r="O251" s="101">
        <v>918345.09986800025</v>
      </c>
      <c r="P251" s="102">
        <f t="shared" si="12"/>
        <v>18366901.997360006</v>
      </c>
      <c r="Q251" s="102">
        <v>1075021.5</v>
      </c>
      <c r="R251" s="102">
        <v>1123355.8</v>
      </c>
      <c r="S251" s="140">
        <f t="shared" si="13"/>
        <v>0.95697329376854601</v>
      </c>
      <c r="T251" s="140">
        <f t="shared" si="14"/>
        <v>48.900682335102353</v>
      </c>
      <c r="U251" s="140">
        <f t="shared" si="15"/>
        <v>51.099317664897661</v>
      </c>
      <c r="V251" s="102">
        <v>2198377.2999999998</v>
      </c>
    </row>
    <row r="252" spans="1:22" ht="12" customHeight="1">
      <c r="A252" s="55" t="s">
        <v>39</v>
      </c>
      <c r="B252" s="11" t="s">
        <v>96</v>
      </c>
      <c r="C252" s="11" t="s">
        <v>95</v>
      </c>
      <c r="D252" s="11" t="s">
        <v>57</v>
      </c>
      <c r="E252" s="11" t="s">
        <v>48</v>
      </c>
      <c r="F252" s="90" t="s">
        <v>113</v>
      </c>
      <c r="G252" s="13">
        <v>0.499</v>
      </c>
      <c r="H252" s="11" t="s">
        <v>29</v>
      </c>
      <c r="I252" s="94">
        <v>95851.917000000016</v>
      </c>
      <c r="J252" s="94">
        <v>9566.8580000000002</v>
      </c>
      <c r="K252" s="94">
        <v>9.9808728916710123</v>
      </c>
      <c r="L252" s="141">
        <v>13.9</v>
      </c>
      <c r="M252" s="141">
        <v>89</v>
      </c>
      <c r="N252" s="94">
        <v>1883.3710000000001</v>
      </c>
      <c r="O252" s="98">
        <v>1875244.1708000004</v>
      </c>
      <c r="P252" s="98">
        <f t="shared" si="12"/>
        <v>37504883.416000009</v>
      </c>
      <c r="Q252" s="98">
        <v>8656839.8000000007</v>
      </c>
      <c r="R252" s="99">
        <v>5341773.5000000009</v>
      </c>
      <c r="S252" s="137">
        <f t="shared" si="13"/>
        <v>1.6205928237129483</v>
      </c>
      <c r="T252" s="137">
        <f t="shared" si="14"/>
        <v>61.840695320871532</v>
      </c>
      <c r="U252" s="137">
        <f t="shared" si="15"/>
        <v>38.159304679128468</v>
      </c>
      <c r="V252" s="99">
        <v>13998613.300000001</v>
      </c>
    </row>
    <row r="253" spans="1:22" ht="12" customHeight="1">
      <c r="A253" s="53" t="s">
        <v>39</v>
      </c>
      <c r="B253" s="2" t="s">
        <v>96</v>
      </c>
      <c r="C253" s="2" t="s">
        <v>95</v>
      </c>
      <c r="D253" s="2" t="s">
        <v>57</v>
      </c>
      <c r="E253" s="2" t="s">
        <v>48</v>
      </c>
      <c r="F253" s="88" t="s">
        <v>114</v>
      </c>
      <c r="G253" s="4">
        <v>4.5</v>
      </c>
      <c r="H253" s="2">
        <v>5</v>
      </c>
      <c r="I253" s="92">
        <v>206220.79100000003</v>
      </c>
      <c r="J253" s="92">
        <v>28067.228000000003</v>
      </c>
      <c r="K253" s="92">
        <v>13.610280449365552</v>
      </c>
      <c r="L253" s="136">
        <v>15.8</v>
      </c>
      <c r="M253" s="136">
        <v>87.1</v>
      </c>
      <c r="N253" s="92">
        <v>950.01900000000012</v>
      </c>
      <c r="O253" s="100">
        <v>1576366.5933680004</v>
      </c>
      <c r="P253" s="98">
        <f t="shared" si="12"/>
        <v>31527331.867360007</v>
      </c>
      <c r="Q253" s="98">
        <v>7785155.7000000011</v>
      </c>
      <c r="R253" s="99">
        <v>5445108.9000000004</v>
      </c>
      <c r="S253" s="137">
        <f t="shared" si="13"/>
        <v>1.4297520661157026</v>
      </c>
      <c r="T253" s="137">
        <f t="shared" si="14"/>
        <v>58.843537414965986</v>
      </c>
      <c r="U253" s="137">
        <f t="shared" si="15"/>
        <v>41.156462585034006</v>
      </c>
      <c r="V253" s="99">
        <v>13230264.600000001</v>
      </c>
    </row>
    <row r="254" spans="1:22" ht="12" customHeight="1">
      <c r="A254" s="53" t="s">
        <v>39</v>
      </c>
      <c r="B254" s="2" t="s">
        <v>98</v>
      </c>
      <c r="C254" s="2" t="s">
        <v>95</v>
      </c>
      <c r="D254" s="2" t="s">
        <v>57</v>
      </c>
      <c r="E254" s="2" t="s">
        <v>48</v>
      </c>
      <c r="F254" s="87" t="s">
        <v>113</v>
      </c>
      <c r="G254" s="4">
        <v>0.53500000000000003</v>
      </c>
      <c r="H254" s="2" t="s">
        <v>29</v>
      </c>
      <c r="I254" s="92">
        <v>252271.71200000003</v>
      </c>
      <c r="J254" s="92">
        <v>36017.387000000002</v>
      </c>
      <c r="K254" s="92">
        <v>14.277219873150104</v>
      </c>
      <c r="L254" s="136">
        <v>21</v>
      </c>
      <c r="M254" s="136">
        <v>82.4</v>
      </c>
      <c r="N254" s="92">
        <v>1766.7020000000002</v>
      </c>
      <c r="O254" s="98">
        <v>300039.06732800003</v>
      </c>
      <c r="P254" s="98">
        <f t="shared" si="12"/>
        <v>6000781.3465600004</v>
      </c>
      <c r="Q254" s="98">
        <v>488343.10000000003</v>
      </c>
      <c r="R254" s="99">
        <v>756681.8</v>
      </c>
      <c r="S254" s="137">
        <f t="shared" si="13"/>
        <v>0.64537444933920707</v>
      </c>
      <c r="T254" s="137">
        <f t="shared" si="14"/>
        <v>39.223560910307896</v>
      </c>
      <c r="U254" s="137">
        <f t="shared" si="15"/>
        <v>60.776439089692104</v>
      </c>
      <c r="V254" s="99">
        <v>1245024.9000000001</v>
      </c>
    </row>
    <row r="255" spans="1:22" ht="12" customHeight="1" thickBot="1">
      <c r="A255" s="56" t="s">
        <v>39</v>
      </c>
      <c r="B255" s="12" t="s">
        <v>98</v>
      </c>
      <c r="C255" s="12" t="s">
        <v>95</v>
      </c>
      <c r="D255" s="12" t="s">
        <v>57</v>
      </c>
      <c r="E255" s="12" t="s">
        <v>48</v>
      </c>
      <c r="F255" s="89" t="s">
        <v>114</v>
      </c>
      <c r="G255" s="14">
        <v>4.5</v>
      </c>
      <c r="H255" s="12">
        <v>5</v>
      </c>
      <c r="I255" s="93">
        <v>310439.54200000002</v>
      </c>
      <c r="J255" s="93">
        <v>50767.682000000008</v>
      </c>
      <c r="K255" s="93">
        <v>16.353484376677763</v>
      </c>
      <c r="L255" s="139">
        <v>27.8</v>
      </c>
      <c r="M255" s="139">
        <v>75.099999999999994</v>
      </c>
      <c r="N255" s="93">
        <v>1816.7030000000002</v>
      </c>
      <c r="O255" s="101">
        <v>354516.69019200007</v>
      </c>
      <c r="P255" s="102">
        <f t="shared" si="12"/>
        <v>7090333.8038400011</v>
      </c>
      <c r="Q255" s="102">
        <v>568344.70000000007</v>
      </c>
      <c r="R255" s="102">
        <v>771682.10000000009</v>
      </c>
      <c r="S255" s="140">
        <f t="shared" si="13"/>
        <v>0.73650107991360692</v>
      </c>
      <c r="T255" s="140">
        <f t="shared" si="14"/>
        <v>42.412935323383081</v>
      </c>
      <c r="U255" s="140">
        <f t="shared" si="15"/>
        <v>57.587064676616905</v>
      </c>
      <c r="V255" s="102">
        <v>1340026.8000000003</v>
      </c>
    </row>
    <row r="256" spans="1:22" ht="12" customHeight="1">
      <c r="A256" s="55" t="s">
        <v>39</v>
      </c>
      <c r="B256" s="11" t="s">
        <v>100</v>
      </c>
      <c r="C256" s="11" t="s">
        <v>101</v>
      </c>
      <c r="D256" s="11" t="s">
        <v>57</v>
      </c>
      <c r="E256" s="11" t="s">
        <v>48</v>
      </c>
      <c r="F256" s="90" t="s">
        <v>113</v>
      </c>
      <c r="G256" s="13">
        <v>0.49299999999999999</v>
      </c>
      <c r="H256" s="11" t="s">
        <v>29</v>
      </c>
      <c r="I256" s="94">
        <v>94018.547000000006</v>
      </c>
      <c r="J256" s="94">
        <v>9516.8570000000018</v>
      </c>
      <c r="K256" s="94">
        <v>10.122318737812446</v>
      </c>
      <c r="L256" s="141">
        <v>13.7</v>
      </c>
      <c r="M256" s="141">
        <v>89.3</v>
      </c>
      <c r="N256" s="94">
        <v>916.68499999999995</v>
      </c>
      <c r="O256" s="98">
        <v>1038802.8423080002</v>
      </c>
      <c r="P256" s="98">
        <f t="shared" si="12"/>
        <v>20776056.846160002</v>
      </c>
      <c r="Q256" s="98">
        <v>1813369.6</v>
      </c>
      <c r="R256" s="99">
        <v>1515030.3</v>
      </c>
      <c r="S256" s="137">
        <f t="shared" si="13"/>
        <v>1.1969196919691969</v>
      </c>
      <c r="T256" s="137">
        <f t="shared" si="14"/>
        <v>54.481722583875815</v>
      </c>
      <c r="U256" s="137">
        <f t="shared" si="15"/>
        <v>45.518277416124178</v>
      </c>
      <c r="V256" s="99">
        <v>3328399.9000000004</v>
      </c>
    </row>
    <row r="257" spans="1:22" ht="12" customHeight="1">
      <c r="A257" s="53" t="s">
        <v>39</v>
      </c>
      <c r="B257" s="2" t="s">
        <v>100</v>
      </c>
      <c r="C257" s="2" t="s">
        <v>101</v>
      </c>
      <c r="D257" s="2" t="s">
        <v>57</v>
      </c>
      <c r="E257" s="2" t="s">
        <v>48</v>
      </c>
      <c r="F257" s="88" t="s">
        <v>114</v>
      </c>
      <c r="G257" s="4">
        <v>3.8</v>
      </c>
      <c r="H257" s="2">
        <v>4.3</v>
      </c>
      <c r="I257" s="92">
        <v>127669.22</v>
      </c>
      <c r="J257" s="92">
        <v>15850.317000000001</v>
      </c>
      <c r="K257" s="92">
        <v>12.41514360313316</v>
      </c>
      <c r="L257" s="136">
        <v>15.1</v>
      </c>
      <c r="M257" s="136">
        <v>87</v>
      </c>
      <c r="N257" s="92">
        <v>933.35200000000009</v>
      </c>
      <c r="O257" s="100">
        <v>1097514.2831800003</v>
      </c>
      <c r="P257" s="98">
        <f t="shared" si="12"/>
        <v>21950285.663600005</v>
      </c>
      <c r="Q257" s="98">
        <v>1613365.6</v>
      </c>
      <c r="R257" s="99">
        <v>1428361.9000000001</v>
      </c>
      <c r="S257" s="137">
        <f t="shared" si="13"/>
        <v>1.1295215869311552</v>
      </c>
      <c r="T257" s="137">
        <f t="shared" si="14"/>
        <v>53.041095890410958</v>
      </c>
      <c r="U257" s="137">
        <f t="shared" si="15"/>
        <v>46.958904109589042</v>
      </c>
      <c r="V257" s="99">
        <v>3041727.5</v>
      </c>
    </row>
    <row r="258" spans="1:22" ht="12" customHeight="1">
      <c r="A258" s="53" t="s">
        <v>39</v>
      </c>
      <c r="B258" s="2" t="s">
        <v>103</v>
      </c>
      <c r="C258" s="2" t="s">
        <v>101</v>
      </c>
      <c r="D258" s="2" t="s">
        <v>57</v>
      </c>
      <c r="E258" s="2" t="s">
        <v>48</v>
      </c>
      <c r="F258" s="87" t="s">
        <v>113</v>
      </c>
      <c r="G258" s="4">
        <v>0.47799999999999998</v>
      </c>
      <c r="H258" s="2" t="s">
        <v>29</v>
      </c>
      <c r="I258" s="92">
        <v>119885.73100000001</v>
      </c>
      <c r="J258" s="92">
        <v>10600.212000000001</v>
      </c>
      <c r="K258" s="92">
        <v>8.8419296538301122</v>
      </c>
      <c r="L258" s="136">
        <v>11.8</v>
      </c>
      <c r="M258" s="136">
        <v>90.7</v>
      </c>
      <c r="N258" s="92">
        <v>916.68499999999995</v>
      </c>
      <c r="O258" s="98">
        <v>1047101.8749520002</v>
      </c>
      <c r="P258" s="98">
        <f t="shared" ref="P258:P296" si="16">O258*20</f>
        <v>20942037.499040004</v>
      </c>
      <c r="Q258" s="98">
        <v>690013.8</v>
      </c>
      <c r="R258" s="99">
        <v>43334.200000000004</v>
      </c>
      <c r="S258" s="137">
        <f t="shared" ref="S258:S296" si="17">Q258/R258</f>
        <v>15.923076923076923</v>
      </c>
      <c r="T258" s="137">
        <f t="shared" ref="T258:T296" si="18">Q258/V258*100</f>
        <v>94.090909090909093</v>
      </c>
      <c r="U258" s="137">
        <f t="shared" ref="U258:U296" si="19">R258/V258*100</f>
        <v>5.9090909090909101</v>
      </c>
      <c r="V258" s="99">
        <v>733348</v>
      </c>
    </row>
    <row r="259" spans="1:22" ht="12" customHeight="1" thickBot="1">
      <c r="A259" s="56" t="s">
        <v>39</v>
      </c>
      <c r="B259" s="12" t="s">
        <v>103</v>
      </c>
      <c r="C259" s="12" t="s">
        <v>101</v>
      </c>
      <c r="D259" s="12" t="s">
        <v>57</v>
      </c>
      <c r="E259" s="12" t="s">
        <v>48</v>
      </c>
      <c r="F259" s="89" t="s">
        <v>114</v>
      </c>
      <c r="G259" s="14">
        <v>5</v>
      </c>
      <c r="H259" s="12">
        <v>5.5</v>
      </c>
      <c r="I259" s="93">
        <v>127635.88600000001</v>
      </c>
      <c r="J259" s="93">
        <v>14966.966000000002</v>
      </c>
      <c r="K259" s="93">
        <v>11.726299294855053</v>
      </c>
      <c r="L259" s="139">
        <v>15.6</v>
      </c>
      <c r="M259" s="139">
        <v>87.2</v>
      </c>
      <c r="N259" s="93">
        <v>916.68499999999995</v>
      </c>
      <c r="O259" s="101">
        <v>1011938.7050360002</v>
      </c>
      <c r="P259" s="102">
        <f t="shared" si="16"/>
        <v>20238774.100720003</v>
      </c>
      <c r="Q259" s="102">
        <v>418341.7</v>
      </c>
      <c r="R259" s="102">
        <v>45000.9</v>
      </c>
      <c r="S259" s="140">
        <f t="shared" si="17"/>
        <v>9.2962962962962958</v>
      </c>
      <c r="T259" s="140">
        <f t="shared" si="18"/>
        <v>90.287769784172653</v>
      </c>
      <c r="U259" s="140">
        <f t="shared" si="19"/>
        <v>9.7122302158273381</v>
      </c>
      <c r="V259" s="102">
        <v>463342.60000000003</v>
      </c>
    </row>
    <row r="260" spans="1:22" ht="12" customHeight="1">
      <c r="A260" s="55" t="s">
        <v>39</v>
      </c>
      <c r="B260" s="11" t="s">
        <v>105</v>
      </c>
      <c r="C260" s="11" t="s">
        <v>32</v>
      </c>
      <c r="D260" s="11" t="s">
        <v>57</v>
      </c>
      <c r="E260" s="11" t="s">
        <v>48</v>
      </c>
      <c r="F260" s="90" t="s">
        <v>113</v>
      </c>
      <c r="G260" s="13">
        <v>0.52800000000000002</v>
      </c>
      <c r="H260" s="11" t="s">
        <v>29</v>
      </c>
      <c r="I260" s="94">
        <v>109152.183</v>
      </c>
      <c r="J260" s="94">
        <v>6983.4730000000009</v>
      </c>
      <c r="K260" s="94">
        <v>6.3979233470758903</v>
      </c>
      <c r="L260" s="141">
        <v>23.2</v>
      </c>
      <c r="M260" s="141">
        <v>80.7</v>
      </c>
      <c r="N260" s="94">
        <v>950.01900000000012</v>
      </c>
      <c r="O260" s="98">
        <v>1954450.2882240003</v>
      </c>
      <c r="P260" s="98">
        <f t="shared" si="16"/>
        <v>39089005.764480002</v>
      </c>
      <c r="Q260" s="98">
        <v>958352.50000000012</v>
      </c>
      <c r="R260" s="99">
        <v>1195023.9000000001</v>
      </c>
      <c r="S260" s="137">
        <f t="shared" si="17"/>
        <v>0.80195258019525806</v>
      </c>
      <c r="T260" s="137">
        <f t="shared" si="18"/>
        <v>44.504643962848291</v>
      </c>
      <c r="U260" s="137">
        <f t="shared" si="19"/>
        <v>55.495356037151701</v>
      </c>
      <c r="V260" s="99">
        <v>2153376.4000000004</v>
      </c>
    </row>
    <row r="261" spans="1:22" ht="12" customHeight="1">
      <c r="A261" s="53" t="s">
        <v>39</v>
      </c>
      <c r="B261" s="2" t="s">
        <v>105</v>
      </c>
      <c r="C261" s="2" t="s">
        <v>32</v>
      </c>
      <c r="D261" s="2" t="s">
        <v>57</v>
      </c>
      <c r="E261" s="2" t="s">
        <v>48</v>
      </c>
      <c r="F261" s="88" t="s">
        <v>114</v>
      </c>
      <c r="G261" s="4">
        <v>4.5</v>
      </c>
      <c r="H261" s="2">
        <v>5</v>
      </c>
      <c r="I261" s="92">
        <v>411641.56600000005</v>
      </c>
      <c r="J261" s="92">
        <v>48000.959999999999</v>
      </c>
      <c r="K261" s="92">
        <v>11.660863227791722</v>
      </c>
      <c r="L261" s="136">
        <v>14.6</v>
      </c>
      <c r="M261" s="136">
        <v>88.4</v>
      </c>
      <c r="N261" s="92">
        <v>950.01900000000012</v>
      </c>
      <c r="O261" s="100">
        <v>1643901.6107080004</v>
      </c>
      <c r="P261" s="98">
        <f t="shared" si="16"/>
        <v>32878032.214160006</v>
      </c>
      <c r="Q261" s="98">
        <v>883351.00000000012</v>
      </c>
      <c r="R261" s="99">
        <v>1076688.2000000002</v>
      </c>
      <c r="S261" s="137">
        <f t="shared" si="17"/>
        <v>0.82043343653250767</v>
      </c>
      <c r="T261" s="137">
        <f t="shared" si="18"/>
        <v>45.068027210884352</v>
      </c>
      <c r="U261" s="137">
        <f t="shared" si="19"/>
        <v>54.931972789115648</v>
      </c>
      <c r="V261" s="99">
        <v>1960039.2000000002</v>
      </c>
    </row>
    <row r="262" spans="1:22" ht="12" customHeight="1">
      <c r="A262" s="53" t="s">
        <v>39</v>
      </c>
      <c r="B262" s="2" t="s">
        <v>18</v>
      </c>
      <c r="C262" s="2" t="s">
        <v>32</v>
      </c>
      <c r="D262" s="2" t="s">
        <v>57</v>
      </c>
      <c r="E262" s="2" t="s">
        <v>48</v>
      </c>
      <c r="F262" s="87" t="s">
        <v>113</v>
      </c>
      <c r="G262" s="4">
        <v>0.503</v>
      </c>
      <c r="H262" s="2" t="s">
        <v>29</v>
      </c>
      <c r="I262" s="92">
        <v>247688.28700000001</v>
      </c>
      <c r="J262" s="92">
        <v>23250.465000000004</v>
      </c>
      <c r="K262" s="92">
        <v>9.3869860709238964</v>
      </c>
      <c r="L262" s="136">
        <v>17.100000000000001</v>
      </c>
      <c r="M262" s="136">
        <v>85.4</v>
      </c>
      <c r="N262" s="92">
        <v>13650.273000000001</v>
      </c>
      <c r="O262" s="98">
        <v>1861624.7650840003</v>
      </c>
      <c r="P262" s="98">
        <f t="shared" si="16"/>
        <v>37232495.301680006</v>
      </c>
      <c r="Q262" s="98">
        <v>890017.8</v>
      </c>
      <c r="R262" s="99">
        <v>776682.20000000007</v>
      </c>
      <c r="S262" s="137">
        <f t="shared" si="17"/>
        <v>1.1459227467811159</v>
      </c>
      <c r="T262" s="137">
        <f t="shared" si="18"/>
        <v>53.400000000000006</v>
      </c>
      <c r="U262" s="137">
        <f t="shared" si="19"/>
        <v>46.6</v>
      </c>
      <c r="V262" s="99">
        <v>1666700</v>
      </c>
    </row>
    <row r="263" spans="1:22" ht="12" customHeight="1" thickBot="1">
      <c r="A263" s="56" t="s">
        <v>39</v>
      </c>
      <c r="B263" s="12" t="s">
        <v>18</v>
      </c>
      <c r="C263" s="12" t="s">
        <v>32</v>
      </c>
      <c r="D263" s="12" t="s">
        <v>57</v>
      </c>
      <c r="E263" s="12" t="s">
        <v>48</v>
      </c>
      <c r="F263" s="89" t="s">
        <v>114</v>
      </c>
      <c r="G263" s="14">
        <v>4.8</v>
      </c>
      <c r="H263" s="12">
        <v>5.3</v>
      </c>
      <c r="I263" s="93">
        <v>215354.30700000003</v>
      </c>
      <c r="J263" s="93">
        <v>19250.385000000002</v>
      </c>
      <c r="K263" s="93">
        <v>8.9389366148130946</v>
      </c>
      <c r="L263" s="139">
        <v>16.8</v>
      </c>
      <c r="M263" s="139">
        <v>86.4</v>
      </c>
      <c r="N263" s="93">
        <v>5616.7790000000005</v>
      </c>
      <c r="O263" s="101">
        <v>1996957.0716760003</v>
      </c>
      <c r="P263" s="102">
        <f t="shared" si="16"/>
        <v>39939141.433520004</v>
      </c>
      <c r="Q263" s="102">
        <v>818349.70000000007</v>
      </c>
      <c r="R263" s="102">
        <v>381674.30000000005</v>
      </c>
      <c r="S263" s="140">
        <f t="shared" si="17"/>
        <v>2.1441048034934496</v>
      </c>
      <c r="T263" s="140">
        <f t="shared" si="18"/>
        <v>68.194444444444443</v>
      </c>
      <c r="U263" s="140">
        <f t="shared" si="19"/>
        <v>31.805555555555561</v>
      </c>
      <c r="V263" s="102">
        <v>1200024</v>
      </c>
    </row>
    <row r="264" spans="1:22" ht="12" customHeight="1">
      <c r="A264" s="55" t="s">
        <v>39</v>
      </c>
      <c r="B264" s="11" t="s">
        <v>20</v>
      </c>
      <c r="C264" s="11" t="s">
        <v>30</v>
      </c>
      <c r="D264" s="11" t="s">
        <v>57</v>
      </c>
      <c r="E264" s="11" t="s">
        <v>48</v>
      </c>
      <c r="F264" s="90" t="s">
        <v>113</v>
      </c>
      <c r="G264" s="13">
        <v>0.502</v>
      </c>
      <c r="H264" s="11" t="s">
        <v>29</v>
      </c>
      <c r="I264" s="94">
        <v>458875.84400000004</v>
      </c>
      <c r="J264" s="94">
        <v>49684.327000000005</v>
      </c>
      <c r="K264" s="94">
        <v>10.827400842655818</v>
      </c>
      <c r="L264" s="141">
        <v>37.700000000000003</v>
      </c>
      <c r="M264" s="141">
        <v>66.2</v>
      </c>
      <c r="N264" s="94">
        <v>13916.945000000002</v>
      </c>
      <c r="O264" s="98">
        <v>3483251.9969800008</v>
      </c>
      <c r="P264" s="98">
        <f t="shared" si="16"/>
        <v>69665039.939600021</v>
      </c>
      <c r="Q264" s="98">
        <v>2413381.6</v>
      </c>
      <c r="R264" s="99">
        <v>386674.4</v>
      </c>
      <c r="S264" s="137">
        <f t="shared" si="17"/>
        <v>6.2413793103448274</v>
      </c>
      <c r="T264" s="137">
        <f t="shared" si="18"/>
        <v>86.19047619047619</v>
      </c>
      <c r="U264" s="137">
        <f t="shared" si="19"/>
        <v>13.80952380952381</v>
      </c>
      <c r="V264" s="99">
        <v>2800056</v>
      </c>
    </row>
    <row r="265" spans="1:22" ht="12" customHeight="1">
      <c r="A265" s="53" t="s">
        <v>39</v>
      </c>
      <c r="B265" s="2" t="s">
        <v>20</v>
      </c>
      <c r="C265" s="2" t="s">
        <v>30</v>
      </c>
      <c r="D265" s="2" t="s">
        <v>57</v>
      </c>
      <c r="E265" s="2" t="s">
        <v>48</v>
      </c>
      <c r="F265" s="88" t="s">
        <v>114</v>
      </c>
      <c r="G265" s="4">
        <v>4</v>
      </c>
      <c r="H265" s="2">
        <v>4.5</v>
      </c>
      <c r="I265" s="92">
        <v>179053.58100000001</v>
      </c>
      <c r="J265" s="92">
        <v>18950.379000000001</v>
      </c>
      <c r="K265" s="92">
        <v>10.583635855906172</v>
      </c>
      <c r="L265" s="136">
        <v>27</v>
      </c>
      <c r="M265" s="136">
        <v>77.7</v>
      </c>
      <c r="N265" s="92">
        <v>933.35200000000009</v>
      </c>
      <c r="O265" s="100">
        <v>1049106.3817080001</v>
      </c>
      <c r="P265" s="98">
        <f t="shared" si="16"/>
        <v>20982127.634160001</v>
      </c>
      <c r="Q265" s="98">
        <v>681680.3</v>
      </c>
      <c r="R265" s="99">
        <v>436675.4</v>
      </c>
      <c r="S265" s="137">
        <f t="shared" si="17"/>
        <v>1.5610687022900764</v>
      </c>
      <c r="T265" s="137">
        <f t="shared" si="18"/>
        <v>60.953800298062589</v>
      </c>
      <c r="U265" s="137">
        <f t="shared" si="19"/>
        <v>39.046199701937404</v>
      </c>
      <c r="V265" s="99">
        <v>1118355.7000000002</v>
      </c>
    </row>
    <row r="266" spans="1:22" ht="12" customHeight="1">
      <c r="A266" s="53" t="s">
        <v>39</v>
      </c>
      <c r="B266" s="2" t="s">
        <v>22</v>
      </c>
      <c r="C266" s="2" t="s">
        <v>30</v>
      </c>
      <c r="D266" s="2" t="s">
        <v>57</v>
      </c>
      <c r="E266" s="2" t="s">
        <v>48</v>
      </c>
      <c r="F266" s="88" t="s">
        <v>113</v>
      </c>
      <c r="G266" s="4">
        <v>0.51900000000000002</v>
      </c>
      <c r="H266" s="2" t="s">
        <v>29</v>
      </c>
      <c r="I266" s="92">
        <v>274688.82700000005</v>
      </c>
      <c r="J266" s="92">
        <v>19017.047000000002</v>
      </c>
      <c r="K266" s="92">
        <v>6.9231235968691216</v>
      </c>
      <c r="L266" s="136">
        <v>34.799999999999997</v>
      </c>
      <c r="M266" s="136">
        <v>67.3</v>
      </c>
      <c r="N266" s="92">
        <v>3716.7410000000004</v>
      </c>
      <c r="O266" s="98">
        <v>9832461.5786320027</v>
      </c>
      <c r="P266" s="98">
        <f t="shared" si="16"/>
        <v>196649231.57264006</v>
      </c>
      <c r="Q266" s="98">
        <v>168336.7</v>
      </c>
      <c r="R266" s="99">
        <v>35000.700000000004</v>
      </c>
      <c r="S266" s="137">
        <f t="shared" si="17"/>
        <v>4.8095238095238093</v>
      </c>
      <c r="T266" s="137">
        <f t="shared" si="18"/>
        <v>82.78688524590163</v>
      </c>
      <c r="U266" s="137">
        <f t="shared" si="19"/>
        <v>17.21311475409836</v>
      </c>
      <c r="V266" s="99">
        <v>203337.40000000002</v>
      </c>
    </row>
    <row r="267" spans="1:22" ht="12" customHeight="1">
      <c r="A267" s="53" t="s">
        <v>39</v>
      </c>
      <c r="B267" s="2" t="s">
        <v>22</v>
      </c>
      <c r="C267" s="2" t="s">
        <v>30</v>
      </c>
      <c r="D267" s="2" t="s">
        <v>57</v>
      </c>
      <c r="E267" s="2" t="s">
        <v>48</v>
      </c>
      <c r="F267" s="88" t="s">
        <v>114</v>
      </c>
      <c r="G267" s="4">
        <v>5</v>
      </c>
      <c r="H267" s="2">
        <v>5.5</v>
      </c>
      <c r="I267" s="92">
        <v>473226.13100000005</v>
      </c>
      <c r="J267" s="92">
        <v>45017.567000000003</v>
      </c>
      <c r="K267" s="92">
        <v>9.5129081111541574</v>
      </c>
      <c r="L267" s="136">
        <v>84.6</v>
      </c>
      <c r="M267" s="136">
        <v>18.7</v>
      </c>
      <c r="N267" s="92">
        <v>14200.284000000001</v>
      </c>
      <c r="O267" s="100">
        <v>8894221.2808680013</v>
      </c>
      <c r="P267" s="98">
        <f t="shared" si="16"/>
        <v>177884425.61736003</v>
      </c>
      <c r="Q267" s="98">
        <v>148336.30000000002</v>
      </c>
      <c r="R267" s="99">
        <v>26667.200000000004</v>
      </c>
      <c r="S267" s="137">
        <f t="shared" si="17"/>
        <v>5.5625</v>
      </c>
      <c r="T267" s="137">
        <f t="shared" si="18"/>
        <v>84.761904761904759</v>
      </c>
      <c r="U267" s="137">
        <f t="shared" si="19"/>
        <v>15.238095238095237</v>
      </c>
      <c r="V267" s="99">
        <v>175003.50000000003</v>
      </c>
    </row>
    <row r="268" spans="1:22" ht="12" customHeight="1">
      <c r="A268" s="53" t="s">
        <v>39</v>
      </c>
      <c r="B268" s="2" t="s">
        <v>24</v>
      </c>
      <c r="C268" s="2" t="s">
        <v>30</v>
      </c>
      <c r="D268" s="2" t="s">
        <v>57</v>
      </c>
      <c r="E268" s="2" t="s">
        <v>48</v>
      </c>
      <c r="F268" s="88" t="s">
        <v>113</v>
      </c>
      <c r="G268" s="4">
        <v>0.51</v>
      </c>
      <c r="H268" s="2" t="s">
        <v>29</v>
      </c>
      <c r="I268" s="92">
        <v>251988.37300000002</v>
      </c>
      <c r="J268" s="92">
        <v>13666.94</v>
      </c>
      <c r="K268" s="92">
        <v>5.4236391295720621</v>
      </c>
      <c r="L268" s="136">
        <v>11.8</v>
      </c>
      <c r="M268" s="136">
        <v>90.2</v>
      </c>
      <c r="N268" s="92">
        <v>26667.200000000001</v>
      </c>
      <c r="O268" s="98">
        <v>5621273.8898960007</v>
      </c>
      <c r="P268" s="98">
        <f t="shared" si="16"/>
        <v>112425477.79792002</v>
      </c>
      <c r="Q268" s="98">
        <v>1508363.5000000002</v>
      </c>
      <c r="R268" s="99">
        <v>3260065.2</v>
      </c>
      <c r="S268" s="137">
        <f t="shared" si="17"/>
        <v>0.462678936605317</v>
      </c>
      <c r="T268" s="137">
        <f t="shared" si="18"/>
        <v>31.632296399860195</v>
      </c>
      <c r="U268" s="137">
        <f t="shared" si="19"/>
        <v>68.367703600139819</v>
      </c>
      <c r="V268" s="99">
        <v>4768428.7</v>
      </c>
    </row>
    <row r="269" spans="1:22" ht="12" customHeight="1" thickBot="1">
      <c r="A269" s="56" t="s">
        <v>39</v>
      </c>
      <c r="B269" s="12" t="s">
        <v>24</v>
      </c>
      <c r="C269" s="12" t="s">
        <v>30</v>
      </c>
      <c r="D269" s="12" t="s">
        <v>57</v>
      </c>
      <c r="E269" s="12" t="s">
        <v>48</v>
      </c>
      <c r="F269" s="89" t="s">
        <v>114</v>
      </c>
      <c r="G269" s="14">
        <v>4.3</v>
      </c>
      <c r="H269" s="12">
        <v>4.8</v>
      </c>
      <c r="I269" s="93">
        <v>548227.63100000005</v>
      </c>
      <c r="J269" s="93">
        <v>42884.191000000006</v>
      </c>
      <c r="K269" s="93">
        <v>7.8223330191834144</v>
      </c>
      <c r="L269" s="139">
        <v>7.5</v>
      </c>
      <c r="M269" s="139">
        <v>94</v>
      </c>
      <c r="N269" s="93">
        <v>12683.587000000001</v>
      </c>
      <c r="O269" s="101">
        <v>5194782.2935680011</v>
      </c>
      <c r="P269" s="102">
        <f t="shared" si="16"/>
        <v>103895645.87136002</v>
      </c>
      <c r="Q269" s="102">
        <v>2130042.6</v>
      </c>
      <c r="R269" s="102">
        <v>3905078.1000000006</v>
      </c>
      <c r="S269" s="140">
        <f t="shared" si="17"/>
        <v>0.54545454545454541</v>
      </c>
      <c r="T269" s="140">
        <f t="shared" si="18"/>
        <v>35.294117647058819</v>
      </c>
      <c r="U269" s="140">
        <f t="shared" si="19"/>
        <v>64.705882352941174</v>
      </c>
      <c r="V269" s="102">
        <v>6035120.7000000011</v>
      </c>
    </row>
    <row r="270" spans="1:22" ht="12" customHeight="1">
      <c r="A270" s="55" t="s">
        <v>39</v>
      </c>
      <c r="B270" s="11" t="s">
        <v>26</v>
      </c>
      <c r="C270" s="11" t="s">
        <v>44</v>
      </c>
      <c r="D270" s="11" t="s">
        <v>57</v>
      </c>
      <c r="E270" s="11" t="s">
        <v>48</v>
      </c>
      <c r="F270" s="91" t="s">
        <v>113</v>
      </c>
      <c r="G270" s="13">
        <v>0.48099999999999998</v>
      </c>
      <c r="H270" s="11" t="s">
        <v>29</v>
      </c>
      <c r="I270" s="94">
        <v>223404.46800000002</v>
      </c>
      <c r="J270" s="94">
        <v>9250.1850000000013</v>
      </c>
      <c r="K270" s="94">
        <v>4.1405550581915849</v>
      </c>
      <c r="L270" s="141">
        <v>11.9</v>
      </c>
      <c r="M270" s="141">
        <v>88.8</v>
      </c>
      <c r="N270" s="94">
        <v>22733.788</v>
      </c>
      <c r="O270" s="98">
        <v>10103613.268224001</v>
      </c>
      <c r="P270" s="98">
        <f t="shared" si="16"/>
        <v>202072265.36448002</v>
      </c>
      <c r="Q270" s="98">
        <v>3091728.5000000005</v>
      </c>
      <c r="R270" s="99">
        <v>4480089.6000000006</v>
      </c>
      <c r="S270" s="137">
        <f t="shared" si="17"/>
        <v>0.69010416666666663</v>
      </c>
      <c r="T270" s="137">
        <f t="shared" si="18"/>
        <v>40.832049306625578</v>
      </c>
      <c r="U270" s="137">
        <f t="shared" si="19"/>
        <v>59.167950693374415</v>
      </c>
      <c r="V270" s="99">
        <v>7571818.1000000015</v>
      </c>
    </row>
    <row r="271" spans="1:22" ht="12" customHeight="1" thickBot="1">
      <c r="A271" s="56" t="s">
        <v>39</v>
      </c>
      <c r="B271" s="12" t="s">
        <v>26</v>
      </c>
      <c r="C271" s="12" t="s">
        <v>44</v>
      </c>
      <c r="D271" s="12" t="s">
        <v>57</v>
      </c>
      <c r="E271" s="12" t="s">
        <v>48</v>
      </c>
      <c r="F271" s="89" t="s">
        <v>114</v>
      </c>
      <c r="G271" s="14">
        <v>4.7</v>
      </c>
      <c r="H271" s="12">
        <v>5.2</v>
      </c>
      <c r="I271" s="93">
        <v>430875.28400000004</v>
      </c>
      <c r="J271" s="93">
        <v>31850.637000000002</v>
      </c>
      <c r="K271" s="93">
        <v>7.3920779823611324</v>
      </c>
      <c r="L271" s="139">
        <v>11.5</v>
      </c>
      <c r="M271" s="139">
        <v>89.9</v>
      </c>
      <c r="N271" s="93">
        <v>17067.008000000002</v>
      </c>
      <c r="O271" s="101">
        <v>11298655.235252002</v>
      </c>
      <c r="P271" s="102">
        <f t="shared" si="16"/>
        <v>225973104.70504004</v>
      </c>
      <c r="Q271" s="102">
        <v>4623425.8000000007</v>
      </c>
      <c r="R271" s="102">
        <v>3303399.4000000004</v>
      </c>
      <c r="S271" s="140">
        <f t="shared" si="17"/>
        <v>1.3995963673057519</v>
      </c>
      <c r="T271" s="140">
        <f t="shared" si="18"/>
        <v>58.32632464255677</v>
      </c>
      <c r="U271" s="140">
        <f t="shared" si="19"/>
        <v>41.67367535744323</v>
      </c>
      <c r="V271" s="102">
        <v>7926825.2000000011</v>
      </c>
    </row>
    <row r="272" spans="1:22" ht="12" customHeight="1">
      <c r="A272" s="54" t="s">
        <v>40</v>
      </c>
      <c r="B272" s="2" t="s">
        <v>52</v>
      </c>
      <c r="C272" s="2" t="s">
        <v>44</v>
      </c>
      <c r="D272" s="2" t="s">
        <v>45</v>
      </c>
      <c r="E272" s="2" t="s">
        <v>48</v>
      </c>
      <c r="F272" s="87" t="s">
        <v>113</v>
      </c>
      <c r="G272" s="4">
        <v>0.50800000000000001</v>
      </c>
      <c r="H272" s="2" t="s">
        <v>29</v>
      </c>
      <c r="I272" s="94">
        <v>191770.50200000001</v>
      </c>
      <c r="J272" s="94">
        <v>40200.804000000004</v>
      </c>
      <c r="K272" s="94">
        <v>20.962975838692856</v>
      </c>
      <c r="L272" s="141">
        <v>12.6</v>
      </c>
      <c r="M272" s="141">
        <v>85.5</v>
      </c>
      <c r="N272" s="94">
        <v>4750.0950000000003</v>
      </c>
      <c r="O272" s="98">
        <v>4444815.7612040006</v>
      </c>
      <c r="P272" s="98">
        <f t="shared" si="16"/>
        <v>88896315.224080011</v>
      </c>
      <c r="Q272" s="98">
        <v>1906704.8000000003</v>
      </c>
      <c r="R272" s="99">
        <v>1426695.2000000002</v>
      </c>
      <c r="S272" s="137">
        <f t="shared" si="17"/>
        <v>1.3364485981308412</v>
      </c>
      <c r="T272" s="137">
        <f t="shared" si="18"/>
        <v>57.199999999999996</v>
      </c>
      <c r="U272" s="137">
        <f t="shared" si="19"/>
        <v>42.8</v>
      </c>
      <c r="V272" s="99">
        <v>3333400.0000000005</v>
      </c>
    </row>
    <row r="273" spans="1:22" ht="12" customHeight="1">
      <c r="A273" s="54" t="s">
        <v>40</v>
      </c>
      <c r="B273" s="2" t="s">
        <v>52</v>
      </c>
      <c r="C273" s="2" t="s">
        <v>44</v>
      </c>
      <c r="D273" s="2" t="s">
        <v>45</v>
      </c>
      <c r="E273" s="2" t="s">
        <v>48</v>
      </c>
      <c r="F273" s="88" t="s">
        <v>114</v>
      </c>
      <c r="G273" s="4">
        <v>3.7</v>
      </c>
      <c r="H273" s="2">
        <v>4.0999999999999996</v>
      </c>
      <c r="I273" s="92">
        <v>343123.52900000004</v>
      </c>
      <c r="J273" s="92">
        <v>90301.806000000011</v>
      </c>
      <c r="K273" s="92">
        <v>26.317579054743284</v>
      </c>
      <c r="L273" s="136">
        <v>12.4</v>
      </c>
      <c r="M273" s="136">
        <v>85.7</v>
      </c>
      <c r="N273" s="92">
        <v>3800.0760000000005</v>
      </c>
      <c r="O273" s="100">
        <v>6598386.6317600012</v>
      </c>
      <c r="P273" s="98">
        <f t="shared" si="16"/>
        <v>131967732.63520002</v>
      </c>
      <c r="Q273" s="98">
        <v>2088375.1</v>
      </c>
      <c r="R273" s="99">
        <v>1696700.6</v>
      </c>
      <c r="S273" s="137">
        <f t="shared" si="17"/>
        <v>1.230844793713163</v>
      </c>
      <c r="T273" s="137">
        <f t="shared" si="18"/>
        <v>55.17393218846324</v>
      </c>
      <c r="U273" s="137">
        <f t="shared" si="19"/>
        <v>44.826067811536767</v>
      </c>
      <c r="V273" s="99">
        <v>3785075.7</v>
      </c>
    </row>
    <row r="274" spans="1:22" ht="12" customHeight="1">
      <c r="A274" s="54" t="s">
        <v>40</v>
      </c>
      <c r="B274" s="2" t="s">
        <v>54</v>
      </c>
      <c r="C274" s="2" t="s">
        <v>44</v>
      </c>
      <c r="D274" s="2" t="s">
        <v>45</v>
      </c>
      <c r="E274" s="2" t="s">
        <v>48</v>
      </c>
      <c r="F274" s="87" t="s">
        <v>113</v>
      </c>
      <c r="G274" s="4">
        <v>0.52200000000000002</v>
      </c>
      <c r="H274" s="2" t="s">
        <v>29</v>
      </c>
      <c r="I274" s="92">
        <v>158486.50300000003</v>
      </c>
      <c r="J274" s="92">
        <v>16100.322000000002</v>
      </c>
      <c r="K274" s="92">
        <v>10.158796929224945</v>
      </c>
      <c r="L274" s="136">
        <v>56.4</v>
      </c>
      <c r="M274" s="136">
        <v>41.7</v>
      </c>
      <c r="N274" s="92">
        <v>18000.36</v>
      </c>
      <c r="O274" s="98">
        <v>3427144.5415200009</v>
      </c>
      <c r="P274" s="98">
        <f t="shared" si="16"/>
        <v>68542890.83040002</v>
      </c>
      <c r="Q274" s="98">
        <v>901684.70000000007</v>
      </c>
      <c r="R274" s="99">
        <v>975019.50000000012</v>
      </c>
      <c r="S274" s="137">
        <f t="shared" si="17"/>
        <v>0.92478632478632472</v>
      </c>
      <c r="T274" s="137">
        <f t="shared" si="18"/>
        <v>48.046181172291298</v>
      </c>
      <c r="U274" s="137">
        <f t="shared" si="19"/>
        <v>51.953818827708709</v>
      </c>
      <c r="V274" s="99">
        <v>1876704.2000000002</v>
      </c>
    </row>
    <row r="275" spans="1:22" ht="17.25" customHeight="1" thickBot="1">
      <c r="A275" s="60" t="s">
        <v>40</v>
      </c>
      <c r="B275" s="12" t="s">
        <v>54</v>
      </c>
      <c r="C275" s="12" t="s">
        <v>44</v>
      </c>
      <c r="D275" s="12" t="s">
        <v>45</v>
      </c>
      <c r="E275" s="12" t="s">
        <v>48</v>
      </c>
      <c r="F275" s="89" t="s">
        <v>114</v>
      </c>
      <c r="G275" s="14">
        <v>3.2</v>
      </c>
      <c r="H275" s="12">
        <v>3.7</v>
      </c>
      <c r="I275" s="93">
        <v>165519.97700000001</v>
      </c>
      <c r="J275" s="93">
        <v>35467.376000000004</v>
      </c>
      <c r="K275" s="93">
        <v>21.427852180042294</v>
      </c>
      <c r="L275" s="139">
        <v>21.5</v>
      </c>
      <c r="M275" s="139">
        <v>76.8</v>
      </c>
      <c r="N275" s="93">
        <v>14216.951000000001</v>
      </c>
      <c r="O275" s="101">
        <v>2605989.9187560002</v>
      </c>
      <c r="P275" s="102">
        <f t="shared" si="16"/>
        <v>52119798.375120007</v>
      </c>
      <c r="Q275" s="102">
        <v>793349.20000000007</v>
      </c>
      <c r="R275" s="102">
        <v>891684.50000000012</v>
      </c>
      <c r="S275" s="140">
        <f t="shared" si="17"/>
        <v>0.88971962616822431</v>
      </c>
      <c r="T275" s="140">
        <f t="shared" si="18"/>
        <v>47.082096933728977</v>
      </c>
      <c r="U275" s="140">
        <f t="shared" si="19"/>
        <v>52.917903066271023</v>
      </c>
      <c r="V275" s="102">
        <v>1685033.7000000002</v>
      </c>
    </row>
    <row r="276" spans="1:22" ht="12" customHeight="1">
      <c r="A276" s="59" t="s">
        <v>40</v>
      </c>
      <c r="B276" s="11" t="s">
        <v>58</v>
      </c>
      <c r="C276" s="11" t="s">
        <v>56</v>
      </c>
      <c r="D276" s="11" t="s">
        <v>57</v>
      </c>
      <c r="E276" s="11" t="s">
        <v>48</v>
      </c>
      <c r="F276" s="90" t="s">
        <v>113</v>
      </c>
      <c r="G276" s="13">
        <v>0.51</v>
      </c>
      <c r="H276" s="11" t="s">
        <v>29</v>
      </c>
      <c r="I276" s="94">
        <v>254288.41900000002</v>
      </c>
      <c r="J276" s="94">
        <v>42667.519999999997</v>
      </c>
      <c r="K276" s="94">
        <v>16.779183325686567</v>
      </c>
      <c r="L276" s="141">
        <v>14.5</v>
      </c>
      <c r="M276" s="141">
        <v>84.1</v>
      </c>
      <c r="N276" s="94">
        <v>6633.4660000000003</v>
      </c>
      <c r="O276" s="98">
        <v>4957295.0772520015</v>
      </c>
      <c r="P276" s="98">
        <f t="shared" si="16"/>
        <v>99145901.545040026</v>
      </c>
      <c r="Q276" s="98">
        <v>2280045.6</v>
      </c>
      <c r="R276" s="99">
        <v>2041707.5000000002</v>
      </c>
      <c r="S276" s="137">
        <f t="shared" si="17"/>
        <v>1.1167346938775509</v>
      </c>
      <c r="T276" s="137">
        <f t="shared" si="18"/>
        <v>52.75742383339761</v>
      </c>
      <c r="U276" s="137">
        <f t="shared" si="19"/>
        <v>47.24257616660239</v>
      </c>
      <c r="V276" s="99">
        <v>4321753.1000000006</v>
      </c>
    </row>
    <row r="277" spans="1:22" ht="12" customHeight="1">
      <c r="A277" s="54" t="s">
        <v>40</v>
      </c>
      <c r="B277" s="2" t="s">
        <v>58</v>
      </c>
      <c r="C277" s="2" t="s">
        <v>56</v>
      </c>
      <c r="D277" s="2" t="s">
        <v>57</v>
      </c>
      <c r="E277" s="2" t="s">
        <v>48</v>
      </c>
      <c r="F277" s="88" t="s">
        <v>114</v>
      </c>
      <c r="G277" s="4">
        <v>3.6</v>
      </c>
      <c r="H277" s="2">
        <v>4.0999999999999996</v>
      </c>
      <c r="I277" s="92">
        <v>185703.71400000001</v>
      </c>
      <c r="J277" s="92">
        <v>42400.848000000005</v>
      </c>
      <c r="K277" s="92">
        <v>22.832525578890685</v>
      </c>
      <c r="L277" s="136">
        <v>21.6</v>
      </c>
      <c r="M277" s="136">
        <v>76.7</v>
      </c>
      <c r="N277" s="92">
        <v>1900.0380000000002</v>
      </c>
      <c r="O277" s="100">
        <v>4950082.5996720009</v>
      </c>
      <c r="P277" s="98">
        <f t="shared" si="16"/>
        <v>99001651.993440017</v>
      </c>
      <c r="Q277" s="98">
        <v>1360027.2000000002</v>
      </c>
      <c r="R277" s="99">
        <v>2285045.7000000002</v>
      </c>
      <c r="S277" s="137">
        <f t="shared" si="17"/>
        <v>0.59518599562363239</v>
      </c>
      <c r="T277" s="137">
        <f t="shared" si="18"/>
        <v>37.311385459533611</v>
      </c>
      <c r="U277" s="137">
        <f t="shared" si="19"/>
        <v>62.688614540466389</v>
      </c>
      <c r="V277" s="99">
        <v>3645072.9000000004</v>
      </c>
    </row>
    <row r="278" spans="1:22" ht="12" customHeight="1">
      <c r="A278" s="54" t="s">
        <v>40</v>
      </c>
      <c r="B278" s="2" t="s">
        <v>60</v>
      </c>
      <c r="C278" s="2" t="s">
        <v>56</v>
      </c>
      <c r="D278" s="2" t="s">
        <v>57</v>
      </c>
      <c r="E278" s="2" t="s">
        <v>48</v>
      </c>
      <c r="F278" s="87" t="s">
        <v>113</v>
      </c>
      <c r="G278" s="4">
        <v>0.52500000000000002</v>
      </c>
      <c r="H278" s="2" t="s">
        <v>29</v>
      </c>
      <c r="I278" s="92">
        <v>528160.56300000008</v>
      </c>
      <c r="J278" s="92">
        <v>58851.177000000003</v>
      </c>
      <c r="K278" s="92">
        <v>11.142667802707564</v>
      </c>
      <c r="L278" s="136">
        <v>27.4</v>
      </c>
      <c r="M278" s="136">
        <v>75.599999999999994</v>
      </c>
      <c r="N278" s="92">
        <v>29450.589000000004</v>
      </c>
      <c r="O278" s="98">
        <v>4772655.6512040012</v>
      </c>
      <c r="P278" s="98">
        <f t="shared" si="16"/>
        <v>95453113.024080023</v>
      </c>
      <c r="Q278" s="98">
        <v>3676740.2</v>
      </c>
      <c r="R278" s="99">
        <v>2023373.8000000003</v>
      </c>
      <c r="S278" s="137">
        <f t="shared" si="17"/>
        <v>1.817133443163097</v>
      </c>
      <c r="T278" s="137">
        <f t="shared" si="18"/>
        <v>64.502923976608201</v>
      </c>
      <c r="U278" s="137">
        <f t="shared" si="19"/>
        <v>35.497076023391813</v>
      </c>
      <c r="V278" s="99">
        <v>5700114</v>
      </c>
    </row>
    <row r="279" spans="1:22" ht="12" customHeight="1" thickBot="1">
      <c r="A279" s="60" t="s">
        <v>40</v>
      </c>
      <c r="B279" s="12" t="s">
        <v>60</v>
      </c>
      <c r="C279" s="12" t="s">
        <v>56</v>
      </c>
      <c r="D279" s="12" t="s">
        <v>57</v>
      </c>
      <c r="E279" s="12" t="s">
        <v>48</v>
      </c>
      <c r="F279" s="89" t="s">
        <v>114</v>
      </c>
      <c r="G279" s="14">
        <v>3.2</v>
      </c>
      <c r="H279" s="12">
        <v>3.7</v>
      </c>
      <c r="I279" s="93">
        <v>640446.14200000011</v>
      </c>
      <c r="J279" s="93">
        <v>111352.22700000001</v>
      </c>
      <c r="K279" s="93">
        <v>17.386665278717533</v>
      </c>
      <c r="L279" s="139">
        <v>20.6</v>
      </c>
      <c r="M279" s="139">
        <v>81.900000000000006</v>
      </c>
      <c r="N279" s="93">
        <v>1900.0380000000002</v>
      </c>
      <c r="O279" s="101">
        <v>5086763.7332400009</v>
      </c>
      <c r="P279" s="102">
        <f t="shared" si="16"/>
        <v>101735274.66480002</v>
      </c>
      <c r="Q279" s="102">
        <v>2296712.6</v>
      </c>
      <c r="R279" s="102">
        <v>1755035.1</v>
      </c>
      <c r="S279" s="140">
        <f t="shared" si="17"/>
        <v>1.308641975308642</v>
      </c>
      <c r="T279" s="140">
        <f t="shared" si="18"/>
        <v>56.684491978609628</v>
      </c>
      <c r="U279" s="140">
        <f t="shared" si="19"/>
        <v>43.315508021390379</v>
      </c>
      <c r="V279" s="102">
        <v>4051747.7</v>
      </c>
    </row>
    <row r="280" spans="1:22" ht="12" customHeight="1">
      <c r="A280" s="59" t="s">
        <v>40</v>
      </c>
      <c r="B280" s="11" t="s">
        <v>63</v>
      </c>
      <c r="C280" s="11" t="s">
        <v>62</v>
      </c>
      <c r="D280" s="11" t="s">
        <v>57</v>
      </c>
      <c r="E280" s="11" t="s">
        <v>48</v>
      </c>
      <c r="F280" s="90" t="s">
        <v>113</v>
      </c>
      <c r="G280" s="13">
        <v>0.58099999999999996</v>
      </c>
      <c r="H280" s="11" t="s">
        <v>29</v>
      </c>
      <c r="I280" s="94">
        <v>450142.33600000007</v>
      </c>
      <c r="J280" s="94">
        <v>31650.633000000002</v>
      </c>
      <c r="K280" s="94">
        <v>7.03125</v>
      </c>
      <c r="L280" s="141">
        <v>29.4</v>
      </c>
      <c r="M280" s="141">
        <v>72.8</v>
      </c>
      <c r="N280" s="94">
        <v>67451.349000000002</v>
      </c>
      <c r="O280" s="98">
        <v>5125430.1065520011</v>
      </c>
      <c r="P280" s="98">
        <f t="shared" si="16"/>
        <v>102508602.13104002</v>
      </c>
      <c r="Q280" s="98">
        <v>1738368.1</v>
      </c>
      <c r="R280" s="99">
        <v>2063374.6</v>
      </c>
      <c r="S280" s="137">
        <f t="shared" si="17"/>
        <v>0.84248788368336025</v>
      </c>
      <c r="T280" s="137">
        <f t="shared" si="18"/>
        <v>45.725558965366069</v>
      </c>
      <c r="U280" s="137">
        <f t="shared" si="19"/>
        <v>54.274441034633938</v>
      </c>
      <c r="V280" s="99">
        <v>3801742.7</v>
      </c>
    </row>
    <row r="281" spans="1:22" ht="17.25" customHeight="1" thickBot="1">
      <c r="A281" s="60" t="s">
        <v>40</v>
      </c>
      <c r="B281" s="12" t="s">
        <v>63</v>
      </c>
      <c r="C281" s="12" t="s">
        <v>62</v>
      </c>
      <c r="D281" s="12" t="s">
        <v>57</v>
      </c>
      <c r="E281" s="12" t="s">
        <v>48</v>
      </c>
      <c r="F281" s="89" t="s">
        <v>114</v>
      </c>
      <c r="G281" s="14">
        <v>2.8</v>
      </c>
      <c r="H281" s="12">
        <v>3.3</v>
      </c>
      <c r="I281" s="93">
        <v>492359.84700000007</v>
      </c>
      <c r="J281" s="93">
        <v>58084.495000000003</v>
      </c>
      <c r="K281" s="93">
        <v>11.797163264615278</v>
      </c>
      <c r="L281" s="139">
        <v>18.2</v>
      </c>
      <c r="M281" s="139">
        <v>83.4</v>
      </c>
      <c r="N281" s="93">
        <v>20850.417000000001</v>
      </c>
      <c r="O281" s="101">
        <v>5185490.374400001</v>
      </c>
      <c r="P281" s="102">
        <f t="shared" si="16"/>
        <v>103709807.48800002</v>
      </c>
      <c r="Q281" s="102">
        <v>1406694.8</v>
      </c>
      <c r="R281" s="102">
        <v>1821703.1</v>
      </c>
      <c r="S281" s="140">
        <f t="shared" si="17"/>
        <v>0.77218664226898448</v>
      </c>
      <c r="T281" s="140">
        <f t="shared" si="18"/>
        <v>43.572534847702634</v>
      </c>
      <c r="U281" s="140">
        <f t="shared" si="19"/>
        <v>56.427465152297366</v>
      </c>
      <c r="V281" s="102">
        <v>3228397.9000000004</v>
      </c>
    </row>
    <row r="282" spans="1:22" ht="12" customHeight="1">
      <c r="A282" s="59" t="s">
        <v>40</v>
      </c>
      <c r="B282" s="11" t="s">
        <v>66</v>
      </c>
      <c r="C282" s="11" t="s">
        <v>67</v>
      </c>
      <c r="D282" s="11" t="s">
        <v>57</v>
      </c>
      <c r="E282" s="11" t="s">
        <v>48</v>
      </c>
      <c r="F282" s="90" t="s">
        <v>113</v>
      </c>
      <c r="G282" s="13">
        <v>0.50800000000000001</v>
      </c>
      <c r="H282" s="11" t="s">
        <v>29</v>
      </c>
      <c r="I282" s="94">
        <v>510576.87800000003</v>
      </c>
      <c r="J282" s="94">
        <v>90335.14</v>
      </c>
      <c r="K282" s="94">
        <v>17.692759678788271</v>
      </c>
      <c r="L282" s="141">
        <v>45.2</v>
      </c>
      <c r="M282" s="141">
        <v>58.3</v>
      </c>
      <c r="N282" s="94">
        <v>24667.16</v>
      </c>
      <c r="O282" s="98">
        <v>4088519.3687520009</v>
      </c>
      <c r="P282" s="98">
        <f t="shared" si="16"/>
        <v>81770387.375040025</v>
      </c>
      <c r="Q282" s="98">
        <v>2310046.2000000002</v>
      </c>
      <c r="R282" s="99">
        <v>986686.40000000014</v>
      </c>
      <c r="S282" s="137">
        <f t="shared" si="17"/>
        <v>2.3412162162162162</v>
      </c>
      <c r="T282" s="137">
        <f t="shared" si="18"/>
        <v>70.070778564206265</v>
      </c>
      <c r="U282" s="137">
        <f t="shared" si="19"/>
        <v>29.929221435793728</v>
      </c>
      <c r="V282" s="99">
        <v>3296732.6000000006</v>
      </c>
    </row>
    <row r="283" spans="1:22" ht="12" customHeight="1">
      <c r="A283" s="54" t="s">
        <v>40</v>
      </c>
      <c r="B283" s="2" t="s">
        <v>66</v>
      </c>
      <c r="C283" s="2" t="s">
        <v>67</v>
      </c>
      <c r="D283" s="2" t="s">
        <v>57</v>
      </c>
      <c r="E283" s="2" t="s">
        <v>48</v>
      </c>
      <c r="F283" s="88" t="s">
        <v>114</v>
      </c>
      <c r="G283" s="4">
        <v>3.5</v>
      </c>
      <c r="H283" s="2">
        <v>4</v>
      </c>
      <c r="I283" s="92">
        <v>386741.06800000003</v>
      </c>
      <c r="J283" s="92">
        <v>51634.366000000002</v>
      </c>
      <c r="K283" s="92">
        <v>13.351146354076882</v>
      </c>
      <c r="L283" s="136">
        <v>9.8800000000000008</v>
      </c>
      <c r="M283" s="136">
        <v>90.8</v>
      </c>
      <c r="N283" s="92">
        <v>16150.323000000002</v>
      </c>
      <c r="O283" s="100">
        <v>3830649.878132001</v>
      </c>
      <c r="P283" s="98">
        <f t="shared" si="16"/>
        <v>76612997.562640026</v>
      </c>
      <c r="Q283" s="98">
        <v>3290065.8000000003</v>
      </c>
      <c r="R283" s="99">
        <v>1798369.3000000003</v>
      </c>
      <c r="S283" s="137">
        <f t="shared" si="17"/>
        <v>1.8294717330861907</v>
      </c>
      <c r="T283" s="137">
        <f t="shared" si="18"/>
        <v>64.657713724205706</v>
      </c>
      <c r="U283" s="137">
        <f t="shared" si="19"/>
        <v>35.342286275794308</v>
      </c>
      <c r="V283" s="99">
        <v>5088435.1000000006</v>
      </c>
    </row>
    <row r="284" spans="1:22" ht="12" customHeight="1">
      <c r="A284" s="54" t="s">
        <v>40</v>
      </c>
      <c r="B284" s="2" t="s">
        <v>68</v>
      </c>
      <c r="C284" s="2" t="s">
        <v>67</v>
      </c>
      <c r="D284" s="2" t="s">
        <v>57</v>
      </c>
      <c r="E284" s="2" t="s">
        <v>48</v>
      </c>
      <c r="F284" s="87" t="s">
        <v>113</v>
      </c>
      <c r="G284" s="4">
        <v>0.5</v>
      </c>
      <c r="H284" s="2" t="s">
        <v>29</v>
      </c>
      <c r="I284" s="92">
        <v>342473.51600000006</v>
      </c>
      <c r="J284" s="92">
        <v>51751.035000000003</v>
      </c>
      <c r="K284" s="92">
        <v>15.110959704107454</v>
      </c>
      <c r="L284" s="136">
        <v>16.3</v>
      </c>
      <c r="M284" s="136">
        <v>84.3</v>
      </c>
      <c r="N284" s="92">
        <v>11400.228000000001</v>
      </c>
      <c r="O284" s="98">
        <v>4424995.4981400007</v>
      </c>
      <c r="P284" s="98">
        <f t="shared" si="16"/>
        <v>88499909.962800011</v>
      </c>
      <c r="Q284" s="98">
        <v>3093395.2</v>
      </c>
      <c r="R284" s="99">
        <v>2965059.3000000003</v>
      </c>
      <c r="S284" s="137">
        <f t="shared" si="17"/>
        <v>1.043282743114109</v>
      </c>
      <c r="T284" s="137">
        <f t="shared" si="18"/>
        <v>51.059147180192575</v>
      </c>
      <c r="U284" s="137">
        <f t="shared" si="19"/>
        <v>48.940852819807432</v>
      </c>
      <c r="V284" s="99">
        <v>6058454.5</v>
      </c>
    </row>
    <row r="285" spans="1:22" ht="12" customHeight="1">
      <c r="A285" s="54" t="s">
        <v>40</v>
      </c>
      <c r="B285" s="2" t="s">
        <v>68</v>
      </c>
      <c r="C285" s="2" t="s">
        <v>67</v>
      </c>
      <c r="D285" s="2" t="s">
        <v>57</v>
      </c>
      <c r="E285" s="2" t="s">
        <v>48</v>
      </c>
      <c r="F285" s="88" t="s">
        <v>114</v>
      </c>
      <c r="G285" s="4">
        <v>3.8</v>
      </c>
      <c r="H285" s="2">
        <v>4.3</v>
      </c>
      <c r="I285" s="92">
        <v>164836.63</v>
      </c>
      <c r="J285" s="92">
        <v>17683.687000000002</v>
      </c>
      <c r="K285" s="92">
        <v>10.728008088978767</v>
      </c>
      <c r="L285" s="136">
        <v>13.9</v>
      </c>
      <c r="M285" s="136">
        <v>87.1</v>
      </c>
      <c r="N285" s="92">
        <v>5700.1140000000005</v>
      </c>
      <c r="O285" s="100">
        <v>4874417.1530600013</v>
      </c>
      <c r="P285" s="98">
        <f t="shared" si="16"/>
        <v>97488343.061200023</v>
      </c>
      <c r="Q285" s="98">
        <v>1711700.9000000001</v>
      </c>
      <c r="R285" s="99">
        <v>1971706.1</v>
      </c>
      <c r="S285" s="137">
        <f t="shared" si="17"/>
        <v>0.86813186813186816</v>
      </c>
      <c r="T285" s="137">
        <f t="shared" si="18"/>
        <v>46.470588235294116</v>
      </c>
      <c r="U285" s="137">
        <f t="shared" si="19"/>
        <v>53.529411764705884</v>
      </c>
      <c r="V285" s="99">
        <v>3683407</v>
      </c>
    </row>
    <row r="286" spans="1:22" ht="12" customHeight="1">
      <c r="A286" s="54" t="s">
        <v>40</v>
      </c>
      <c r="B286" s="2" t="s">
        <v>70</v>
      </c>
      <c r="C286" s="2" t="s">
        <v>67</v>
      </c>
      <c r="D286" s="2" t="s">
        <v>57</v>
      </c>
      <c r="E286" s="2" t="s">
        <v>48</v>
      </c>
      <c r="F286" s="87" t="s">
        <v>113</v>
      </c>
      <c r="G286" s="4">
        <v>0.51800000000000002</v>
      </c>
      <c r="H286" s="2" t="s">
        <v>29</v>
      </c>
      <c r="I286" s="92">
        <v>273022.12700000004</v>
      </c>
      <c r="J286" s="92">
        <v>18333.7</v>
      </c>
      <c r="K286" s="92">
        <v>6.715096758439655</v>
      </c>
      <c r="L286" s="136">
        <v>55.3</v>
      </c>
      <c r="M286" s="136">
        <v>47.2</v>
      </c>
      <c r="N286" s="92">
        <v>13300.266000000001</v>
      </c>
      <c r="O286" s="98">
        <v>4257253.8767080009</v>
      </c>
      <c r="P286" s="98">
        <f t="shared" si="16"/>
        <v>85145077.534160018</v>
      </c>
      <c r="Q286" s="98">
        <v>5675113.5000000009</v>
      </c>
      <c r="R286" s="99">
        <v>3158396.5000000005</v>
      </c>
      <c r="S286" s="137">
        <f t="shared" si="17"/>
        <v>1.7968337730870714</v>
      </c>
      <c r="T286" s="137">
        <f t="shared" si="18"/>
        <v>64.245283018867923</v>
      </c>
      <c r="U286" s="137">
        <f t="shared" si="19"/>
        <v>35.75471698113207</v>
      </c>
      <c r="V286" s="99">
        <v>8833510.0000000019</v>
      </c>
    </row>
    <row r="287" spans="1:22" ht="12" customHeight="1" thickBot="1">
      <c r="A287" s="60" t="s">
        <v>40</v>
      </c>
      <c r="B287" s="12" t="s">
        <v>70</v>
      </c>
      <c r="C287" s="12" t="s">
        <v>67</v>
      </c>
      <c r="D287" s="12" t="s">
        <v>57</v>
      </c>
      <c r="E287" s="12" t="s">
        <v>48</v>
      </c>
      <c r="F287" s="89" t="s">
        <v>114</v>
      </c>
      <c r="G287" s="14">
        <v>3.5</v>
      </c>
      <c r="H287" s="12">
        <v>4</v>
      </c>
      <c r="I287" s="93">
        <v>327889.891</v>
      </c>
      <c r="J287" s="93">
        <v>18217.031000000003</v>
      </c>
      <c r="K287" s="93">
        <v>5.5558379504905204</v>
      </c>
      <c r="L287" s="139">
        <v>21.7</v>
      </c>
      <c r="M287" s="139">
        <v>80.3</v>
      </c>
      <c r="N287" s="93">
        <v>15183.637000000001</v>
      </c>
      <c r="O287" s="101">
        <v>4758755.2398680011</v>
      </c>
      <c r="P287" s="102">
        <f t="shared" si="16"/>
        <v>95175104.797360018</v>
      </c>
      <c r="Q287" s="102">
        <v>1640032.8</v>
      </c>
      <c r="R287" s="102">
        <v>1930038.6</v>
      </c>
      <c r="S287" s="140">
        <f t="shared" si="17"/>
        <v>0.84974093264248707</v>
      </c>
      <c r="T287" s="140">
        <f t="shared" si="18"/>
        <v>45.938375350140056</v>
      </c>
      <c r="U287" s="140">
        <f t="shared" si="19"/>
        <v>54.061624649859944</v>
      </c>
      <c r="V287" s="102">
        <v>3570071.4000000004</v>
      </c>
    </row>
    <row r="288" spans="1:22" ht="12" customHeight="1">
      <c r="A288" s="59" t="s">
        <v>40</v>
      </c>
      <c r="B288" s="11" t="s">
        <v>72</v>
      </c>
      <c r="C288" s="11" t="s">
        <v>73</v>
      </c>
      <c r="D288" s="11" t="s">
        <v>57</v>
      </c>
      <c r="E288" s="11" t="s">
        <v>48</v>
      </c>
      <c r="F288" s="90" t="s">
        <v>113</v>
      </c>
      <c r="G288" s="13">
        <v>0.61399999999999999</v>
      </c>
      <c r="H288" s="11" t="s">
        <v>29</v>
      </c>
      <c r="I288" s="94">
        <v>90818.483000000007</v>
      </c>
      <c r="J288" s="94">
        <v>41067.488000000005</v>
      </c>
      <c r="K288" s="94">
        <v>45.219306294732981</v>
      </c>
      <c r="L288" s="141">
        <v>88.5</v>
      </c>
      <c r="M288" s="141">
        <v>11.9</v>
      </c>
      <c r="N288" s="94">
        <v>49367.654000000002</v>
      </c>
      <c r="O288" s="98">
        <v>4779043.8456320008</v>
      </c>
      <c r="P288" s="98">
        <f t="shared" si="16"/>
        <v>95580876.91264002</v>
      </c>
      <c r="Q288" s="98">
        <v>7313479.6000000006</v>
      </c>
      <c r="R288" s="99">
        <v>3996746.6000000006</v>
      </c>
      <c r="S288" s="137">
        <f t="shared" si="17"/>
        <v>1.8298582151793159</v>
      </c>
      <c r="T288" s="137">
        <f t="shared" si="18"/>
        <v>64.662540524609497</v>
      </c>
      <c r="U288" s="137">
        <f t="shared" si="19"/>
        <v>35.33745947539051</v>
      </c>
      <c r="V288" s="99">
        <v>11310226.200000001</v>
      </c>
    </row>
    <row r="289" spans="1:22" ht="12" customHeight="1">
      <c r="A289" s="54" t="s">
        <v>40</v>
      </c>
      <c r="B289" s="2" t="s">
        <v>72</v>
      </c>
      <c r="C289" s="2" t="s">
        <v>73</v>
      </c>
      <c r="D289" s="2" t="s">
        <v>57</v>
      </c>
      <c r="E289" s="2" t="s">
        <v>48</v>
      </c>
      <c r="F289" s="88" t="s">
        <v>114</v>
      </c>
      <c r="G289" s="4">
        <v>3</v>
      </c>
      <c r="H289" s="2">
        <v>3.5</v>
      </c>
      <c r="I289" s="92">
        <v>107468.81600000001</v>
      </c>
      <c r="J289" s="92">
        <v>47134.276000000005</v>
      </c>
      <c r="K289" s="92">
        <v>43.858560794044664</v>
      </c>
      <c r="L289" s="136">
        <v>87.2</v>
      </c>
      <c r="M289" s="136">
        <v>13.8</v>
      </c>
      <c r="N289" s="92">
        <v>1900.0380000000002</v>
      </c>
      <c r="O289" s="100">
        <v>4733333.5981120011</v>
      </c>
      <c r="P289" s="98">
        <f t="shared" si="16"/>
        <v>94666671.962240025</v>
      </c>
      <c r="Q289" s="98">
        <v>7563484.6000000006</v>
      </c>
      <c r="R289" s="99">
        <v>3266732.0000000005</v>
      </c>
      <c r="S289" s="137">
        <f t="shared" si="17"/>
        <v>2.3153061224489795</v>
      </c>
      <c r="T289" s="137">
        <f t="shared" si="18"/>
        <v>69.83687288396429</v>
      </c>
      <c r="U289" s="137">
        <f t="shared" si="19"/>
        <v>30.163127116035703</v>
      </c>
      <c r="V289" s="99">
        <v>10830216.600000001</v>
      </c>
    </row>
    <row r="290" spans="1:22" ht="12" customHeight="1">
      <c r="A290" s="54" t="s">
        <v>40</v>
      </c>
      <c r="B290" s="2" t="s">
        <v>75</v>
      </c>
      <c r="C290" s="2" t="s">
        <v>73</v>
      </c>
      <c r="D290" s="2" t="s">
        <v>57</v>
      </c>
      <c r="E290" s="2" t="s">
        <v>48</v>
      </c>
      <c r="F290" s="87" t="s">
        <v>113</v>
      </c>
      <c r="G290" s="4">
        <v>0.51100000000000001</v>
      </c>
      <c r="H290" s="2" t="s">
        <v>29</v>
      </c>
      <c r="I290" s="92">
        <v>100168.67</v>
      </c>
      <c r="J290" s="92">
        <v>8883.5110000000004</v>
      </c>
      <c r="K290" s="92">
        <v>8.8685524126455917</v>
      </c>
      <c r="L290" s="136">
        <v>22.9</v>
      </c>
      <c r="M290" s="136">
        <v>80.5</v>
      </c>
      <c r="N290" s="92">
        <v>12333.58</v>
      </c>
      <c r="O290" s="98">
        <v>4987568.7493800009</v>
      </c>
      <c r="P290" s="98">
        <f t="shared" si="16"/>
        <v>99751374.987600014</v>
      </c>
      <c r="Q290" s="98">
        <v>3343400.2</v>
      </c>
      <c r="R290" s="99">
        <v>2903391.4000000004</v>
      </c>
      <c r="S290" s="137">
        <f t="shared" si="17"/>
        <v>1.1515499425947187</v>
      </c>
      <c r="T290" s="137">
        <f t="shared" si="18"/>
        <v>53.521878335112063</v>
      </c>
      <c r="U290" s="137">
        <f t="shared" si="19"/>
        <v>46.478121664887944</v>
      </c>
      <c r="V290" s="99">
        <v>6246791.6000000006</v>
      </c>
    </row>
    <row r="291" spans="1:22" ht="12" customHeight="1" thickBot="1">
      <c r="A291" s="60" t="s">
        <v>40</v>
      </c>
      <c r="B291" s="12" t="s">
        <v>75</v>
      </c>
      <c r="C291" s="12" t="s">
        <v>73</v>
      </c>
      <c r="D291" s="12" t="s">
        <v>57</v>
      </c>
      <c r="E291" s="12" t="s">
        <v>48</v>
      </c>
      <c r="F291" s="89" t="s">
        <v>114</v>
      </c>
      <c r="G291" s="14">
        <v>4</v>
      </c>
      <c r="H291" s="12">
        <v>4.5</v>
      </c>
      <c r="I291" s="93">
        <v>64601.292000000009</v>
      </c>
      <c r="J291" s="93">
        <v>5016.7670000000007</v>
      </c>
      <c r="K291" s="93">
        <v>7.7657378740970078</v>
      </c>
      <c r="L291" s="139">
        <v>18.600000000000001</v>
      </c>
      <c r="M291" s="139">
        <v>82.4</v>
      </c>
      <c r="N291" s="93">
        <v>6616.7990000000009</v>
      </c>
      <c r="O291" s="101">
        <v>4288201.9623240009</v>
      </c>
      <c r="P291" s="102">
        <f t="shared" si="16"/>
        <v>85764039.246480018</v>
      </c>
      <c r="Q291" s="102">
        <v>3651739.7</v>
      </c>
      <c r="R291" s="102">
        <v>2278378.9000000004</v>
      </c>
      <c r="S291" s="140">
        <f t="shared" si="17"/>
        <v>1.602779809802487</v>
      </c>
      <c r="T291" s="140">
        <f t="shared" si="18"/>
        <v>61.579539066891506</v>
      </c>
      <c r="U291" s="140">
        <f t="shared" si="19"/>
        <v>38.420460933108494</v>
      </c>
      <c r="V291" s="102">
        <v>5930118.6000000006</v>
      </c>
    </row>
    <row r="292" spans="1:22" ht="12" customHeight="1">
      <c r="A292" s="59" t="s">
        <v>40</v>
      </c>
      <c r="B292" s="11" t="s">
        <v>78</v>
      </c>
      <c r="C292" s="11" t="s">
        <v>79</v>
      </c>
      <c r="D292" s="11" t="s">
        <v>57</v>
      </c>
      <c r="E292" s="11" t="s">
        <v>48</v>
      </c>
      <c r="F292" s="90" t="s">
        <v>113</v>
      </c>
      <c r="G292" s="13">
        <v>0.501</v>
      </c>
      <c r="H292" s="11" t="s">
        <v>29</v>
      </c>
      <c r="I292" s="94">
        <v>176520.19700000001</v>
      </c>
      <c r="J292" s="94">
        <v>9116.8490000000002</v>
      </c>
      <c r="K292" s="94">
        <v>5.1647625342271732</v>
      </c>
      <c r="L292" s="141">
        <v>15.5</v>
      </c>
      <c r="M292" s="141">
        <v>87.8</v>
      </c>
      <c r="N292" s="94">
        <v>34167.35</v>
      </c>
      <c r="O292" s="98">
        <v>4637154.7412400013</v>
      </c>
      <c r="P292" s="98">
        <f t="shared" si="16"/>
        <v>92743094.824800029</v>
      </c>
      <c r="Q292" s="98">
        <v>2416715</v>
      </c>
      <c r="R292" s="99">
        <v>4446755.6000000006</v>
      </c>
      <c r="S292" s="137">
        <f t="shared" si="17"/>
        <v>0.54347826086956519</v>
      </c>
      <c r="T292" s="137">
        <f t="shared" si="18"/>
        <v>35.2112676056338</v>
      </c>
      <c r="U292" s="137">
        <f t="shared" si="19"/>
        <v>64.788732394366207</v>
      </c>
      <c r="V292" s="99">
        <v>6863470.6000000006</v>
      </c>
    </row>
    <row r="293" spans="1:22" ht="12" customHeight="1">
      <c r="A293" s="54" t="s">
        <v>40</v>
      </c>
      <c r="B293" s="2" t="s">
        <v>78</v>
      </c>
      <c r="C293" s="2" t="s">
        <v>79</v>
      </c>
      <c r="D293" s="2" t="s">
        <v>57</v>
      </c>
      <c r="E293" s="2" t="s">
        <v>48</v>
      </c>
      <c r="F293" s="88" t="s">
        <v>114</v>
      </c>
      <c r="G293" s="4">
        <v>4</v>
      </c>
      <c r="H293" s="2">
        <v>4.5</v>
      </c>
      <c r="I293" s="92">
        <v>130219.27100000001</v>
      </c>
      <c r="J293" s="92">
        <v>6000.12</v>
      </c>
      <c r="K293" s="92">
        <v>4.6077051068731594</v>
      </c>
      <c r="L293" s="136">
        <v>26.7</v>
      </c>
      <c r="M293" s="136">
        <v>75.8</v>
      </c>
      <c r="N293" s="92">
        <v>15866.984000000002</v>
      </c>
      <c r="O293" s="100">
        <v>5032192.4418360014</v>
      </c>
      <c r="P293" s="98">
        <f t="shared" si="16"/>
        <v>100643848.83672002</v>
      </c>
      <c r="Q293" s="98">
        <v>2430048.6</v>
      </c>
      <c r="R293" s="99">
        <v>4083415.0000000005</v>
      </c>
      <c r="S293" s="137">
        <f t="shared" si="17"/>
        <v>0.59510204081632645</v>
      </c>
      <c r="T293" s="137">
        <f t="shared" si="18"/>
        <v>37.308085977482087</v>
      </c>
      <c r="U293" s="137">
        <f t="shared" si="19"/>
        <v>62.691914022517913</v>
      </c>
      <c r="V293" s="99">
        <v>6513463.6000000006</v>
      </c>
    </row>
    <row r="294" spans="1:22" ht="12" customHeight="1">
      <c r="A294" s="54" t="s">
        <v>40</v>
      </c>
      <c r="B294" s="2" t="s">
        <v>81</v>
      </c>
      <c r="C294" s="2" t="s">
        <v>79</v>
      </c>
      <c r="D294" s="2" t="s">
        <v>57</v>
      </c>
      <c r="E294" s="2" t="s">
        <v>48</v>
      </c>
      <c r="F294" s="87" t="s">
        <v>113</v>
      </c>
      <c r="G294" s="4">
        <v>0.495</v>
      </c>
      <c r="H294" s="2" t="s">
        <v>29</v>
      </c>
      <c r="I294" s="92">
        <v>499509.99</v>
      </c>
      <c r="J294" s="92">
        <v>13500.27</v>
      </c>
      <c r="K294" s="92">
        <v>2.7027027027027026</v>
      </c>
      <c r="L294" s="136">
        <v>5.68</v>
      </c>
      <c r="M294" s="136">
        <v>94.8</v>
      </c>
      <c r="N294" s="92">
        <v>24417.155000000002</v>
      </c>
      <c r="O294" s="98">
        <v>4286984.2713040002</v>
      </c>
      <c r="P294" s="98">
        <f t="shared" si="16"/>
        <v>85739685.426080003</v>
      </c>
      <c r="Q294" s="98">
        <v>2783389.0000000005</v>
      </c>
      <c r="R294" s="99">
        <v>2795055.9000000004</v>
      </c>
      <c r="S294" s="137">
        <f t="shared" si="17"/>
        <v>0.99582587954680979</v>
      </c>
      <c r="T294" s="137">
        <f t="shared" si="18"/>
        <v>49.895428742157158</v>
      </c>
      <c r="U294" s="137">
        <f t="shared" si="19"/>
        <v>50.104571257842842</v>
      </c>
      <c r="V294" s="99">
        <v>5578444.9000000004</v>
      </c>
    </row>
    <row r="295" spans="1:22" ht="12" customHeight="1" thickBot="1">
      <c r="A295" s="60" t="s">
        <v>40</v>
      </c>
      <c r="B295" s="12" t="s">
        <v>81</v>
      </c>
      <c r="C295" s="12" t="s">
        <v>79</v>
      </c>
      <c r="D295" s="12" t="s">
        <v>57</v>
      </c>
      <c r="E295" s="12" t="s">
        <v>48</v>
      </c>
      <c r="F295" s="89" t="s">
        <v>114</v>
      </c>
      <c r="G295" s="14">
        <v>4.0999999999999996</v>
      </c>
      <c r="H295" s="12">
        <v>4.5999999999999996</v>
      </c>
      <c r="I295" s="93">
        <v>77701.554000000004</v>
      </c>
      <c r="J295" s="93">
        <v>5633.4460000000008</v>
      </c>
      <c r="K295" s="93">
        <v>7.2501072501072503</v>
      </c>
      <c r="L295" s="139">
        <v>31.8</v>
      </c>
      <c r="M295" s="139">
        <v>69.2</v>
      </c>
      <c r="N295" s="93">
        <v>14883.631000000001</v>
      </c>
      <c r="O295" s="101">
        <v>4810422.8065320011</v>
      </c>
      <c r="P295" s="102">
        <f t="shared" si="16"/>
        <v>96208456.13064003</v>
      </c>
      <c r="Q295" s="102">
        <v>2895057.9000000004</v>
      </c>
      <c r="R295" s="102">
        <v>3293399.2</v>
      </c>
      <c r="S295" s="140">
        <f t="shared" si="17"/>
        <v>0.87904858299595146</v>
      </c>
      <c r="T295" s="140">
        <f t="shared" si="18"/>
        <v>46.781578238621066</v>
      </c>
      <c r="U295" s="140">
        <f t="shared" si="19"/>
        <v>53.218421761378941</v>
      </c>
      <c r="V295" s="102">
        <v>6188457.1000000006</v>
      </c>
    </row>
    <row r="296" spans="1:22" ht="12" customHeight="1">
      <c r="A296" s="59" t="s">
        <v>40</v>
      </c>
      <c r="B296" s="11" t="s">
        <v>83</v>
      </c>
      <c r="C296" s="11" t="s">
        <v>84</v>
      </c>
      <c r="D296" s="11" t="s">
        <v>57</v>
      </c>
      <c r="E296" s="11" t="s">
        <v>48</v>
      </c>
      <c r="F296" s="90" t="s">
        <v>113</v>
      </c>
      <c r="G296" s="13">
        <v>0.49199999999999999</v>
      </c>
      <c r="H296" s="11" t="s">
        <v>29</v>
      </c>
      <c r="I296" s="94">
        <v>122652.45300000001</v>
      </c>
      <c r="J296" s="94">
        <v>12583.585000000001</v>
      </c>
      <c r="K296" s="94">
        <v>10.259546133985596</v>
      </c>
      <c r="L296" s="141">
        <v>42.8</v>
      </c>
      <c r="M296" s="141">
        <v>60.4</v>
      </c>
      <c r="N296" s="94">
        <v>18967.046000000002</v>
      </c>
      <c r="O296" s="98">
        <v>5086182.9882920012</v>
      </c>
      <c r="P296" s="98">
        <f t="shared" si="16"/>
        <v>101723659.76584002</v>
      </c>
      <c r="Q296" s="98">
        <v>1886704.4000000001</v>
      </c>
      <c r="R296" s="99">
        <v>3271732.1</v>
      </c>
      <c r="S296" s="137">
        <f t="shared" si="17"/>
        <v>0.576668364747835</v>
      </c>
      <c r="T296" s="137">
        <f t="shared" si="18"/>
        <v>36.575121163166401</v>
      </c>
      <c r="U296" s="137">
        <f t="shared" si="19"/>
        <v>63.424878836833606</v>
      </c>
      <c r="V296" s="99">
        <v>5158436.5</v>
      </c>
    </row>
    <row r="297" spans="1:22" ht="12" customHeight="1">
      <c r="A297" s="54" t="s">
        <v>40</v>
      </c>
      <c r="B297" s="2" t="s">
        <v>83</v>
      </c>
      <c r="C297" s="2" t="s">
        <v>84</v>
      </c>
      <c r="D297" s="2" t="s">
        <v>57</v>
      </c>
      <c r="E297" s="2" t="s">
        <v>48</v>
      </c>
      <c r="F297" s="88" t="s">
        <v>114</v>
      </c>
      <c r="G297" s="4">
        <v>4.2</v>
      </c>
      <c r="H297" s="2">
        <v>4.7</v>
      </c>
      <c r="I297" s="97" t="s">
        <v>115</v>
      </c>
      <c r="J297" s="97" t="s">
        <v>115</v>
      </c>
      <c r="K297" s="97" t="s">
        <v>115</v>
      </c>
      <c r="L297" s="143" t="s">
        <v>115</v>
      </c>
      <c r="M297" s="143" t="s">
        <v>115</v>
      </c>
      <c r="N297" s="97" t="s">
        <v>115</v>
      </c>
      <c r="O297" s="104" t="s">
        <v>115</v>
      </c>
      <c r="P297" s="104" t="s">
        <v>115</v>
      </c>
      <c r="Q297" s="144" t="s">
        <v>115</v>
      </c>
      <c r="R297" s="105" t="s">
        <v>115</v>
      </c>
      <c r="S297" s="145" t="s">
        <v>115</v>
      </c>
      <c r="T297" s="105" t="s">
        <v>115</v>
      </c>
      <c r="U297" s="145" t="s">
        <v>115</v>
      </c>
      <c r="V297" s="105" t="s">
        <v>115</v>
      </c>
    </row>
    <row r="298" spans="1:22" ht="12" customHeight="1">
      <c r="A298" s="54" t="s">
        <v>40</v>
      </c>
      <c r="B298" s="2" t="s">
        <v>86</v>
      </c>
      <c r="C298" s="2" t="s">
        <v>84</v>
      </c>
      <c r="D298" s="2" t="s">
        <v>57</v>
      </c>
      <c r="E298" s="2" t="s">
        <v>48</v>
      </c>
      <c r="F298" s="87" t="s">
        <v>113</v>
      </c>
      <c r="G298" s="4">
        <v>0.502</v>
      </c>
      <c r="H298" s="2" t="s">
        <v>29</v>
      </c>
      <c r="I298" s="92">
        <v>172253.44500000001</v>
      </c>
      <c r="J298" s="92">
        <v>6666.8</v>
      </c>
      <c r="K298" s="92">
        <v>3.8703434929850027</v>
      </c>
      <c r="L298" s="136">
        <v>25.8</v>
      </c>
      <c r="M298" s="136">
        <v>77.8</v>
      </c>
      <c r="N298" s="92">
        <v>104502.09</v>
      </c>
      <c r="O298" s="98">
        <v>4478517.7018960007</v>
      </c>
      <c r="P298" s="98">
        <f>O298*20</f>
        <v>89570354.037920013</v>
      </c>
      <c r="Q298" s="98">
        <v>1620032.4000000001</v>
      </c>
      <c r="R298" s="99">
        <v>2180043.6</v>
      </c>
      <c r="S298" s="137">
        <f>Q298/R298</f>
        <v>0.74311926605504586</v>
      </c>
      <c r="T298" s="137">
        <f>Q298/V298*100</f>
        <v>42.631578947368425</v>
      </c>
      <c r="U298" s="137">
        <f>R298/V298*100</f>
        <v>57.368421052631582</v>
      </c>
      <c r="V298" s="99">
        <v>3800076</v>
      </c>
    </row>
    <row r="299" spans="1:22" ht="12" customHeight="1">
      <c r="A299" s="54" t="s">
        <v>40</v>
      </c>
      <c r="B299" s="2" t="s">
        <v>86</v>
      </c>
      <c r="C299" s="2" t="s">
        <v>84</v>
      </c>
      <c r="D299" s="2" t="s">
        <v>57</v>
      </c>
      <c r="E299" s="2" t="s">
        <v>48</v>
      </c>
      <c r="F299" s="88" t="s">
        <v>114</v>
      </c>
      <c r="G299" s="4">
        <v>3.4</v>
      </c>
      <c r="H299" s="2">
        <v>3.9</v>
      </c>
      <c r="I299" s="92">
        <v>14183.617000000002</v>
      </c>
      <c r="J299" s="92">
        <v>2933.3920000000003</v>
      </c>
      <c r="K299" s="92">
        <v>20.681551116333726</v>
      </c>
      <c r="L299" s="136">
        <v>10.199999999999999</v>
      </c>
      <c r="M299" s="136">
        <v>89.8</v>
      </c>
      <c r="N299" s="97" t="s">
        <v>115</v>
      </c>
      <c r="O299" s="104" t="s">
        <v>115</v>
      </c>
      <c r="P299" s="104" t="s">
        <v>115</v>
      </c>
      <c r="Q299" s="144" t="s">
        <v>115</v>
      </c>
      <c r="R299" s="105" t="s">
        <v>115</v>
      </c>
      <c r="S299" s="145" t="s">
        <v>115</v>
      </c>
      <c r="T299" s="105" t="s">
        <v>115</v>
      </c>
      <c r="U299" s="145" t="s">
        <v>115</v>
      </c>
      <c r="V299" s="105" t="s">
        <v>115</v>
      </c>
    </row>
    <row r="300" spans="1:22" ht="12" customHeight="1">
      <c r="A300" s="54" t="s">
        <v>40</v>
      </c>
      <c r="B300" s="2" t="s">
        <v>88</v>
      </c>
      <c r="C300" s="2" t="s">
        <v>84</v>
      </c>
      <c r="D300" s="2" t="s">
        <v>57</v>
      </c>
      <c r="E300" s="2" t="s">
        <v>48</v>
      </c>
      <c r="F300" s="87" t="s">
        <v>113</v>
      </c>
      <c r="G300" s="4">
        <v>0.49199999999999999</v>
      </c>
      <c r="H300" s="2" t="s">
        <v>29</v>
      </c>
      <c r="I300" s="92">
        <v>158803.17600000001</v>
      </c>
      <c r="J300" s="92">
        <v>35084.035000000003</v>
      </c>
      <c r="K300" s="92">
        <v>22.092779177162051</v>
      </c>
      <c r="L300" s="136">
        <v>14.7</v>
      </c>
      <c r="M300" s="136">
        <v>87.6</v>
      </c>
      <c r="N300" s="92">
        <v>12216.911000000002</v>
      </c>
      <c r="O300" s="98">
        <v>1168084.1612160001</v>
      </c>
      <c r="P300" s="98">
        <f t="shared" ref="P300:P307" si="20">O300*20</f>
        <v>23361683.224320002</v>
      </c>
      <c r="Q300" s="98">
        <v>681680.3</v>
      </c>
      <c r="R300" s="99">
        <v>503343.4</v>
      </c>
      <c r="S300" s="137">
        <f t="shared" ref="S300:S325" si="21">Q300/R300</f>
        <v>1.3543046357615893</v>
      </c>
      <c r="T300" s="137">
        <f t="shared" ref="T300:T325" si="22">Q300/V300*100</f>
        <v>57.524613220815745</v>
      </c>
      <c r="U300" s="137">
        <f t="shared" ref="U300:U325" si="23">R300/V300*100</f>
        <v>42.475386779184241</v>
      </c>
      <c r="V300" s="99">
        <v>1185023.7000000002</v>
      </c>
    </row>
    <row r="301" spans="1:22" ht="12" customHeight="1" thickBot="1">
      <c r="A301" s="60" t="s">
        <v>40</v>
      </c>
      <c r="B301" s="12" t="s">
        <v>88</v>
      </c>
      <c r="C301" s="12" t="s">
        <v>84</v>
      </c>
      <c r="D301" s="12" t="s">
        <v>57</v>
      </c>
      <c r="E301" s="12" t="s">
        <v>48</v>
      </c>
      <c r="F301" s="89" t="s">
        <v>114</v>
      </c>
      <c r="G301" s="14">
        <v>3.8</v>
      </c>
      <c r="H301" s="12">
        <v>4.3</v>
      </c>
      <c r="I301" s="93">
        <v>97685.287000000011</v>
      </c>
      <c r="J301" s="93">
        <v>20717.081000000002</v>
      </c>
      <c r="K301" s="93">
        <v>21.207984985497355</v>
      </c>
      <c r="L301" s="139">
        <v>21.8</v>
      </c>
      <c r="M301" s="139">
        <v>82.1</v>
      </c>
      <c r="N301" s="93">
        <v>11383.561000000002</v>
      </c>
      <c r="O301" s="101">
        <v>1543470.2021200005</v>
      </c>
      <c r="P301" s="102">
        <f t="shared" si="20"/>
        <v>30869404.04240001</v>
      </c>
      <c r="Q301" s="102">
        <v>900018.00000000012</v>
      </c>
      <c r="R301" s="102">
        <v>560011.20000000007</v>
      </c>
      <c r="S301" s="140">
        <f t="shared" si="21"/>
        <v>1.6071428571428572</v>
      </c>
      <c r="T301" s="140">
        <f t="shared" si="22"/>
        <v>61.643835616438359</v>
      </c>
      <c r="U301" s="140">
        <f t="shared" si="23"/>
        <v>38.356164383561641</v>
      </c>
      <c r="V301" s="102">
        <v>1460029.2000000002</v>
      </c>
    </row>
    <row r="302" spans="1:22" ht="12" customHeight="1">
      <c r="A302" s="59" t="s">
        <v>40</v>
      </c>
      <c r="B302" s="11" t="s">
        <v>91</v>
      </c>
      <c r="C302" s="11" t="s">
        <v>90</v>
      </c>
      <c r="D302" s="11" t="s">
        <v>57</v>
      </c>
      <c r="E302" s="11" t="s">
        <v>48</v>
      </c>
      <c r="F302" s="90" t="s">
        <v>113</v>
      </c>
      <c r="G302" s="13">
        <v>0.504</v>
      </c>
      <c r="H302" s="11" t="s">
        <v>29</v>
      </c>
      <c r="I302" s="94">
        <v>164169.95000000001</v>
      </c>
      <c r="J302" s="94">
        <v>10816.883000000002</v>
      </c>
      <c r="K302" s="94">
        <v>6.5888324873096451</v>
      </c>
      <c r="L302" s="141">
        <v>25.7</v>
      </c>
      <c r="M302" s="141">
        <v>78.900000000000006</v>
      </c>
      <c r="N302" s="94">
        <v>6566.7980000000007</v>
      </c>
      <c r="O302" s="98">
        <v>864448.22195200017</v>
      </c>
      <c r="P302" s="98">
        <f t="shared" si="20"/>
        <v>17288964.439040005</v>
      </c>
      <c r="Q302" s="98">
        <v>2395047.9000000004</v>
      </c>
      <c r="R302" s="99">
        <v>1570031.4000000001</v>
      </c>
      <c r="S302" s="137">
        <f t="shared" si="21"/>
        <v>1.5254777070063694</v>
      </c>
      <c r="T302" s="137">
        <f t="shared" si="22"/>
        <v>60.403530895334171</v>
      </c>
      <c r="U302" s="137">
        <f t="shared" si="23"/>
        <v>39.596469104665822</v>
      </c>
      <c r="V302" s="99">
        <v>3965079.3000000007</v>
      </c>
    </row>
    <row r="303" spans="1:22" ht="12" customHeight="1">
      <c r="A303" s="54" t="s">
        <v>40</v>
      </c>
      <c r="B303" s="2" t="s">
        <v>91</v>
      </c>
      <c r="C303" s="2" t="s">
        <v>90</v>
      </c>
      <c r="D303" s="2" t="s">
        <v>57</v>
      </c>
      <c r="E303" s="2" t="s">
        <v>48</v>
      </c>
      <c r="F303" s="88" t="s">
        <v>114</v>
      </c>
      <c r="G303" s="4">
        <v>3.5</v>
      </c>
      <c r="H303" s="2">
        <v>4</v>
      </c>
      <c r="I303" s="92">
        <v>186170.39</v>
      </c>
      <c r="J303" s="92">
        <v>14066.948000000002</v>
      </c>
      <c r="K303" s="92">
        <v>7.5559534467323193</v>
      </c>
      <c r="L303" s="136">
        <v>15.9</v>
      </c>
      <c r="M303" s="136">
        <v>87.1</v>
      </c>
      <c r="N303" s="92">
        <v>6633.4660000000003</v>
      </c>
      <c r="O303" s="100">
        <v>827299.27898800024</v>
      </c>
      <c r="P303" s="98">
        <f t="shared" si="20"/>
        <v>16545985.579760004</v>
      </c>
      <c r="Q303" s="98">
        <v>2146709.6</v>
      </c>
      <c r="R303" s="99">
        <v>1423361.8</v>
      </c>
      <c r="S303" s="137">
        <f t="shared" si="21"/>
        <v>1.5081967213114755</v>
      </c>
      <c r="T303" s="137">
        <f t="shared" si="22"/>
        <v>60.130718954248366</v>
      </c>
      <c r="U303" s="137">
        <f t="shared" si="23"/>
        <v>39.869281045751634</v>
      </c>
      <c r="V303" s="99">
        <v>3570071.4000000004</v>
      </c>
    </row>
    <row r="304" spans="1:22" ht="12" customHeight="1">
      <c r="A304" s="54" t="s">
        <v>40</v>
      </c>
      <c r="B304" s="2" t="s">
        <v>93</v>
      </c>
      <c r="C304" s="2" t="s">
        <v>90</v>
      </c>
      <c r="D304" s="2" t="s">
        <v>57</v>
      </c>
      <c r="E304" s="2" t="s">
        <v>48</v>
      </c>
      <c r="F304" s="87" t="s">
        <v>113</v>
      </c>
      <c r="G304" s="4">
        <v>0.53300000000000003</v>
      </c>
      <c r="H304" s="2" t="s">
        <v>29</v>
      </c>
      <c r="I304" s="92">
        <v>331373.29400000005</v>
      </c>
      <c r="J304" s="92">
        <v>24050.481000000003</v>
      </c>
      <c r="K304" s="92">
        <v>7.2578211447540495</v>
      </c>
      <c r="L304" s="136">
        <v>23.4</v>
      </c>
      <c r="M304" s="136">
        <v>79.900000000000006</v>
      </c>
      <c r="N304" s="92">
        <v>4683.4270000000006</v>
      </c>
      <c r="O304" s="98">
        <v>841162.22290800011</v>
      </c>
      <c r="P304" s="98">
        <f t="shared" si="20"/>
        <v>16823244.458160002</v>
      </c>
      <c r="Q304" s="98">
        <v>1000020.0000000001</v>
      </c>
      <c r="R304" s="99">
        <v>993353.20000000007</v>
      </c>
      <c r="S304" s="137">
        <f t="shared" si="21"/>
        <v>1.0067114093959733</v>
      </c>
      <c r="T304" s="137">
        <f t="shared" si="22"/>
        <v>50.167224080267559</v>
      </c>
      <c r="U304" s="137">
        <f t="shared" si="23"/>
        <v>49.832775919732441</v>
      </c>
      <c r="V304" s="99">
        <v>1993373.2000000002</v>
      </c>
    </row>
    <row r="305" spans="1:22" ht="12" customHeight="1" thickBot="1">
      <c r="A305" s="60" t="s">
        <v>40</v>
      </c>
      <c r="B305" s="12" t="s">
        <v>93</v>
      </c>
      <c r="C305" s="12" t="s">
        <v>90</v>
      </c>
      <c r="D305" s="12" t="s">
        <v>57</v>
      </c>
      <c r="E305" s="12" t="s">
        <v>48</v>
      </c>
      <c r="F305" s="89" t="s">
        <v>114</v>
      </c>
      <c r="G305" s="14">
        <v>4</v>
      </c>
      <c r="H305" s="12">
        <v>4.5</v>
      </c>
      <c r="I305" s="93">
        <v>171403.42800000001</v>
      </c>
      <c r="J305" s="93">
        <v>20767.082000000002</v>
      </c>
      <c r="K305" s="93">
        <v>12.115908206923375</v>
      </c>
      <c r="L305" s="139">
        <v>58.4</v>
      </c>
      <c r="M305" s="139">
        <v>45.3</v>
      </c>
      <c r="N305" s="93">
        <v>5650.1130000000003</v>
      </c>
      <c r="O305" s="101">
        <v>1046071.5210120003</v>
      </c>
      <c r="P305" s="102">
        <f t="shared" si="20"/>
        <v>20921430.420240007</v>
      </c>
      <c r="Q305" s="102">
        <v>1120022.4000000001</v>
      </c>
      <c r="R305" s="102">
        <v>1105022.1000000001</v>
      </c>
      <c r="S305" s="140">
        <f t="shared" si="21"/>
        <v>1.0135746606334841</v>
      </c>
      <c r="T305" s="140">
        <f t="shared" si="22"/>
        <v>50.337078651685395</v>
      </c>
      <c r="U305" s="140">
        <f t="shared" si="23"/>
        <v>49.662921348314612</v>
      </c>
      <c r="V305" s="102">
        <v>2225044.5</v>
      </c>
    </row>
    <row r="306" spans="1:22" ht="12" customHeight="1">
      <c r="A306" s="59" t="s">
        <v>40</v>
      </c>
      <c r="B306" s="11" t="s">
        <v>96</v>
      </c>
      <c r="C306" s="11" t="s">
        <v>95</v>
      </c>
      <c r="D306" s="11" t="s">
        <v>57</v>
      </c>
      <c r="E306" s="11" t="s">
        <v>48</v>
      </c>
      <c r="F306" s="90" t="s">
        <v>113</v>
      </c>
      <c r="G306" s="13">
        <v>0.51300000000000001</v>
      </c>
      <c r="H306" s="11" t="s">
        <v>29</v>
      </c>
      <c r="I306" s="94">
        <v>90918.485000000015</v>
      </c>
      <c r="J306" s="94">
        <v>8783.509</v>
      </c>
      <c r="K306" s="94">
        <v>9.6608615948670931</v>
      </c>
      <c r="L306" s="141">
        <v>13.3</v>
      </c>
      <c r="M306" s="141">
        <v>88.2</v>
      </c>
      <c r="N306" s="94">
        <v>900.01800000000003</v>
      </c>
      <c r="O306" s="98">
        <v>1866251.9909600003</v>
      </c>
      <c r="P306" s="98">
        <f t="shared" si="20"/>
        <v>37325039.819200009</v>
      </c>
      <c r="Q306" s="98">
        <v>7903491.4000000004</v>
      </c>
      <c r="R306" s="99">
        <v>5156769.8000000007</v>
      </c>
      <c r="S306" s="137">
        <f t="shared" si="21"/>
        <v>1.5326438267614737</v>
      </c>
      <c r="T306" s="137">
        <f t="shared" si="22"/>
        <v>60.515569167942829</v>
      </c>
      <c r="U306" s="137">
        <f t="shared" si="23"/>
        <v>39.484430832057178</v>
      </c>
      <c r="V306" s="99">
        <v>13060261.200000001</v>
      </c>
    </row>
    <row r="307" spans="1:22" ht="12" customHeight="1">
      <c r="A307" s="54" t="s">
        <v>40</v>
      </c>
      <c r="B307" s="2" t="s">
        <v>96</v>
      </c>
      <c r="C307" s="2" t="s">
        <v>95</v>
      </c>
      <c r="D307" s="2" t="s">
        <v>57</v>
      </c>
      <c r="E307" s="2" t="s">
        <v>48</v>
      </c>
      <c r="F307" s="88" t="s">
        <v>114</v>
      </c>
      <c r="G307" s="4">
        <v>4.5</v>
      </c>
      <c r="H307" s="2">
        <v>5</v>
      </c>
      <c r="I307" s="92">
        <v>144052.88100000002</v>
      </c>
      <c r="J307" s="92">
        <v>14633.626000000002</v>
      </c>
      <c r="K307" s="92">
        <v>10.158509776697906</v>
      </c>
      <c r="L307" s="136">
        <v>11</v>
      </c>
      <c r="M307" s="136">
        <v>90.4</v>
      </c>
      <c r="N307" s="92">
        <v>950.01900000000012</v>
      </c>
      <c r="O307" s="100">
        <v>1872171.8426880003</v>
      </c>
      <c r="P307" s="98">
        <f t="shared" si="20"/>
        <v>37443436.853760004</v>
      </c>
      <c r="Q307" s="98">
        <v>8835176.7000000011</v>
      </c>
      <c r="R307" s="99">
        <v>5146769.6000000006</v>
      </c>
      <c r="S307" s="137">
        <f t="shared" si="21"/>
        <v>1.7166450777202074</v>
      </c>
      <c r="T307" s="137">
        <f t="shared" si="22"/>
        <v>63.189891524615568</v>
      </c>
      <c r="U307" s="137">
        <f t="shared" si="23"/>
        <v>36.810108475384432</v>
      </c>
      <c r="V307" s="99">
        <v>13981946.300000001</v>
      </c>
    </row>
    <row r="308" spans="1:22" ht="12" customHeight="1">
      <c r="A308" s="54" t="s">
        <v>40</v>
      </c>
      <c r="B308" s="2" t="s">
        <v>98</v>
      </c>
      <c r="C308" s="2" t="s">
        <v>95</v>
      </c>
      <c r="D308" s="2" t="s">
        <v>57</v>
      </c>
      <c r="E308" s="2" t="s">
        <v>48</v>
      </c>
      <c r="F308" s="87" t="s">
        <v>113</v>
      </c>
      <c r="G308" s="4">
        <v>0.496</v>
      </c>
      <c r="H308" s="2" t="s">
        <v>29</v>
      </c>
      <c r="I308" s="92">
        <v>256155.12300000002</v>
      </c>
      <c r="J308" s="92">
        <v>33584.005000000005</v>
      </c>
      <c r="K308" s="92">
        <v>13.110807469581626</v>
      </c>
      <c r="L308" s="136">
        <v>21.4</v>
      </c>
      <c r="M308" s="136">
        <v>81.900000000000006</v>
      </c>
      <c r="N308" s="92">
        <v>1766.7020000000002</v>
      </c>
      <c r="O308" s="104" t="s">
        <v>115</v>
      </c>
      <c r="P308" s="104" t="s">
        <v>115</v>
      </c>
      <c r="Q308" s="98">
        <v>291672.5</v>
      </c>
      <c r="R308" s="99">
        <v>1101688.7000000002</v>
      </c>
      <c r="S308" s="137">
        <f t="shared" si="21"/>
        <v>0.264750378214826</v>
      </c>
      <c r="T308" s="137">
        <f t="shared" si="22"/>
        <v>20.933014354066984</v>
      </c>
      <c r="U308" s="137">
        <f t="shared" si="23"/>
        <v>79.066985645933016</v>
      </c>
      <c r="V308" s="99">
        <v>1393361.2000000002</v>
      </c>
    </row>
    <row r="309" spans="1:22" ht="12" customHeight="1" thickBot="1">
      <c r="A309" s="60" t="s">
        <v>40</v>
      </c>
      <c r="B309" s="12" t="s">
        <v>98</v>
      </c>
      <c r="C309" s="12" t="s">
        <v>95</v>
      </c>
      <c r="D309" s="12" t="s">
        <v>57</v>
      </c>
      <c r="E309" s="12" t="s">
        <v>48</v>
      </c>
      <c r="F309" s="89" t="s">
        <v>114</v>
      </c>
      <c r="G309" s="14">
        <v>4.5</v>
      </c>
      <c r="H309" s="12">
        <v>5</v>
      </c>
      <c r="I309" s="93">
        <v>315772.98200000002</v>
      </c>
      <c r="J309" s="93">
        <v>40534.144</v>
      </c>
      <c r="K309" s="93">
        <v>12.83648263485696</v>
      </c>
      <c r="L309" s="139">
        <v>21.2</v>
      </c>
      <c r="M309" s="139">
        <v>81.8</v>
      </c>
      <c r="N309" s="93">
        <v>1800.0360000000001</v>
      </c>
      <c r="O309" s="101">
        <v>308544.17076000007</v>
      </c>
      <c r="P309" s="102">
        <f t="shared" ref="P309:P325" si="24">O309*20</f>
        <v>6170883.4152000016</v>
      </c>
      <c r="Q309" s="102">
        <v>291672.5</v>
      </c>
      <c r="R309" s="102">
        <v>1101688.7000000002</v>
      </c>
      <c r="S309" s="140">
        <f t="shared" si="21"/>
        <v>0.264750378214826</v>
      </c>
      <c r="T309" s="140">
        <f t="shared" si="22"/>
        <v>20.933014354066984</v>
      </c>
      <c r="U309" s="140">
        <f t="shared" si="23"/>
        <v>79.066985645933016</v>
      </c>
      <c r="V309" s="102">
        <v>1393361.2000000002</v>
      </c>
    </row>
    <row r="310" spans="1:22" ht="12" customHeight="1">
      <c r="A310" s="59" t="s">
        <v>40</v>
      </c>
      <c r="B310" s="11" t="s">
        <v>100</v>
      </c>
      <c r="C310" s="11" t="s">
        <v>101</v>
      </c>
      <c r="D310" s="11" t="s">
        <v>57</v>
      </c>
      <c r="E310" s="11" t="s">
        <v>48</v>
      </c>
      <c r="F310" s="90" t="s">
        <v>113</v>
      </c>
      <c r="G310" s="13">
        <v>0.501</v>
      </c>
      <c r="H310" s="11" t="s">
        <v>29</v>
      </c>
      <c r="I310" s="94">
        <v>77251.545000000013</v>
      </c>
      <c r="J310" s="94">
        <v>7500.15</v>
      </c>
      <c r="K310" s="94">
        <v>9.7087378640776691</v>
      </c>
      <c r="L310" s="141">
        <v>26.9</v>
      </c>
      <c r="M310" s="141">
        <v>75.599999999999994</v>
      </c>
      <c r="N310" s="94">
        <v>950.01900000000012</v>
      </c>
      <c r="O310" s="98">
        <v>1011695.1668320002</v>
      </c>
      <c r="P310" s="98">
        <f t="shared" si="24"/>
        <v>20233903.336640004</v>
      </c>
      <c r="Q310" s="98">
        <v>1933372.0000000002</v>
      </c>
      <c r="R310" s="99">
        <v>1498363.3</v>
      </c>
      <c r="S310" s="137">
        <f t="shared" si="21"/>
        <v>1.2903225806451615</v>
      </c>
      <c r="T310" s="137">
        <f t="shared" si="22"/>
        <v>56.338028169014088</v>
      </c>
      <c r="U310" s="137">
        <f t="shared" si="23"/>
        <v>43.661971830985912</v>
      </c>
      <c r="V310" s="99">
        <v>3431735.3000000003</v>
      </c>
    </row>
    <row r="311" spans="1:22" ht="12" customHeight="1">
      <c r="A311" s="54" t="s">
        <v>40</v>
      </c>
      <c r="B311" s="2" t="s">
        <v>100</v>
      </c>
      <c r="C311" s="2" t="s">
        <v>101</v>
      </c>
      <c r="D311" s="2" t="s">
        <v>57</v>
      </c>
      <c r="E311" s="2" t="s">
        <v>48</v>
      </c>
      <c r="F311" s="88" t="s">
        <v>114</v>
      </c>
      <c r="G311" s="4">
        <v>4</v>
      </c>
      <c r="H311" s="2">
        <v>4.5</v>
      </c>
      <c r="I311" s="92">
        <v>73601.472000000009</v>
      </c>
      <c r="J311" s="92">
        <v>6816.8030000000008</v>
      </c>
      <c r="K311" s="92">
        <v>9.2617753623188399</v>
      </c>
      <c r="L311" s="136">
        <v>16.600000000000001</v>
      </c>
      <c r="M311" s="136">
        <v>88</v>
      </c>
      <c r="N311" s="92">
        <v>950.01900000000012</v>
      </c>
      <c r="O311" s="100">
        <v>962294.37883600022</v>
      </c>
      <c r="P311" s="98">
        <f t="shared" si="24"/>
        <v>19245887.576720003</v>
      </c>
      <c r="Q311" s="98">
        <v>2375047.5</v>
      </c>
      <c r="R311" s="99">
        <v>1478362.9000000001</v>
      </c>
      <c r="S311" s="137">
        <f t="shared" si="21"/>
        <v>1.6065388951521982</v>
      </c>
      <c r="T311" s="137">
        <f t="shared" si="22"/>
        <v>61.634948096885807</v>
      </c>
      <c r="U311" s="137">
        <f t="shared" si="23"/>
        <v>38.365051903114193</v>
      </c>
      <c r="V311" s="99">
        <v>3853410.4000000004</v>
      </c>
    </row>
    <row r="312" spans="1:22" ht="12" customHeight="1">
      <c r="A312" s="54" t="s">
        <v>40</v>
      </c>
      <c r="B312" s="2" t="s">
        <v>103</v>
      </c>
      <c r="C312" s="2" t="s">
        <v>101</v>
      </c>
      <c r="D312" s="2" t="s">
        <v>57</v>
      </c>
      <c r="E312" s="2" t="s">
        <v>48</v>
      </c>
      <c r="F312" s="87" t="s">
        <v>113</v>
      </c>
      <c r="G312" s="4">
        <v>0.496</v>
      </c>
      <c r="H312" s="2" t="s">
        <v>29</v>
      </c>
      <c r="I312" s="92">
        <v>108868.84400000001</v>
      </c>
      <c r="J312" s="92">
        <v>9200.1840000000011</v>
      </c>
      <c r="K312" s="92">
        <v>8.4507042253521121</v>
      </c>
      <c r="L312" s="136">
        <v>12.1</v>
      </c>
      <c r="M312" s="136">
        <v>90.6</v>
      </c>
      <c r="N312" s="92">
        <v>916.68499999999995</v>
      </c>
      <c r="O312" s="98">
        <v>1227825.9560280002</v>
      </c>
      <c r="P312" s="98">
        <f t="shared" si="24"/>
        <v>24556519.120560005</v>
      </c>
      <c r="Q312" s="98">
        <v>470009.4</v>
      </c>
      <c r="R312" s="99">
        <v>31667.300000000003</v>
      </c>
      <c r="S312" s="137">
        <f t="shared" si="21"/>
        <v>14.842105263157894</v>
      </c>
      <c r="T312" s="137">
        <f t="shared" si="22"/>
        <v>93.687707641196013</v>
      </c>
      <c r="U312" s="137">
        <f t="shared" si="23"/>
        <v>6.3122923588039876</v>
      </c>
      <c r="V312" s="99">
        <v>501676.7</v>
      </c>
    </row>
    <row r="313" spans="1:22" ht="12" customHeight="1" thickBot="1">
      <c r="A313" s="60" t="s">
        <v>40</v>
      </c>
      <c r="B313" s="12" t="s">
        <v>103</v>
      </c>
      <c r="C313" s="12" t="s">
        <v>101</v>
      </c>
      <c r="D313" s="12" t="s">
        <v>57</v>
      </c>
      <c r="E313" s="12" t="s">
        <v>48</v>
      </c>
      <c r="F313" s="89" t="s">
        <v>114</v>
      </c>
      <c r="G313" s="14">
        <v>4</v>
      </c>
      <c r="H313" s="12">
        <v>4.5</v>
      </c>
      <c r="I313" s="93">
        <v>158603.17200000002</v>
      </c>
      <c r="J313" s="93">
        <v>17233.678</v>
      </c>
      <c r="K313" s="93">
        <v>10.865910046237913</v>
      </c>
      <c r="L313" s="139">
        <v>11.3</v>
      </c>
      <c r="M313" s="139">
        <v>90.8</v>
      </c>
      <c r="N313" s="93">
        <v>950.01900000000012</v>
      </c>
      <c r="O313" s="101">
        <v>1011732.6342480002</v>
      </c>
      <c r="P313" s="102">
        <f t="shared" si="24"/>
        <v>20234652.684960004</v>
      </c>
      <c r="Q313" s="102">
        <v>653346.4</v>
      </c>
      <c r="R313" s="102">
        <v>30000.600000000002</v>
      </c>
      <c r="S313" s="140">
        <f t="shared" si="21"/>
        <v>21.777777777777779</v>
      </c>
      <c r="T313" s="140">
        <f t="shared" si="22"/>
        <v>95.609756097560989</v>
      </c>
      <c r="U313" s="140">
        <f t="shared" si="23"/>
        <v>4.3902439024390247</v>
      </c>
      <c r="V313" s="102">
        <v>683347</v>
      </c>
    </row>
    <row r="314" spans="1:22" ht="12" customHeight="1">
      <c r="A314" s="59" t="s">
        <v>40</v>
      </c>
      <c r="B314" s="11" t="s">
        <v>105</v>
      </c>
      <c r="C314" s="11" t="s">
        <v>32</v>
      </c>
      <c r="D314" s="11" t="s">
        <v>57</v>
      </c>
      <c r="E314" s="11" t="s">
        <v>48</v>
      </c>
      <c r="F314" s="90" t="s">
        <v>113</v>
      </c>
      <c r="G314" s="13">
        <v>0.51700000000000002</v>
      </c>
      <c r="H314" s="11" t="s">
        <v>29</v>
      </c>
      <c r="I314" s="94">
        <v>84218.35100000001</v>
      </c>
      <c r="J314" s="94">
        <v>5883.4510000000009</v>
      </c>
      <c r="K314" s="94">
        <v>6.985948941223036</v>
      </c>
      <c r="L314" s="141">
        <v>37.700000000000003</v>
      </c>
      <c r="M314" s="141">
        <v>66.3</v>
      </c>
      <c r="N314" s="94">
        <v>933.35200000000009</v>
      </c>
      <c r="O314" s="98">
        <v>1058136.0289640003</v>
      </c>
      <c r="P314" s="98">
        <f t="shared" si="24"/>
        <v>21162720.579280004</v>
      </c>
      <c r="Q314" s="98">
        <v>1035020.7000000001</v>
      </c>
      <c r="R314" s="99">
        <v>1071688.1000000001</v>
      </c>
      <c r="S314" s="137">
        <f t="shared" si="21"/>
        <v>0.96578538102643852</v>
      </c>
      <c r="T314" s="137">
        <f t="shared" si="22"/>
        <v>49.129746835443036</v>
      </c>
      <c r="U314" s="137">
        <f t="shared" si="23"/>
        <v>50.870253164556956</v>
      </c>
      <c r="V314" s="99">
        <v>2106708.8000000003</v>
      </c>
    </row>
    <row r="315" spans="1:22" ht="12" customHeight="1">
      <c r="A315" s="54" t="s">
        <v>40</v>
      </c>
      <c r="B315" s="2" t="s">
        <v>105</v>
      </c>
      <c r="C315" s="2" t="s">
        <v>32</v>
      </c>
      <c r="D315" s="2" t="s">
        <v>57</v>
      </c>
      <c r="E315" s="2" t="s">
        <v>48</v>
      </c>
      <c r="F315" s="88" t="s">
        <v>114</v>
      </c>
      <c r="G315" s="4">
        <v>3.5</v>
      </c>
      <c r="H315" s="2">
        <v>4</v>
      </c>
      <c r="I315" s="92">
        <v>104785.429</v>
      </c>
      <c r="J315" s="92">
        <v>8000.16</v>
      </c>
      <c r="K315" s="92">
        <v>7.6348019723238432</v>
      </c>
      <c r="L315" s="136">
        <v>13.3</v>
      </c>
      <c r="M315" s="136">
        <v>88.5</v>
      </c>
      <c r="N315" s="97" t="s">
        <v>115</v>
      </c>
      <c r="O315" s="100">
        <v>1790211.8701880004</v>
      </c>
      <c r="P315" s="98">
        <f t="shared" si="24"/>
        <v>35804237.403760009</v>
      </c>
      <c r="Q315" s="98">
        <v>855017.10000000009</v>
      </c>
      <c r="R315" s="99">
        <v>1215024.3</v>
      </c>
      <c r="S315" s="137">
        <f t="shared" si="21"/>
        <v>0.70370370370370372</v>
      </c>
      <c r="T315" s="137">
        <f t="shared" si="22"/>
        <v>41.304347826086953</v>
      </c>
      <c r="U315" s="137">
        <f t="shared" si="23"/>
        <v>58.695652173913039</v>
      </c>
      <c r="V315" s="99">
        <v>2070041.4000000001</v>
      </c>
    </row>
    <row r="316" spans="1:22" ht="12" customHeight="1">
      <c r="A316" s="54" t="s">
        <v>40</v>
      </c>
      <c r="B316" s="2" t="s">
        <v>18</v>
      </c>
      <c r="C316" s="2" t="s">
        <v>32</v>
      </c>
      <c r="D316" s="2" t="s">
        <v>57</v>
      </c>
      <c r="E316" s="2" t="s">
        <v>48</v>
      </c>
      <c r="F316" s="87" t="s">
        <v>113</v>
      </c>
      <c r="G316" s="4">
        <v>0.48799999999999999</v>
      </c>
      <c r="H316" s="2" t="s">
        <v>29</v>
      </c>
      <c r="I316" s="92">
        <v>228754.57500000001</v>
      </c>
      <c r="J316" s="92">
        <v>19400.388000000003</v>
      </c>
      <c r="K316" s="92">
        <v>8.4808743169398912</v>
      </c>
      <c r="L316" s="136">
        <v>35.4</v>
      </c>
      <c r="M316" s="136">
        <v>69.400000000000006</v>
      </c>
      <c r="N316" s="92">
        <v>9933.5320000000011</v>
      </c>
      <c r="O316" s="98">
        <v>2030340.5393320005</v>
      </c>
      <c r="P316" s="98">
        <f t="shared" si="24"/>
        <v>40606810.786640011</v>
      </c>
      <c r="Q316" s="98">
        <v>180003.6</v>
      </c>
      <c r="R316" s="99">
        <v>70001.400000000009</v>
      </c>
      <c r="S316" s="137">
        <f t="shared" si="21"/>
        <v>2.5714285714285712</v>
      </c>
      <c r="T316" s="137">
        <f t="shared" si="22"/>
        <v>72</v>
      </c>
      <c r="U316" s="137">
        <f t="shared" si="23"/>
        <v>28.000000000000004</v>
      </c>
      <c r="V316" s="99">
        <v>250005</v>
      </c>
    </row>
    <row r="317" spans="1:22" ht="12" customHeight="1" thickBot="1">
      <c r="A317" s="60" t="s">
        <v>40</v>
      </c>
      <c r="B317" s="12" t="s">
        <v>18</v>
      </c>
      <c r="C317" s="12" t="s">
        <v>32</v>
      </c>
      <c r="D317" s="12" t="s">
        <v>57</v>
      </c>
      <c r="E317" s="12" t="s">
        <v>48</v>
      </c>
      <c r="F317" s="89" t="s">
        <v>114</v>
      </c>
      <c r="G317" s="14">
        <v>4.0999999999999996</v>
      </c>
      <c r="H317" s="12">
        <v>4.5999999999999996</v>
      </c>
      <c r="I317" s="93">
        <v>187587.08500000002</v>
      </c>
      <c r="J317" s="93">
        <v>14433.622000000001</v>
      </c>
      <c r="K317" s="93">
        <v>7.694358063083075</v>
      </c>
      <c r="L317" s="139">
        <v>10.4</v>
      </c>
      <c r="M317" s="139">
        <v>91.7</v>
      </c>
      <c r="N317" s="93">
        <v>5616.7790000000005</v>
      </c>
      <c r="O317" s="101">
        <v>1983375.1333760004</v>
      </c>
      <c r="P317" s="102">
        <f t="shared" si="24"/>
        <v>39667502.667520009</v>
      </c>
      <c r="Q317" s="102">
        <v>768348.70000000007</v>
      </c>
      <c r="R317" s="102">
        <v>583345</v>
      </c>
      <c r="S317" s="140">
        <f t="shared" si="21"/>
        <v>1.3171428571428572</v>
      </c>
      <c r="T317" s="140">
        <f t="shared" si="22"/>
        <v>56.843403205918619</v>
      </c>
      <c r="U317" s="140">
        <f t="shared" si="23"/>
        <v>43.156596794081374</v>
      </c>
      <c r="V317" s="102">
        <v>1351693.7000000002</v>
      </c>
    </row>
    <row r="318" spans="1:22" ht="12" customHeight="1">
      <c r="A318" s="59" t="s">
        <v>40</v>
      </c>
      <c r="B318" s="11" t="s">
        <v>20</v>
      </c>
      <c r="C318" s="11" t="s">
        <v>30</v>
      </c>
      <c r="D318" s="11" t="s">
        <v>57</v>
      </c>
      <c r="E318" s="11" t="s">
        <v>48</v>
      </c>
      <c r="F318" s="90" t="s">
        <v>113</v>
      </c>
      <c r="G318" s="13">
        <v>0.505</v>
      </c>
      <c r="H318" s="11" t="s">
        <v>29</v>
      </c>
      <c r="I318" s="94">
        <v>384457.68900000001</v>
      </c>
      <c r="J318" s="94">
        <v>59767.862000000008</v>
      </c>
      <c r="K318" s="94">
        <v>15.546018121125419</v>
      </c>
      <c r="L318" s="141">
        <v>78.8</v>
      </c>
      <c r="M318" s="141">
        <v>22.8</v>
      </c>
      <c r="N318" s="94">
        <v>19383.721000000001</v>
      </c>
      <c r="O318" s="98">
        <v>3000428.1406960008</v>
      </c>
      <c r="P318" s="98">
        <f t="shared" si="24"/>
        <v>60008562.813920014</v>
      </c>
      <c r="Q318" s="98">
        <v>1375027.5000000002</v>
      </c>
      <c r="R318" s="99">
        <v>181670.30000000002</v>
      </c>
      <c r="S318" s="137">
        <f t="shared" si="21"/>
        <v>7.5688073394495419</v>
      </c>
      <c r="T318" s="137">
        <f t="shared" si="22"/>
        <v>88.329764453961459</v>
      </c>
      <c r="U318" s="137">
        <f t="shared" si="23"/>
        <v>11.670235546038544</v>
      </c>
      <c r="V318" s="99">
        <v>1556697.8000000003</v>
      </c>
    </row>
    <row r="319" spans="1:22" ht="12" customHeight="1">
      <c r="A319" s="54" t="s">
        <v>40</v>
      </c>
      <c r="B319" s="2" t="s">
        <v>20</v>
      </c>
      <c r="C319" s="2" t="s">
        <v>30</v>
      </c>
      <c r="D319" s="2" t="s">
        <v>57</v>
      </c>
      <c r="E319" s="2" t="s">
        <v>48</v>
      </c>
      <c r="F319" s="88" t="s">
        <v>114</v>
      </c>
      <c r="G319" s="4">
        <v>2.7</v>
      </c>
      <c r="H319" s="2">
        <v>3.2</v>
      </c>
      <c r="I319" s="92">
        <v>418991.71300000005</v>
      </c>
      <c r="J319" s="92">
        <v>70868.084000000003</v>
      </c>
      <c r="K319" s="92">
        <v>16.913958391344124</v>
      </c>
      <c r="L319" s="136">
        <v>72.900000000000006</v>
      </c>
      <c r="M319" s="136">
        <v>29.5</v>
      </c>
      <c r="N319" s="92">
        <v>11016.887000000001</v>
      </c>
      <c r="O319" s="100">
        <v>2867100.3408600003</v>
      </c>
      <c r="P319" s="98">
        <f t="shared" si="24"/>
        <v>57342006.817200005</v>
      </c>
      <c r="Q319" s="98">
        <v>2531717.3000000003</v>
      </c>
      <c r="R319" s="99">
        <v>686680.4</v>
      </c>
      <c r="S319" s="137">
        <f t="shared" si="21"/>
        <v>3.6868932038834954</v>
      </c>
      <c r="T319" s="137">
        <f t="shared" si="22"/>
        <v>78.663904712584156</v>
      </c>
      <c r="U319" s="137">
        <f t="shared" si="23"/>
        <v>21.336095287415844</v>
      </c>
      <c r="V319" s="99">
        <v>3218397.7</v>
      </c>
    </row>
    <row r="320" spans="1:22" ht="12" customHeight="1">
      <c r="A320" s="54" t="s">
        <v>40</v>
      </c>
      <c r="B320" s="2" t="s">
        <v>22</v>
      </c>
      <c r="C320" s="2" t="s">
        <v>30</v>
      </c>
      <c r="D320" s="2" t="s">
        <v>57</v>
      </c>
      <c r="E320" s="2" t="s">
        <v>48</v>
      </c>
      <c r="F320" s="88" t="s">
        <v>113</v>
      </c>
      <c r="G320" s="4">
        <v>0.51600000000000001</v>
      </c>
      <c r="H320" s="2" t="s">
        <v>29</v>
      </c>
      <c r="I320" s="92">
        <v>457692.48700000002</v>
      </c>
      <c r="J320" s="92">
        <v>65117.969000000005</v>
      </c>
      <c r="K320" s="92">
        <v>14.227449837952005</v>
      </c>
      <c r="L320" s="136">
        <v>95</v>
      </c>
      <c r="M320" s="136">
        <v>5.86</v>
      </c>
      <c r="N320" s="92">
        <v>18600.372000000003</v>
      </c>
      <c r="O320" s="98">
        <v>7132484.6468400015</v>
      </c>
      <c r="P320" s="98">
        <f t="shared" si="24"/>
        <v>142649692.93680003</v>
      </c>
      <c r="Q320" s="98">
        <v>515010.30000000005</v>
      </c>
      <c r="R320" s="99">
        <v>100002.00000000001</v>
      </c>
      <c r="S320" s="137">
        <f t="shared" si="21"/>
        <v>5.1499999999999995</v>
      </c>
      <c r="T320" s="137">
        <f t="shared" si="22"/>
        <v>83.739837398373979</v>
      </c>
      <c r="U320" s="137">
        <f t="shared" si="23"/>
        <v>16.260162601626018</v>
      </c>
      <c r="V320" s="99">
        <v>615012.30000000005</v>
      </c>
    </row>
    <row r="321" spans="1:22" ht="12" customHeight="1">
      <c r="A321" s="54" t="s">
        <v>40</v>
      </c>
      <c r="B321" s="2" t="s">
        <v>22</v>
      </c>
      <c r="C321" s="2" t="s">
        <v>30</v>
      </c>
      <c r="D321" s="2" t="s">
        <v>57</v>
      </c>
      <c r="E321" s="2" t="s">
        <v>48</v>
      </c>
      <c r="F321" s="88" t="s">
        <v>114</v>
      </c>
      <c r="G321" s="4">
        <v>4.0999999999999996</v>
      </c>
      <c r="H321" s="2">
        <v>4.5999999999999996</v>
      </c>
      <c r="I321" s="92">
        <v>422025.10700000002</v>
      </c>
      <c r="J321" s="92">
        <v>35234.038</v>
      </c>
      <c r="K321" s="92">
        <v>8.3488013901504683</v>
      </c>
      <c r="L321" s="136">
        <v>15.6</v>
      </c>
      <c r="M321" s="136">
        <v>87.1</v>
      </c>
      <c r="N321" s="92">
        <v>5683.4470000000001</v>
      </c>
      <c r="O321" s="100">
        <v>9554865.4934880007</v>
      </c>
      <c r="P321" s="98">
        <f t="shared" si="24"/>
        <v>191097309.86976001</v>
      </c>
      <c r="Q321" s="98">
        <v>68334.700000000012</v>
      </c>
      <c r="R321" s="99">
        <v>10000.200000000001</v>
      </c>
      <c r="S321" s="137">
        <f t="shared" si="21"/>
        <v>6.8333333333333339</v>
      </c>
      <c r="T321" s="137">
        <f t="shared" si="22"/>
        <v>87.2340425531915</v>
      </c>
      <c r="U321" s="137">
        <f t="shared" si="23"/>
        <v>12.76595744680851</v>
      </c>
      <c r="V321" s="99">
        <v>78334.900000000009</v>
      </c>
    </row>
    <row r="322" spans="1:22" ht="12" customHeight="1">
      <c r="A322" s="54" t="s">
        <v>40</v>
      </c>
      <c r="B322" s="2" t="s">
        <v>24</v>
      </c>
      <c r="C322" s="2" t="s">
        <v>30</v>
      </c>
      <c r="D322" s="2" t="s">
        <v>57</v>
      </c>
      <c r="E322" s="2" t="s">
        <v>48</v>
      </c>
      <c r="F322" s="88" t="s">
        <v>113</v>
      </c>
      <c r="G322" s="4">
        <v>0.50800000000000001</v>
      </c>
      <c r="H322" s="2" t="s">
        <v>29</v>
      </c>
      <c r="I322" s="92">
        <v>207220.81100000002</v>
      </c>
      <c r="J322" s="92">
        <v>15250.305000000002</v>
      </c>
      <c r="K322" s="92">
        <v>7.3594466339580151</v>
      </c>
      <c r="L322" s="136">
        <v>12.7</v>
      </c>
      <c r="M322" s="136">
        <v>89.1</v>
      </c>
      <c r="N322" s="92">
        <v>29867.264000000003</v>
      </c>
      <c r="O322" s="98">
        <v>3657288.1443000007</v>
      </c>
      <c r="P322" s="98">
        <f t="shared" si="24"/>
        <v>73145762.886000007</v>
      </c>
      <c r="Q322" s="98">
        <v>1600032.0000000002</v>
      </c>
      <c r="R322" s="99">
        <v>2185043.7000000002</v>
      </c>
      <c r="S322" s="137">
        <f t="shared" si="21"/>
        <v>0.73226544622425638</v>
      </c>
      <c r="T322" s="137">
        <f t="shared" si="22"/>
        <v>42.27212681638045</v>
      </c>
      <c r="U322" s="137">
        <f t="shared" si="23"/>
        <v>57.72787318361955</v>
      </c>
      <c r="V322" s="99">
        <v>3785075.7</v>
      </c>
    </row>
    <row r="323" spans="1:22" ht="12" customHeight="1" thickBot="1">
      <c r="A323" s="60" t="s">
        <v>40</v>
      </c>
      <c r="B323" s="12" t="s">
        <v>24</v>
      </c>
      <c r="C323" s="12" t="s">
        <v>30</v>
      </c>
      <c r="D323" s="12" t="s">
        <v>57</v>
      </c>
      <c r="E323" s="12" t="s">
        <v>48</v>
      </c>
      <c r="F323" s="89" t="s">
        <v>114</v>
      </c>
      <c r="G323" s="14">
        <v>3.5</v>
      </c>
      <c r="H323" s="12">
        <v>4</v>
      </c>
      <c r="I323" s="93">
        <v>572711.45400000003</v>
      </c>
      <c r="J323" s="93">
        <v>49984.333000000006</v>
      </c>
      <c r="K323" s="93">
        <v>8.7276642803096447</v>
      </c>
      <c r="L323" s="139">
        <v>7.47</v>
      </c>
      <c r="M323" s="139">
        <v>93.8</v>
      </c>
      <c r="N323" s="93">
        <v>16783.669000000002</v>
      </c>
      <c r="O323" s="101">
        <v>4319824.4614280006</v>
      </c>
      <c r="P323" s="102">
        <f t="shared" si="24"/>
        <v>86396489.228560016</v>
      </c>
      <c r="Q323" s="102">
        <v>1098355.3</v>
      </c>
      <c r="R323" s="102">
        <v>2465049.3000000003</v>
      </c>
      <c r="S323" s="140">
        <f t="shared" si="21"/>
        <v>0.44557133198106824</v>
      </c>
      <c r="T323" s="140">
        <f t="shared" si="22"/>
        <v>30.823199251637039</v>
      </c>
      <c r="U323" s="140">
        <f t="shared" si="23"/>
        <v>69.17680074836295</v>
      </c>
      <c r="V323" s="102">
        <v>3563404.6000000006</v>
      </c>
    </row>
    <row r="324" spans="1:22" ht="12" customHeight="1">
      <c r="A324" s="59" t="s">
        <v>40</v>
      </c>
      <c r="B324" s="11" t="s">
        <v>26</v>
      </c>
      <c r="C324" s="11" t="s">
        <v>44</v>
      </c>
      <c r="D324" s="11" t="s">
        <v>57</v>
      </c>
      <c r="E324" s="11" t="s">
        <v>48</v>
      </c>
      <c r="F324" s="91" t="s">
        <v>113</v>
      </c>
      <c r="G324" s="13">
        <v>0.495</v>
      </c>
      <c r="H324" s="11" t="s">
        <v>29</v>
      </c>
      <c r="I324" s="94">
        <v>221221.09100000001</v>
      </c>
      <c r="J324" s="94">
        <v>16700.334000000003</v>
      </c>
      <c r="K324" s="94">
        <v>7.5491599487681764</v>
      </c>
      <c r="L324" s="141">
        <v>29.5</v>
      </c>
      <c r="M324" s="141">
        <v>71</v>
      </c>
      <c r="N324" s="94">
        <v>97585.285000000003</v>
      </c>
      <c r="O324" s="98">
        <v>8513664.736556001</v>
      </c>
      <c r="P324" s="98">
        <f t="shared" si="24"/>
        <v>170273294.73112002</v>
      </c>
      <c r="Q324" s="98">
        <v>4118415.7</v>
      </c>
      <c r="R324" s="99">
        <v>4860097.2</v>
      </c>
      <c r="S324" s="137">
        <f t="shared" si="21"/>
        <v>0.84739368998628262</v>
      </c>
      <c r="T324" s="137">
        <f t="shared" si="22"/>
        <v>45.869686281789498</v>
      </c>
      <c r="U324" s="137">
        <f t="shared" si="23"/>
        <v>54.130313718210509</v>
      </c>
      <c r="V324" s="99">
        <v>8978512.9000000004</v>
      </c>
    </row>
    <row r="325" spans="1:22" ht="12" customHeight="1" thickBot="1">
      <c r="A325" s="60" t="s">
        <v>40</v>
      </c>
      <c r="B325" s="12" t="s">
        <v>26</v>
      </c>
      <c r="C325" s="12" t="s">
        <v>44</v>
      </c>
      <c r="D325" s="12" t="s">
        <v>57</v>
      </c>
      <c r="E325" s="12" t="s">
        <v>48</v>
      </c>
      <c r="F325" s="89" t="s">
        <v>114</v>
      </c>
      <c r="G325" s="14">
        <v>4.5</v>
      </c>
      <c r="H325" s="12">
        <v>5</v>
      </c>
      <c r="I325" s="93">
        <v>366173.99</v>
      </c>
      <c r="J325" s="93">
        <v>55634.446000000004</v>
      </c>
      <c r="K325" s="93">
        <v>15.19344560764679</v>
      </c>
      <c r="L325" s="139">
        <v>13.8</v>
      </c>
      <c r="M325" s="139">
        <v>86.7</v>
      </c>
      <c r="N325" s="93">
        <v>17050.341</v>
      </c>
      <c r="O325" s="101">
        <v>8959845.4599920008</v>
      </c>
      <c r="P325" s="102">
        <f t="shared" si="24"/>
        <v>179196909.19984001</v>
      </c>
      <c r="Q325" s="102">
        <v>3640072.8000000003</v>
      </c>
      <c r="R325" s="102">
        <v>2523383.8000000003</v>
      </c>
      <c r="S325" s="140">
        <f t="shared" si="21"/>
        <v>1.4425363276089829</v>
      </c>
      <c r="T325" s="140">
        <f t="shared" si="22"/>
        <v>59.058950784207674</v>
      </c>
      <c r="U325" s="140">
        <f t="shared" si="23"/>
        <v>40.941049215792319</v>
      </c>
      <c r="V325" s="102">
        <v>6163456.6000000006</v>
      </c>
    </row>
  </sheetData>
  <phoneticPr fontId="3" type="noConversion"/>
  <pageMargins left="0.7" right="0.7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indexed="11"/>
  </sheetPr>
  <dimension ref="A1:R290"/>
  <sheetViews>
    <sheetView zoomScale="75" workbookViewId="0">
      <pane xSplit="7" ySplit="1" topLeftCell="H2" activePane="bottomRight" state="frozen"/>
      <selection pane="topRight" activeCell="G1" sqref="G1"/>
      <selection pane="bottomLeft" activeCell="A2" sqref="A2"/>
      <selection pane="bottomRight" activeCell="H46" sqref="H46"/>
    </sheetView>
  </sheetViews>
  <sheetFormatPr defaultRowHeight="11.25"/>
  <cols>
    <col min="1" max="1" width="8.7109375" style="1" customWidth="1"/>
    <col min="2" max="2" width="10.28515625" style="1" customWidth="1"/>
    <col min="3" max="3" width="7.7109375" style="1" customWidth="1"/>
    <col min="4" max="4" width="7.140625" style="1" customWidth="1"/>
    <col min="5" max="5" width="11.28515625" style="1" customWidth="1"/>
    <col min="6" max="6" width="9.7109375" style="1" customWidth="1"/>
    <col min="7" max="7" width="7" style="1" customWidth="1"/>
    <col min="8" max="8" width="9.85546875" style="1" customWidth="1"/>
    <col min="9" max="9" width="12.42578125" style="1" customWidth="1"/>
    <col min="10" max="11" width="14.7109375" style="1" customWidth="1"/>
    <col min="12" max="13" width="13.28515625" style="1" customWidth="1"/>
    <col min="14" max="14" width="13.7109375" style="1" customWidth="1"/>
    <col min="15" max="15" width="15.28515625" style="1" customWidth="1"/>
    <col min="16" max="16" width="15.140625" style="1" customWidth="1"/>
    <col min="17" max="17" width="12.5703125" style="1" customWidth="1"/>
    <col min="18" max="18" width="16.42578125" style="1" customWidth="1"/>
    <col min="19" max="16384" width="9.140625" style="1"/>
  </cols>
  <sheetData>
    <row r="1" spans="1:18" s="3" customFormat="1" ht="36.75" customHeight="1">
      <c r="A1" s="5" t="s">
        <v>109</v>
      </c>
      <c r="B1" s="5" t="s">
        <v>41</v>
      </c>
      <c r="C1" s="5" t="s">
        <v>0</v>
      </c>
      <c r="D1" s="5" t="s">
        <v>1</v>
      </c>
      <c r="E1" s="5" t="s">
        <v>17</v>
      </c>
      <c r="F1" s="5" t="s">
        <v>116</v>
      </c>
      <c r="G1" s="5" t="s">
        <v>112</v>
      </c>
      <c r="H1" s="5" t="s">
        <v>42</v>
      </c>
      <c r="I1" s="3" t="s">
        <v>120</v>
      </c>
      <c r="J1" s="3" t="s">
        <v>121</v>
      </c>
      <c r="K1" s="3" t="s">
        <v>122</v>
      </c>
      <c r="L1" s="3" t="s">
        <v>123</v>
      </c>
      <c r="M1" s="3" t="s">
        <v>124</v>
      </c>
      <c r="N1" s="3" t="s">
        <v>125</v>
      </c>
      <c r="O1" s="3" t="s">
        <v>126</v>
      </c>
      <c r="P1" s="3" t="s">
        <v>127</v>
      </c>
      <c r="Q1" s="3" t="s">
        <v>128</v>
      </c>
      <c r="R1" s="3" t="s">
        <v>129</v>
      </c>
    </row>
    <row r="2" spans="1:18" ht="12" customHeight="1">
      <c r="A2" s="15" t="s">
        <v>31</v>
      </c>
      <c r="B2" s="2" t="s">
        <v>52</v>
      </c>
      <c r="C2" s="2" t="s">
        <v>44</v>
      </c>
      <c r="D2" s="2" t="s">
        <v>45</v>
      </c>
      <c r="E2" s="2" t="s">
        <v>48</v>
      </c>
      <c r="F2" s="87" t="s">
        <v>113</v>
      </c>
      <c r="G2" s="17">
        <v>0.55700000000000005</v>
      </c>
      <c r="H2" s="2" t="s">
        <v>29</v>
      </c>
      <c r="I2" s="107">
        <v>34.5</v>
      </c>
      <c r="J2" s="107">
        <v>42</v>
      </c>
      <c r="K2" s="107">
        <v>0.5</v>
      </c>
      <c r="L2" s="107">
        <v>3.5</v>
      </c>
      <c r="M2" s="107">
        <v>0</v>
      </c>
      <c r="N2" s="107">
        <v>1.5</v>
      </c>
      <c r="O2" s="107">
        <v>2.5</v>
      </c>
      <c r="P2" s="107">
        <v>0</v>
      </c>
      <c r="Q2" s="107">
        <v>0</v>
      </c>
      <c r="R2" s="108">
        <v>3.5</v>
      </c>
    </row>
    <row r="3" spans="1:18" ht="12" customHeight="1">
      <c r="A3" s="15" t="s">
        <v>31</v>
      </c>
      <c r="B3" s="2" t="s">
        <v>52</v>
      </c>
      <c r="C3" s="2" t="s">
        <v>44</v>
      </c>
      <c r="D3" s="2" t="s">
        <v>45</v>
      </c>
      <c r="E3" s="2" t="s">
        <v>46</v>
      </c>
      <c r="F3" s="88" t="s">
        <v>114</v>
      </c>
      <c r="G3" s="4">
        <v>15.662000000000001</v>
      </c>
      <c r="H3" s="2">
        <v>16.7</v>
      </c>
      <c r="I3" s="114">
        <v>53</v>
      </c>
      <c r="J3" s="114">
        <v>27</v>
      </c>
      <c r="K3" s="114">
        <v>0</v>
      </c>
      <c r="L3" s="114">
        <v>0</v>
      </c>
      <c r="M3" s="114">
        <v>0</v>
      </c>
      <c r="N3" s="114">
        <v>0</v>
      </c>
      <c r="O3" s="114">
        <v>1</v>
      </c>
      <c r="P3" s="114">
        <v>0</v>
      </c>
      <c r="Q3" s="114">
        <v>0</v>
      </c>
      <c r="R3" s="115">
        <v>0</v>
      </c>
    </row>
    <row r="4" spans="1:18" ht="12" customHeight="1">
      <c r="A4" s="15" t="s">
        <v>31</v>
      </c>
      <c r="B4" s="2" t="s">
        <v>54</v>
      </c>
      <c r="C4" s="2" t="s">
        <v>44</v>
      </c>
      <c r="D4" s="2" t="s">
        <v>45</v>
      </c>
      <c r="E4" s="2" t="s">
        <v>48</v>
      </c>
      <c r="F4" s="87" t="s">
        <v>113</v>
      </c>
      <c r="G4" s="4">
        <v>0.51900000000000002</v>
      </c>
      <c r="H4" s="2" t="s">
        <v>29</v>
      </c>
      <c r="I4" s="115">
        <v>81.25</v>
      </c>
      <c r="J4" s="115">
        <v>191.25</v>
      </c>
      <c r="K4" s="115">
        <v>0</v>
      </c>
      <c r="L4" s="115">
        <v>40</v>
      </c>
      <c r="M4" s="116">
        <v>0</v>
      </c>
      <c r="N4" s="115">
        <v>1.25</v>
      </c>
      <c r="O4" s="115">
        <v>26.25</v>
      </c>
      <c r="P4" s="115">
        <v>0</v>
      </c>
      <c r="Q4" s="115">
        <v>0</v>
      </c>
      <c r="R4" s="115">
        <v>0</v>
      </c>
    </row>
    <row r="5" spans="1:18" ht="12" customHeight="1" thickBot="1">
      <c r="A5" s="23" t="s">
        <v>31</v>
      </c>
      <c r="B5" s="12" t="s">
        <v>54</v>
      </c>
      <c r="C5" s="12" t="s">
        <v>44</v>
      </c>
      <c r="D5" s="12" t="s">
        <v>45</v>
      </c>
      <c r="E5" s="12" t="s">
        <v>48</v>
      </c>
      <c r="F5" s="89" t="s">
        <v>114</v>
      </c>
      <c r="G5" s="14">
        <v>15.5</v>
      </c>
      <c r="H5" s="12">
        <v>16</v>
      </c>
      <c r="I5" s="114">
        <v>35</v>
      </c>
      <c r="J5" s="114">
        <v>99</v>
      </c>
      <c r="K5" s="114">
        <v>0</v>
      </c>
      <c r="L5" s="114">
        <v>0</v>
      </c>
      <c r="M5" s="114">
        <v>0</v>
      </c>
      <c r="N5" s="114">
        <v>0</v>
      </c>
      <c r="O5" s="114">
        <v>1</v>
      </c>
      <c r="P5" s="114">
        <v>0</v>
      </c>
      <c r="Q5" s="114">
        <v>0</v>
      </c>
      <c r="R5" s="117">
        <v>0</v>
      </c>
    </row>
    <row r="6" spans="1:18" ht="12" customHeight="1">
      <c r="A6" s="26" t="s">
        <v>31</v>
      </c>
      <c r="B6" s="11" t="s">
        <v>58</v>
      </c>
      <c r="C6" s="11" t="s">
        <v>56</v>
      </c>
      <c r="D6" s="11" t="s">
        <v>57</v>
      </c>
      <c r="E6" s="11" t="s">
        <v>48</v>
      </c>
      <c r="F6" s="90" t="s">
        <v>113</v>
      </c>
      <c r="G6" s="13">
        <v>0.52400000000000002</v>
      </c>
      <c r="H6" s="11" t="s">
        <v>29</v>
      </c>
      <c r="I6" s="114">
        <v>206.66666666666663</v>
      </c>
      <c r="J6" s="114">
        <v>155</v>
      </c>
      <c r="K6" s="114">
        <v>0</v>
      </c>
      <c r="L6" s="114">
        <v>41.666666666666657</v>
      </c>
      <c r="M6" s="114">
        <v>5</v>
      </c>
      <c r="N6" s="114">
        <v>0</v>
      </c>
      <c r="O6" s="114">
        <v>1.6666666666666667</v>
      </c>
      <c r="P6" s="115">
        <v>0</v>
      </c>
      <c r="Q6" s="115">
        <v>0</v>
      </c>
      <c r="R6" s="115">
        <v>0</v>
      </c>
    </row>
    <row r="7" spans="1:18" ht="12" customHeight="1">
      <c r="A7" s="15" t="s">
        <v>31</v>
      </c>
      <c r="B7" s="2" t="s">
        <v>58</v>
      </c>
      <c r="C7" s="2" t="s">
        <v>56</v>
      </c>
      <c r="D7" s="2" t="s">
        <v>57</v>
      </c>
      <c r="E7" s="2" t="s">
        <v>48</v>
      </c>
      <c r="F7" s="88" t="s">
        <v>114</v>
      </c>
      <c r="G7" s="4">
        <v>15.5</v>
      </c>
      <c r="H7" s="2">
        <v>16</v>
      </c>
      <c r="I7" s="114">
        <v>175</v>
      </c>
      <c r="J7" s="114">
        <v>16.666666666666668</v>
      </c>
      <c r="K7" s="114">
        <v>160</v>
      </c>
      <c r="L7" s="114">
        <v>0</v>
      </c>
      <c r="M7" s="114">
        <v>18.333333333333336</v>
      </c>
      <c r="N7" s="114">
        <v>0</v>
      </c>
      <c r="O7" s="114">
        <v>0</v>
      </c>
      <c r="P7" s="114">
        <v>1.6666666666666667</v>
      </c>
      <c r="Q7" s="114">
        <v>0</v>
      </c>
      <c r="R7" s="114">
        <v>0</v>
      </c>
    </row>
    <row r="8" spans="1:18" ht="12" customHeight="1">
      <c r="A8" s="15" t="s">
        <v>31</v>
      </c>
      <c r="B8" s="2" t="s">
        <v>60</v>
      </c>
      <c r="C8" s="2" t="s">
        <v>56</v>
      </c>
      <c r="D8" s="2" t="s">
        <v>57</v>
      </c>
      <c r="E8" s="2" t="s">
        <v>48</v>
      </c>
      <c r="F8" s="87" t="s">
        <v>113</v>
      </c>
      <c r="G8" s="4">
        <v>0.58399999999999996</v>
      </c>
      <c r="H8" s="2" t="s">
        <v>29</v>
      </c>
      <c r="I8" s="114">
        <v>311.66666666666663</v>
      </c>
      <c r="J8" s="114">
        <v>150</v>
      </c>
      <c r="K8" s="114">
        <v>11.666666666666668</v>
      </c>
      <c r="L8" s="114">
        <v>11.666666666666668</v>
      </c>
      <c r="M8" s="114">
        <v>0</v>
      </c>
      <c r="N8" s="114">
        <v>0</v>
      </c>
      <c r="O8" s="114">
        <v>18.333333333333332</v>
      </c>
      <c r="P8" s="114">
        <v>0</v>
      </c>
      <c r="Q8" s="114">
        <v>0</v>
      </c>
      <c r="R8" s="114">
        <v>0</v>
      </c>
    </row>
    <row r="9" spans="1:18" ht="12" customHeight="1" thickBot="1">
      <c r="A9" s="23" t="s">
        <v>31</v>
      </c>
      <c r="B9" s="12" t="s">
        <v>60</v>
      </c>
      <c r="C9" s="12" t="s">
        <v>56</v>
      </c>
      <c r="D9" s="12" t="s">
        <v>57</v>
      </c>
      <c r="E9" s="12" t="s">
        <v>48</v>
      </c>
      <c r="F9" s="89" t="s">
        <v>114</v>
      </c>
      <c r="G9" s="14">
        <v>16.5</v>
      </c>
      <c r="H9" s="12">
        <v>17</v>
      </c>
      <c r="I9" s="114">
        <v>152</v>
      </c>
      <c r="J9" s="114">
        <v>40</v>
      </c>
      <c r="K9" s="114">
        <v>1</v>
      </c>
      <c r="L9" s="114">
        <v>0</v>
      </c>
      <c r="M9" s="114">
        <v>0</v>
      </c>
      <c r="N9" s="114">
        <v>1</v>
      </c>
      <c r="O9" s="114">
        <v>7</v>
      </c>
      <c r="P9" s="114">
        <v>0</v>
      </c>
      <c r="Q9" s="114">
        <v>0</v>
      </c>
      <c r="R9" s="114">
        <v>0</v>
      </c>
    </row>
    <row r="10" spans="1:18" ht="12" customHeight="1">
      <c r="A10" s="24" t="s">
        <v>31</v>
      </c>
      <c r="B10" s="18" t="s">
        <v>63</v>
      </c>
      <c r="C10" s="18" t="s">
        <v>62</v>
      </c>
      <c r="D10" s="18" t="s">
        <v>57</v>
      </c>
      <c r="E10" s="18" t="s">
        <v>48</v>
      </c>
      <c r="F10" s="90" t="s">
        <v>113</v>
      </c>
      <c r="G10" s="19">
        <v>0.55300000000000005</v>
      </c>
      <c r="H10" s="2" t="s">
        <v>29</v>
      </c>
      <c r="I10" s="114">
        <v>935.2</v>
      </c>
      <c r="J10" s="114">
        <v>256</v>
      </c>
      <c r="K10" s="114">
        <v>295</v>
      </c>
      <c r="L10" s="114">
        <v>100</v>
      </c>
      <c r="M10" s="114">
        <v>10</v>
      </c>
      <c r="N10" s="114">
        <v>0.1</v>
      </c>
      <c r="O10" s="114">
        <v>35</v>
      </c>
      <c r="P10" s="114">
        <v>0</v>
      </c>
      <c r="Q10" s="114">
        <v>0</v>
      </c>
      <c r="R10" s="114">
        <v>0</v>
      </c>
    </row>
    <row r="11" spans="1:18" ht="12" customHeight="1" thickBot="1">
      <c r="A11" s="23" t="s">
        <v>31</v>
      </c>
      <c r="B11" s="12" t="s">
        <v>63</v>
      </c>
      <c r="C11" s="12" t="s">
        <v>62</v>
      </c>
      <c r="D11" s="12" t="s">
        <v>57</v>
      </c>
      <c r="E11" s="12" t="s">
        <v>48</v>
      </c>
      <c r="F11" s="89" t="s">
        <v>114</v>
      </c>
      <c r="G11" s="14">
        <v>15.5</v>
      </c>
      <c r="H11" s="12">
        <v>16</v>
      </c>
      <c r="I11" s="114">
        <v>136.66666666666669</v>
      </c>
      <c r="J11" s="114">
        <v>90</v>
      </c>
      <c r="K11" s="114">
        <v>118.33333333333334</v>
      </c>
      <c r="L11" s="114">
        <v>8.3333333333333321</v>
      </c>
      <c r="M11" s="114">
        <v>0</v>
      </c>
      <c r="N11" s="114">
        <v>0</v>
      </c>
      <c r="O11" s="114">
        <v>10</v>
      </c>
      <c r="P11" s="114">
        <v>0</v>
      </c>
      <c r="Q11" s="114">
        <v>0</v>
      </c>
      <c r="R11" s="114">
        <v>0</v>
      </c>
    </row>
    <row r="12" spans="1:18" ht="12" customHeight="1">
      <c r="A12" s="26" t="s">
        <v>31</v>
      </c>
      <c r="B12" s="11" t="s">
        <v>66</v>
      </c>
      <c r="C12" s="11" t="s">
        <v>67</v>
      </c>
      <c r="D12" s="11" t="s">
        <v>57</v>
      </c>
      <c r="E12" s="11" t="s">
        <v>48</v>
      </c>
      <c r="F12" s="90" t="s">
        <v>113</v>
      </c>
      <c r="G12" s="13">
        <v>0.53800000000000003</v>
      </c>
      <c r="H12" s="11" t="s">
        <v>29</v>
      </c>
      <c r="I12" s="115">
        <v>1370</v>
      </c>
      <c r="J12" s="114">
        <v>235</v>
      </c>
      <c r="K12" s="114">
        <v>215</v>
      </c>
      <c r="L12" s="114">
        <v>85</v>
      </c>
      <c r="M12" s="114">
        <v>5</v>
      </c>
      <c r="N12" s="114">
        <v>0</v>
      </c>
      <c r="O12" s="114">
        <v>15</v>
      </c>
      <c r="P12" s="114">
        <v>0</v>
      </c>
      <c r="Q12" s="114">
        <v>0</v>
      </c>
      <c r="R12" s="114">
        <v>0</v>
      </c>
    </row>
    <row r="13" spans="1:18" ht="12" customHeight="1">
      <c r="A13" s="15" t="s">
        <v>31</v>
      </c>
      <c r="B13" s="2" t="s">
        <v>66</v>
      </c>
      <c r="C13" s="2" t="s">
        <v>67</v>
      </c>
      <c r="D13" s="2" t="s">
        <v>57</v>
      </c>
      <c r="E13" s="2" t="s">
        <v>48</v>
      </c>
      <c r="F13" s="88" t="s">
        <v>114</v>
      </c>
      <c r="G13" s="4">
        <v>15.5</v>
      </c>
      <c r="H13" s="2">
        <v>16</v>
      </c>
      <c r="I13" s="114">
        <v>1490</v>
      </c>
      <c r="J13" s="114">
        <v>40</v>
      </c>
      <c r="K13" s="114">
        <v>120</v>
      </c>
      <c r="L13" s="114">
        <v>30</v>
      </c>
      <c r="M13" s="114">
        <v>0</v>
      </c>
      <c r="N13" s="114">
        <v>0</v>
      </c>
      <c r="O13" s="114">
        <v>25</v>
      </c>
      <c r="P13" s="114">
        <v>0</v>
      </c>
      <c r="Q13" s="114">
        <v>0</v>
      </c>
      <c r="R13" s="114">
        <v>0</v>
      </c>
    </row>
    <row r="14" spans="1:18" ht="12" customHeight="1">
      <c r="A14" s="15" t="s">
        <v>31</v>
      </c>
      <c r="B14" s="2" t="s">
        <v>68</v>
      </c>
      <c r="C14" s="2" t="s">
        <v>67</v>
      </c>
      <c r="D14" s="2" t="s">
        <v>57</v>
      </c>
      <c r="E14" s="2" t="s">
        <v>48</v>
      </c>
      <c r="F14" s="87" t="s">
        <v>113</v>
      </c>
      <c r="G14" s="4">
        <v>0.499</v>
      </c>
      <c r="H14" s="2" t="s">
        <v>29</v>
      </c>
      <c r="I14" s="114">
        <v>1575</v>
      </c>
      <c r="J14" s="114">
        <v>70</v>
      </c>
      <c r="K14" s="114">
        <v>645</v>
      </c>
      <c r="L14" s="114">
        <v>175</v>
      </c>
      <c r="M14" s="114">
        <v>0</v>
      </c>
      <c r="N14" s="114">
        <v>0</v>
      </c>
      <c r="O14" s="114">
        <v>5</v>
      </c>
      <c r="P14" s="114">
        <v>0</v>
      </c>
      <c r="Q14" s="114">
        <v>0</v>
      </c>
      <c r="R14" s="114">
        <v>0</v>
      </c>
    </row>
    <row r="15" spans="1:18" ht="12" customHeight="1">
      <c r="A15" s="15" t="s">
        <v>31</v>
      </c>
      <c r="B15" s="2" t="s">
        <v>68</v>
      </c>
      <c r="C15" s="2" t="s">
        <v>67</v>
      </c>
      <c r="D15" s="2" t="s">
        <v>57</v>
      </c>
      <c r="E15" s="2" t="s">
        <v>48</v>
      </c>
      <c r="F15" s="88" t="s">
        <v>114</v>
      </c>
      <c r="G15" s="4">
        <v>15.5</v>
      </c>
      <c r="H15" s="2">
        <v>16</v>
      </c>
      <c r="I15" s="114">
        <v>850</v>
      </c>
      <c r="J15" s="114">
        <v>80</v>
      </c>
      <c r="K15" s="114">
        <v>915</v>
      </c>
      <c r="L15" s="114">
        <v>70</v>
      </c>
      <c r="M15" s="116">
        <v>5</v>
      </c>
      <c r="N15" s="114">
        <v>0</v>
      </c>
      <c r="O15" s="114">
        <v>5</v>
      </c>
      <c r="P15" s="114">
        <v>0</v>
      </c>
      <c r="Q15" s="114">
        <v>0</v>
      </c>
      <c r="R15" s="114">
        <v>0</v>
      </c>
    </row>
    <row r="16" spans="1:18" ht="12" customHeight="1">
      <c r="A16" s="15" t="s">
        <v>31</v>
      </c>
      <c r="B16" s="2" t="s">
        <v>70</v>
      </c>
      <c r="C16" s="2" t="s">
        <v>67</v>
      </c>
      <c r="D16" s="2" t="s">
        <v>57</v>
      </c>
      <c r="E16" s="2" t="s">
        <v>48</v>
      </c>
      <c r="F16" s="87" t="s">
        <v>113</v>
      </c>
      <c r="G16" s="4">
        <v>0.503</v>
      </c>
      <c r="H16" s="2" t="s">
        <v>29</v>
      </c>
      <c r="I16" s="114">
        <v>3873.3333333333335</v>
      </c>
      <c r="J16" s="114">
        <v>15</v>
      </c>
      <c r="K16" s="114">
        <v>25</v>
      </c>
      <c r="L16" s="114">
        <v>20</v>
      </c>
      <c r="M16" s="114">
        <v>0</v>
      </c>
      <c r="N16" s="114">
        <v>0</v>
      </c>
      <c r="O16" s="114">
        <v>15</v>
      </c>
      <c r="P16" s="114">
        <v>0</v>
      </c>
      <c r="Q16" s="114">
        <v>0</v>
      </c>
      <c r="R16" s="114">
        <v>0</v>
      </c>
    </row>
    <row r="17" spans="1:18" ht="12" customHeight="1" thickBot="1">
      <c r="A17" s="23" t="s">
        <v>31</v>
      </c>
      <c r="B17" s="12" t="s">
        <v>70</v>
      </c>
      <c r="C17" s="12" t="s">
        <v>67</v>
      </c>
      <c r="D17" s="12" t="s">
        <v>57</v>
      </c>
      <c r="E17" s="12" t="s">
        <v>48</v>
      </c>
      <c r="F17" s="89" t="s">
        <v>114</v>
      </c>
      <c r="G17" s="14">
        <v>16</v>
      </c>
      <c r="H17" s="12">
        <v>16.5</v>
      </c>
      <c r="I17" s="114">
        <v>3545</v>
      </c>
      <c r="J17" s="114">
        <v>10</v>
      </c>
      <c r="K17" s="114">
        <v>10</v>
      </c>
      <c r="L17" s="114">
        <v>35</v>
      </c>
      <c r="M17" s="114">
        <v>0</v>
      </c>
      <c r="N17" s="114">
        <v>0</v>
      </c>
      <c r="O17" s="114">
        <v>0</v>
      </c>
      <c r="P17" s="114">
        <v>0</v>
      </c>
      <c r="Q17" s="114">
        <v>0</v>
      </c>
      <c r="R17" s="114">
        <v>0</v>
      </c>
    </row>
    <row r="18" spans="1:18" ht="12" customHeight="1">
      <c r="A18" s="26" t="s">
        <v>31</v>
      </c>
      <c r="B18" s="11" t="s">
        <v>72</v>
      </c>
      <c r="C18" s="11" t="s">
        <v>73</v>
      </c>
      <c r="D18" s="11" t="s">
        <v>57</v>
      </c>
      <c r="E18" s="11" t="s">
        <v>48</v>
      </c>
      <c r="F18" s="90" t="s">
        <v>113</v>
      </c>
      <c r="G18" s="13">
        <v>0.59099999999999997</v>
      </c>
      <c r="H18" s="11" t="s">
        <v>29</v>
      </c>
      <c r="I18" s="114">
        <v>940</v>
      </c>
      <c r="J18" s="114">
        <v>37.5</v>
      </c>
      <c r="K18" s="114">
        <v>15</v>
      </c>
      <c r="L18" s="114">
        <v>17.5</v>
      </c>
      <c r="M18" s="114">
        <v>0</v>
      </c>
      <c r="N18" s="114">
        <v>0</v>
      </c>
      <c r="O18" s="114">
        <v>0</v>
      </c>
      <c r="P18" s="114">
        <v>0</v>
      </c>
      <c r="Q18" s="114">
        <v>0</v>
      </c>
      <c r="R18" s="114">
        <v>0</v>
      </c>
    </row>
    <row r="19" spans="1:18" ht="12" customHeight="1">
      <c r="A19" s="15" t="s">
        <v>31</v>
      </c>
      <c r="B19" s="2" t="s">
        <v>72</v>
      </c>
      <c r="C19" s="2" t="s">
        <v>73</v>
      </c>
      <c r="D19" s="2" t="s">
        <v>57</v>
      </c>
      <c r="E19" s="2" t="s">
        <v>48</v>
      </c>
      <c r="F19" s="88" t="s">
        <v>114</v>
      </c>
      <c r="G19" s="4">
        <v>16</v>
      </c>
      <c r="H19" s="2">
        <v>16.5</v>
      </c>
      <c r="I19" s="114">
        <v>521.66666666666652</v>
      </c>
      <c r="J19" s="114">
        <v>26.666666666666668</v>
      </c>
      <c r="K19" s="114">
        <v>0</v>
      </c>
      <c r="L19" s="114">
        <v>5</v>
      </c>
      <c r="M19" s="114">
        <v>0</v>
      </c>
      <c r="N19" s="114">
        <v>0</v>
      </c>
      <c r="O19" s="114">
        <v>0</v>
      </c>
      <c r="P19" s="114">
        <v>0</v>
      </c>
      <c r="Q19" s="114">
        <v>0</v>
      </c>
      <c r="R19" s="114">
        <v>0</v>
      </c>
    </row>
    <row r="20" spans="1:18" ht="12" customHeight="1">
      <c r="A20" s="15" t="s">
        <v>31</v>
      </c>
      <c r="B20" s="2" t="s">
        <v>75</v>
      </c>
      <c r="C20" s="2" t="s">
        <v>73</v>
      </c>
      <c r="D20" s="2" t="s">
        <v>57</v>
      </c>
      <c r="E20" s="2" t="s">
        <v>48</v>
      </c>
      <c r="F20" s="87" t="s">
        <v>113</v>
      </c>
      <c r="G20" s="4">
        <v>0.53</v>
      </c>
      <c r="H20" s="2" t="s">
        <v>29</v>
      </c>
      <c r="I20" s="114">
        <v>17</v>
      </c>
      <c r="J20" s="114">
        <v>6</v>
      </c>
      <c r="K20" s="114">
        <v>1</v>
      </c>
      <c r="L20" s="114">
        <v>6</v>
      </c>
      <c r="M20" s="114">
        <v>0</v>
      </c>
      <c r="N20" s="114">
        <v>0</v>
      </c>
      <c r="O20" s="114">
        <v>2</v>
      </c>
      <c r="P20" s="114">
        <v>0</v>
      </c>
      <c r="Q20" s="114">
        <v>0</v>
      </c>
      <c r="R20" s="114">
        <v>0</v>
      </c>
    </row>
    <row r="21" spans="1:18" ht="12" customHeight="1" thickBot="1">
      <c r="A21" s="23" t="s">
        <v>31</v>
      </c>
      <c r="B21" s="12" t="s">
        <v>75</v>
      </c>
      <c r="C21" s="12" t="s">
        <v>73</v>
      </c>
      <c r="D21" s="12" t="s">
        <v>57</v>
      </c>
      <c r="E21" s="12" t="s">
        <v>48</v>
      </c>
      <c r="F21" s="89" t="s">
        <v>114</v>
      </c>
      <c r="G21" s="14">
        <v>16</v>
      </c>
      <c r="H21" s="12">
        <v>16.5</v>
      </c>
      <c r="I21" s="114">
        <v>88</v>
      </c>
      <c r="J21" s="114">
        <v>6</v>
      </c>
      <c r="K21" s="114">
        <v>1</v>
      </c>
      <c r="L21" s="114">
        <v>8</v>
      </c>
      <c r="M21" s="114">
        <v>0</v>
      </c>
      <c r="N21" s="114">
        <v>0</v>
      </c>
      <c r="O21" s="114">
        <v>2</v>
      </c>
      <c r="P21" s="114">
        <v>0</v>
      </c>
      <c r="Q21" s="114">
        <v>0</v>
      </c>
      <c r="R21" s="114">
        <v>0</v>
      </c>
    </row>
    <row r="22" spans="1:18" ht="12" customHeight="1">
      <c r="A22" s="26" t="s">
        <v>31</v>
      </c>
      <c r="B22" s="11" t="s">
        <v>78</v>
      </c>
      <c r="C22" s="11" t="s">
        <v>79</v>
      </c>
      <c r="D22" s="11" t="s">
        <v>57</v>
      </c>
      <c r="E22" s="11" t="s">
        <v>48</v>
      </c>
      <c r="F22" s="90" t="s">
        <v>113</v>
      </c>
      <c r="G22" s="13">
        <v>0.504</v>
      </c>
      <c r="H22" s="11" t="s">
        <v>29</v>
      </c>
      <c r="I22" s="114">
        <v>103.33333333333334</v>
      </c>
      <c r="J22" s="114">
        <v>103.33333333333331</v>
      </c>
      <c r="K22" s="114">
        <v>40</v>
      </c>
      <c r="L22" s="114">
        <v>80</v>
      </c>
      <c r="M22" s="114">
        <v>0</v>
      </c>
      <c r="N22" s="114">
        <v>0</v>
      </c>
      <c r="O22" s="114">
        <v>5</v>
      </c>
      <c r="P22" s="114">
        <v>0</v>
      </c>
      <c r="Q22" s="114">
        <v>0</v>
      </c>
      <c r="R22" s="114">
        <v>0</v>
      </c>
    </row>
    <row r="23" spans="1:18" ht="12" customHeight="1">
      <c r="A23" s="15" t="s">
        <v>31</v>
      </c>
      <c r="B23" s="2" t="s">
        <v>78</v>
      </c>
      <c r="C23" s="2" t="s">
        <v>79</v>
      </c>
      <c r="D23" s="2" t="s">
        <v>57</v>
      </c>
      <c r="E23" s="2" t="s">
        <v>48</v>
      </c>
      <c r="F23" s="88" t="s">
        <v>114</v>
      </c>
      <c r="G23" s="4">
        <v>15.5</v>
      </c>
      <c r="H23" s="2">
        <v>16</v>
      </c>
      <c r="I23" s="114">
        <v>150</v>
      </c>
      <c r="J23" s="114">
        <v>50</v>
      </c>
      <c r="K23" s="114">
        <v>10</v>
      </c>
      <c r="L23" s="114">
        <v>97.5</v>
      </c>
      <c r="M23" s="114">
        <v>0</v>
      </c>
      <c r="N23" s="114">
        <v>2.5</v>
      </c>
      <c r="O23" s="114">
        <v>0</v>
      </c>
      <c r="P23" s="114">
        <v>0</v>
      </c>
      <c r="Q23" s="114">
        <v>0</v>
      </c>
      <c r="R23" s="114">
        <v>0</v>
      </c>
    </row>
    <row r="24" spans="1:18" ht="12" customHeight="1">
      <c r="A24" s="15" t="s">
        <v>31</v>
      </c>
      <c r="B24" s="2" t="s">
        <v>81</v>
      </c>
      <c r="C24" s="2" t="s">
        <v>79</v>
      </c>
      <c r="D24" s="2" t="s">
        <v>57</v>
      </c>
      <c r="E24" s="2" t="s">
        <v>48</v>
      </c>
      <c r="F24" s="87" t="s">
        <v>113</v>
      </c>
      <c r="G24" s="4">
        <v>0.502</v>
      </c>
      <c r="H24" s="2" t="s">
        <v>29</v>
      </c>
      <c r="I24" s="114">
        <v>1012.5</v>
      </c>
      <c r="J24" s="114">
        <v>43.75</v>
      </c>
      <c r="K24" s="114">
        <v>25</v>
      </c>
      <c r="L24" s="114">
        <v>25</v>
      </c>
      <c r="M24" s="114">
        <v>0</v>
      </c>
      <c r="N24" s="114">
        <v>3.125</v>
      </c>
      <c r="O24" s="114">
        <v>0</v>
      </c>
      <c r="P24" s="114">
        <v>0</v>
      </c>
      <c r="Q24" s="114">
        <v>0</v>
      </c>
      <c r="R24" s="114">
        <v>0</v>
      </c>
    </row>
    <row r="25" spans="1:18" ht="12" customHeight="1" thickBot="1">
      <c r="A25" s="23" t="s">
        <v>31</v>
      </c>
      <c r="B25" s="12" t="s">
        <v>81</v>
      </c>
      <c r="C25" s="12" t="s">
        <v>79</v>
      </c>
      <c r="D25" s="12" t="s">
        <v>57</v>
      </c>
      <c r="E25" s="12" t="s">
        <v>48</v>
      </c>
      <c r="F25" s="89" t="s">
        <v>114</v>
      </c>
      <c r="G25" s="14">
        <v>15.5</v>
      </c>
      <c r="H25" s="12">
        <v>16</v>
      </c>
      <c r="I25" s="114">
        <v>3508.3333333333335</v>
      </c>
      <c r="J25" s="114">
        <v>25</v>
      </c>
      <c r="K25" s="114">
        <v>0</v>
      </c>
      <c r="L25" s="114">
        <v>0</v>
      </c>
      <c r="M25" s="114">
        <v>0</v>
      </c>
      <c r="N25" s="114">
        <v>0</v>
      </c>
      <c r="O25" s="114">
        <v>0</v>
      </c>
      <c r="P25" s="114">
        <v>0</v>
      </c>
      <c r="Q25" s="114">
        <v>0</v>
      </c>
      <c r="R25" s="114">
        <v>0</v>
      </c>
    </row>
    <row r="26" spans="1:18" ht="12" customHeight="1">
      <c r="A26" s="26" t="s">
        <v>31</v>
      </c>
      <c r="B26" s="11" t="s">
        <v>83</v>
      </c>
      <c r="C26" s="11" t="s">
        <v>84</v>
      </c>
      <c r="D26" s="11" t="s">
        <v>57</v>
      </c>
      <c r="E26" s="11" t="s">
        <v>48</v>
      </c>
      <c r="F26" s="90" t="s">
        <v>113</v>
      </c>
      <c r="G26" s="13">
        <v>0.53600000000000003</v>
      </c>
      <c r="H26" s="11" t="s">
        <v>29</v>
      </c>
      <c r="I26" s="114">
        <v>257.14285714285711</v>
      </c>
      <c r="J26" s="114">
        <v>39.285714285714278</v>
      </c>
      <c r="K26" s="114">
        <v>17.857142857142854</v>
      </c>
      <c r="L26" s="114">
        <v>14.285714285714285</v>
      </c>
      <c r="M26" s="114">
        <v>0</v>
      </c>
      <c r="N26" s="114">
        <v>0</v>
      </c>
      <c r="O26" s="114">
        <v>3.5714285714285712</v>
      </c>
      <c r="P26" s="114">
        <v>0</v>
      </c>
      <c r="Q26" s="114">
        <v>0</v>
      </c>
      <c r="R26" s="114">
        <v>0</v>
      </c>
    </row>
    <row r="27" spans="1:18" ht="12" customHeight="1">
      <c r="A27" s="15" t="s">
        <v>31</v>
      </c>
      <c r="B27" s="2" t="s">
        <v>83</v>
      </c>
      <c r="C27" s="2" t="s">
        <v>84</v>
      </c>
      <c r="D27" s="2" t="s">
        <v>57</v>
      </c>
      <c r="E27" s="2" t="s">
        <v>48</v>
      </c>
      <c r="F27" s="88" t="s">
        <v>114</v>
      </c>
      <c r="G27" s="4">
        <v>16</v>
      </c>
      <c r="H27" s="2">
        <v>16.5</v>
      </c>
      <c r="I27" s="114">
        <v>850</v>
      </c>
      <c r="J27" s="114">
        <v>12.5</v>
      </c>
      <c r="K27" s="114">
        <v>6.25</v>
      </c>
      <c r="L27" s="114">
        <v>3.125</v>
      </c>
      <c r="M27" s="114">
        <v>0</v>
      </c>
      <c r="N27" s="114">
        <v>0</v>
      </c>
      <c r="O27" s="114">
        <v>3.125</v>
      </c>
      <c r="P27" s="114">
        <v>0</v>
      </c>
      <c r="Q27" s="114">
        <v>0</v>
      </c>
      <c r="R27" s="114">
        <v>0</v>
      </c>
    </row>
    <row r="28" spans="1:18" ht="12" customHeight="1">
      <c r="A28" s="15" t="s">
        <v>31</v>
      </c>
      <c r="B28" s="2" t="s">
        <v>86</v>
      </c>
      <c r="C28" s="2" t="s">
        <v>84</v>
      </c>
      <c r="D28" s="2" t="s">
        <v>57</v>
      </c>
      <c r="E28" s="2" t="s">
        <v>48</v>
      </c>
      <c r="F28" s="87" t="s">
        <v>113</v>
      </c>
      <c r="G28" s="4">
        <v>0</v>
      </c>
      <c r="H28" s="2" t="s">
        <v>29</v>
      </c>
      <c r="I28" s="114">
        <v>30</v>
      </c>
      <c r="J28" s="114">
        <v>52.5</v>
      </c>
      <c r="K28" s="114">
        <v>7.5</v>
      </c>
      <c r="L28" s="114">
        <v>95</v>
      </c>
      <c r="M28" s="114">
        <v>0</v>
      </c>
      <c r="N28" s="114">
        <v>0</v>
      </c>
      <c r="O28" s="114">
        <v>20</v>
      </c>
      <c r="P28" s="114">
        <v>0</v>
      </c>
      <c r="Q28" s="114">
        <v>0</v>
      </c>
      <c r="R28" s="114">
        <v>0</v>
      </c>
    </row>
    <row r="29" spans="1:18" ht="12" customHeight="1">
      <c r="A29" s="15" t="s">
        <v>31</v>
      </c>
      <c r="B29" s="2" t="s">
        <v>86</v>
      </c>
      <c r="C29" s="2" t="s">
        <v>84</v>
      </c>
      <c r="D29" s="2" t="s">
        <v>57</v>
      </c>
      <c r="E29" s="2" t="s">
        <v>48</v>
      </c>
      <c r="F29" s="88" t="s">
        <v>114</v>
      </c>
      <c r="G29" s="4">
        <v>15.5</v>
      </c>
      <c r="H29" s="2">
        <v>16</v>
      </c>
      <c r="I29" s="114">
        <v>23.333333333333332</v>
      </c>
      <c r="J29" s="114">
        <v>3.3333333333333335</v>
      </c>
      <c r="K29" s="114">
        <v>10</v>
      </c>
      <c r="L29" s="114">
        <v>0</v>
      </c>
      <c r="M29" s="114">
        <v>0</v>
      </c>
      <c r="N29" s="114">
        <v>3.3333333333333335</v>
      </c>
      <c r="O29" s="114">
        <v>0</v>
      </c>
      <c r="P29" s="114">
        <v>0</v>
      </c>
      <c r="Q29" s="114">
        <v>0</v>
      </c>
      <c r="R29" s="114">
        <v>0</v>
      </c>
    </row>
    <row r="30" spans="1:18" ht="12" customHeight="1">
      <c r="A30" s="15" t="s">
        <v>31</v>
      </c>
      <c r="B30" s="2" t="s">
        <v>88</v>
      </c>
      <c r="C30" s="2" t="s">
        <v>84</v>
      </c>
      <c r="D30" s="2" t="s">
        <v>57</v>
      </c>
      <c r="E30" s="2" t="s">
        <v>48</v>
      </c>
      <c r="F30" s="87" t="s">
        <v>113</v>
      </c>
      <c r="G30" s="4">
        <v>0.44900000000000001</v>
      </c>
      <c r="H30" s="2" t="s">
        <v>29</v>
      </c>
      <c r="I30" s="114">
        <v>54</v>
      </c>
      <c r="J30" s="114">
        <v>24</v>
      </c>
      <c r="K30" s="114">
        <v>0</v>
      </c>
      <c r="L30" s="114">
        <v>236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</row>
    <row r="31" spans="1:18" ht="12" customHeight="1" thickBot="1">
      <c r="A31" s="23" t="s">
        <v>31</v>
      </c>
      <c r="B31" s="12" t="s">
        <v>88</v>
      </c>
      <c r="C31" s="12" t="s">
        <v>84</v>
      </c>
      <c r="D31" s="12" t="s">
        <v>57</v>
      </c>
      <c r="E31" s="12" t="s">
        <v>48</v>
      </c>
      <c r="F31" s="89" t="s">
        <v>114</v>
      </c>
      <c r="G31" s="14">
        <v>15.5</v>
      </c>
      <c r="H31" s="12">
        <v>16</v>
      </c>
      <c r="I31" s="114">
        <v>46.666666666666664</v>
      </c>
      <c r="J31" s="114">
        <v>13.333333333333334</v>
      </c>
      <c r="K31" s="114">
        <v>0</v>
      </c>
      <c r="L31" s="114">
        <v>90</v>
      </c>
      <c r="M31" s="114">
        <v>0</v>
      </c>
      <c r="N31" s="114">
        <v>0</v>
      </c>
      <c r="O31" s="114">
        <v>3.3333333333333335</v>
      </c>
      <c r="P31" s="114">
        <v>0</v>
      </c>
      <c r="Q31" s="114">
        <v>0</v>
      </c>
      <c r="R31" s="114">
        <v>0</v>
      </c>
    </row>
    <row r="32" spans="1:18" ht="12" customHeight="1">
      <c r="A32" s="26" t="s">
        <v>31</v>
      </c>
      <c r="B32" s="11" t="s">
        <v>91</v>
      </c>
      <c r="C32" s="11" t="s">
        <v>90</v>
      </c>
      <c r="D32" s="11" t="s">
        <v>57</v>
      </c>
      <c r="E32" s="11" t="s">
        <v>48</v>
      </c>
      <c r="F32" s="90" t="s">
        <v>113</v>
      </c>
      <c r="G32" s="13">
        <v>0</v>
      </c>
      <c r="H32" s="11" t="s">
        <v>29</v>
      </c>
      <c r="I32" s="114">
        <v>805</v>
      </c>
      <c r="J32" s="114">
        <v>45</v>
      </c>
      <c r="K32" s="114">
        <v>75</v>
      </c>
      <c r="L32" s="114">
        <v>1140</v>
      </c>
      <c r="M32" s="114">
        <v>0</v>
      </c>
      <c r="N32" s="114">
        <v>0</v>
      </c>
      <c r="O32" s="114">
        <v>5</v>
      </c>
      <c r="P32" s="114">
        <v>0</v>
      </c>
      <c r="Q32" s="114">
        <v>0</v>
      </c>
      <c r="R32" s="114">
        <v>0</v>
      </c>
    </row>
    <row r="33" spans="1:18" ht="12" customHeight="1">
      <c r="A33" s="15" t="s">
        <v>31</v>
      </c>
      <c r="B33" s="2" t="s">
        <v>91</v>
      </c>
      <c r="C33" s="2" t="s">
        <v>90</v>
      </c>
      <c r="D33" s="2" t="s">
        <v>57</v>
      </c>
      <c r="E33" s="2" t="s">
        <v>48</v>
      </c>
      <c r="F33" s="88" t="s">
        <v>114</v>
      </c>
      <c r="G33" s="4">
        <v>16</v>
      </c>
      <c r="H33" s="2">
        <v>16.5</v>
      </c>
      <c r="I33" s="114">
        <v>515</v>
      </c>
      <c r="J33" s="114">
        <v>50</v>
      </c>
      <c r="K33" s="114">
        <v>95</v>
      </c>
      <c r="L33" s="114">
        <v>825</v>
      </c>
      <c r="M33" s="114">
        <v>0</v>
      </c>
      <c r="N33" s="114">
        <v>10</v>
      </c>
      <c r="O33" s="114">
        <v>5</v>
      </c>
      <c r="P33" s="114">
        <v>0</v>
      </c>
      <c r="Q33" s="114">
        <v>0</v>
      </c>
      <c r="R33" s="114">
        <v>0</v>
      </c>
    </row>
    <row r="34" spans="1:18" ht="12" customHeight="1">
      <c r="A34" s="15" t="s">
        <v>31</v>
      </c>
      <c r="B34" s="2" t="s">
        <v>93</v>
      </c>
      <c r="C34" s="2" t="s">
        <v>90</v>
      </c>
      <c r="D34" s="2" t="s">
        <v>57</v>
      </c>
      <c r="E34" s="2" t="s">
        <v>48</v>
      </c>
      <c r="F34" s="87" t="s">
        <v>113</v>
      </c>
      <c r="G34" s="4">
        <v>0</v>
      </c>
      <c r="H34" s="2" t="s">
        <v>29</v>
      </c>
      <c r="I34" s="114">
        <v>3050</v>
      </c>
      <c r="J34" s="114">
        <v>440</v>
      </c>
      <c r="K34" s="114">
        <v>240</v>
      </c>
      <c r="L34" s="114">
        <v>270</v>
      </c>
      <c r="M34" s="114">
        <v>200</v>
      </c>
      <c r="N34" s="114">
        <v>10</v>
      </c>
      <c r="O34" s="114">
        <v>0</v>
      </c>
      <c r="P34" s="114">
        <v>0</v>
      </c>
      <c r="Q34" s="114">
        <v>0</v>
      </c>
      <c r="R34" s="114">
        <v>0</v>
      </c>
    </row>
    <row r="35" spans="1:18" ht="12" customHeight="1" thickBot="1">
      <c r="A35" s="23" t="s">
        <v>31</v>
      </c>
      <c r="B35" s="12" t="s">
        <v>93</v>
      </c>
      <c r="C35" s="12" t="s">
        <v>90</v>
      </c>
      <c r="D35" s="12" t="s">
        <v>57</v>
      </c>
      <c r="E35" s="12" t="s">
        <v>48</v>
      </c>
      <c r="F35" s="89" t="s">
        <v>114</v>
      </c>
      <c r="G35" s="14">
        <v>15.5</v>
      </c>
      <c r="H35" s="12">
        <v>16</v>
      </c>
      <c r="I35" s="114">
        <v>76.666666666666657</v>
      </c>
      <c r="J35" s="114">
        <v>56.666666666666664</v>
      </c>
      <c r="K35" s="114">
        <v>0</v>
      </c>
      <c r="L35" s="114">
        <v>13.333333333333334</v>
      </c>
      <c r="M35" s="114">
        <v>0</v>
      </c>
      <c r="N35" s="114">
        <v>0</v>
      </c>
      <c r="O35" s="114">
        <v>3.3333333333333335</v>
      </c>
      <c r="P35" s="114">
        <v>0</v>
      </c>
      <c r="Q35" s="114">
        <v>0</v>
      </c>
      <c r="R35" s="114">
        <v>0</v>
      </c>
    </row>
    <row r="36" spans="1:18" ht="12" customHeight="1">
      <c r="A36" s="26" t="s">
        <v>31</v>
      </c>
      <c r="B36" s="11" t="s">
        <v>96</v>
      </c>
      <c r="C36" s="11" t="s">
        <v>95</v>
      </c>
      <c r="D36" s="11" t="s">
        <v>57</v>
      </c>
      <c r="E36" s="11" t="s">
        <v>48</v>
      </c>
      <c r="F36" s="90" t="s">
        <v>113</v>
      </c>
      <c r="G36" s="13">
        <v>0.51100000000000001</v>
      </c>
      <c r="H36" s="11" t="s">
        <v>29</v>
      </c>
      <c r="I36" s="114">
        <v>7490</v>
      </c>
      <c r="J36" s="114">
        <v>190</v>
      </c>
      <c r="K36" s="114">
        <v>90</v>
      </c>
      <c r="L36" s="114">
        <v>320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</row>
    <row r="37" spans="1:18" ht="12" customHeight="1">
      <c r="A37" s="15" t="s">
        <v>31</v>
      </c>
      <c r="B37" s="2" t="s">
        <v>96</v>
      </c>
      <c r="C37" s="2" t="s">
        <v>95</v>
      </c>
      <c r="D37" s="2" t="s">
        <v>57</v>
      </c>
      <c r="E37" s="2" t="s">
        <v>48</v>
      </c>
      <c r="F37" s="88" t="s">
        <v>114</v>
      </c>
      <c r="G37" s="4">
        <v>15.5</v>
      </c>
      <c r="H37" s="2">
        <v>16</v>
      </c>
      <c r="I37" s="114">
        <v>43.333333333333329</v>
      </c>
      <c r="J37" s="114">
        <v>36.666666666666664</v>
      </c>
      <c r="K37" s="114">
        <v>6.666666666666667</v>
      </c>
      <c r="L37" s="114">
        <v>20</v>
      </c>
      <c r="M37" s="114">
        <v>0</v>
      </c>
      <c r="N37" s="114">
        <v>0</v>
      </c>
      <c r="O37" s="114">
        <v>0</v>
      </c>
      <c r="P37" s="114">
        <v>0</v>
      </c>
      <c r="Q37" s="114">
        <v>0</v>
      </c>
      <c r="R37" s="114">
        <v>0</v>
      </c>
    </row>
    <row r="38" spans="1:18" ht="12" customHeight="1">
      <c r="A38" s="15" t="s">
        <v>31</v>
      </c>
      <c r="B38" s="2" t="s">
        <v>98</v>
      </c>
      <c r="C38" s="2" t="s">
        <v>95</v>
      </c>
      <c r="D38" s="2" t="s">
        <v>57</v>
      </c>
      <c r="E38" s="2" t="s">
        <v>48</v>
      </c>
      <c r="F38" s="87" t="s">
        <v>113</v>
      </c>
      <c r="G38" s="4">
        <v>0.5</v>
      </c>
      <c r="H38" s="2" t="s">
        <v>29</v>
      </c>
      <c r="I38" s="114">
        <v>46940</v>
      </c>
      <c r="J38" s="114">
        <v>572.20000000000005</v>
      </c>
      <c r="K38" s="114">
        <v>0</v>
      </c>
      <c r="L38" s="114">
        <v>400</v>
      </c>
      <c r="M38" s="114">
        <v>0</v>
      </c>
      <c r="N38" s="114">
        <v>0</v>
      </c>
      <c r="O38" s="114">
        <v>0</v>
      </c>
      <c r="P38" s="114">
        <v>0</v>
      </c>
      <c r="Q38" s="114">
        <v>0</v>
      </c>
      <c r="R38" s="114">
        <v>0</v>
      </c>
    </row>
    <row r="39" spans="1:18" ht="12" customHeight="1" thickBot="1">
      <c r="A39" s="23" t="s">
        <v>31</v>
      </c>
      <c r="B39" s="12" t="s">
        <v>98</v>
      </c>
      <c r="C39" s="12" t="s">
        <v>95</v>
      </c>
      <c r="D39" s="12" t="s">
        <v>57</v>
      </c>
      <c r="E39" s="12" t="s">
        <v>48</v>
      </c>
      <c r="F39" s="89" t="s">
        <v>114</v>
      </c>
      <c r="G39" s="14">
        <v>15</v>
      </c>
      <c r="H39" s="12">
        <v>15.5</v>
      </c>
      <c r="I39" s="114">
        <v>730</v>
      </c>
      <c r="J39" s="114">
        <v>26.666666666666668</v>
      </c>
      <c r="K39" s="114">
        <v>26.666666666666668</v>
      </c>
      <c r="L39" s="114">
        <v>6.666666666666667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</row>
    <row r="40" spans="1:18" ht="12" customHeight="1">
      <c r="A40" s="26" t="s">
        <v>31</v>
      </c>
      <c r="B40" s="11" t="s">
        <v>100</v>
      </c>
      <c r="C40" s="11" t="s">
        <v>101</v>
      </c>
      <c r="D40" s="11" t="s">
        <v>57</v>
      </c>
      <c r="E40" s="11" t="s">
        <v>48</v>
      </c>
      <c r="F40" s="90" t="s">
        <v>113</v>
      </c>
      <c r="G40" s="13">
        <v>0.50600000000000001</v>
      </c>
      <c r="H40" s="11" t="s">
        <v>29</v>
      </c>
      <c r="I40" s="114">
        <v>33300</v>
      </c>
      <c r="J40" s="114">
        <v>2440.4</v>
      </c>
      <c r="K40" s="114">
        <v>520</v>
      </c>
      <c r="L40" s="114">
        <v>640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</row>
    <row r="41" spans="1:18" ht="12" customHeight="1">
      <c r="A41" s="15" t="s">
        <v>31</v>
      </c>
      <c r="B41" s="2" t="s">
        <v>100</v>
      </c>
      <c r="C41" s="2" t="s">
        <v>101</v>
      </c>
      <c r="D41" s="2" t="s">
        <v>57</v>
      </c>
      <c r="E41" s="2" t="s">
        <v>48</v>
      </c>
      <c r="F41" s="88" t="s">
        <v>114</v>
      </c>
      <c r="G41" s="4">
        <v>15</v>
      </c>
      <c r="H41" s="2">
        <v>15.5</v>
      </c>
      <c r="I41" s="114">
        <v>203.33333333333329</v>
      </c>
      <c r="J41" s="114">
        <v>30</v>
      </c>
      <c r="K41" s="114">
        <v>3.3333333333333335</v>
      </c>
      <c r="L41" s="114">
        <v>23.333333333333336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</row>
    <row r="42" spans="1:18" ht="12" customHeight="1">
      <c r="A42" s="15" t="s">
        <v>31</v>
      </c>
      <c r="B42" s="2" t="s">
        <v>103</v>
      </c>
      <c r="C42" s="2" t="s">
        <v>101</v>
      </c>
      <c r="D42" s="2" t="s">
        <v>57</v>
      </c>
      <c r="E42" s="2" t="s">
        <v>48</v>
      </c>
      <c r="F42" s="87" t="s">
        <v>113</v>
      </c>
      <c r="G42" s="4">
        <v>0.51100000000000001</v>
      </c>
      <c r="H42" s="2" t="s">
        <v>29</v>
      </c>
      <c r="I42" s="114">
        <v>973.33333333333314</v>
      </c>
      <c r="J42" s="114">
        <v>453.33333333333343</v>
      </c>
      <c r="K42" s="114">
        <v>86.666666666666657</v>
      </c>
      <c r="L42" s="114">
        <v>1113.3333333333333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</row>
    <row r="43" spans="1:18" ht="12" customHeight="1" thickBot="1">
      <c r="A43" s="23" t="s">
        <v>31</v>
      </c>
      <c r="B43" s="12" t="s">
        <v>103</v>
      </c>
      <c r="C43" s="12" t="s">
        <v>101</v>
      </c>
      <c r="D43" s="12" t="s">
        <v>57</v>
      </c>
      <c r="E43" s="12" t="s">
        <v>48</v>
      </c>
      <c r="F43" s="89" t="s">
        <v>114</v>
      </c>
      <c r="G43" s="14">
        <v>15.5</v>
      </c>
      <c r="H43" s="12">
        <v>16</v>
      </c>
      <c r="I43" s="114">
        <v>106.66666666666667</v>
      </c>
      <c r="J43" s="114">
        <v>60</v>
      </c>
      <c r="K43" s="114">
        <v>3.3333333333333335</v>
      </c>
      <c r="L43" s="114">
        <v>46.666666666666671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</row>
    <row r="44" spans="1:18" ht="12" customHeight="1">
      <c r="A44" s="26" t="s">
        <v>31</v>
      </c>
      <c r="B44" s="11" t="s">
        <v>105</v>
      </c>
      <c r="C44" s="11" t="s">
        <v>32</v>
      </c>
      <c r="D44" s="11" t="s">
        <v>57</v>
      </c>
      <c r="E44" s="11" t="s">
        <v>48</v>
      </c>
      <c r="F44" s="90" t="s">
        <v>113</v>
      </c>
      <c r="G44" s="13">
        <v>0.496</v>
      </c>
      <c r="H44" s="11" t="s">
        <v>29</v>
      </c>
      <c r="I44" s="114">
        <v>12520</v>
      </c>
      <c r="J44" s="114">
        <v>300</v>
      </c>
      <c r="K44" s="114">
        <v>160</v>
      </c>
      <c r="L44" s="114">
        <v>380</v>
      </c>
      <c r="M44" s="114">
        <v>0</v>
      </c>
      <c r="N44" s="114">
        <v>0</v>
      </c>
      <c r="O44" s="114">
        <v>0</v>
      </c>
      <c r="P44" s="114">
        <v>0</v>
      </c>
      <c r="Q44" s="114">
        <v>0</v>
      </c>
      <c r="R44" s="114">
        <v>0</v>
      </c>
    </row>
    <row r="45" spans="1:18" ht="12" customHeight="1">
      <c r="A45" s="15" t="s">
        <v>31</v>
      </c>
      <c r="B45" s="2" t="s">
        <v>105</v>
      </c>
      <c r="C45" s="2" t="s">
        <v>32</v>
      </c>
      <c r="D45" s="2" t="s">
        <v>57</v>
      </c>
      <c r="E45" s="2" t="s">
        <v>48</v>
      </c>
      <c r="F45" s="88" t="s">
        <v>114</v>
      </c>
      <c r="G45" s="4">
        <v>15.5</v>
      </c>
      <c r="H45" s="2">
        <v>16</v>
      </c>
      <c r="I45" s="114">
        <v>115</v>
      </c>
      <c r="J45" s="114">
        <v>30</v>
      </c>
      <c r="K45" s="114">
        <v>20</v>
      </c>
      <c r="L45" s="114">
        <v>6.666666666666667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</row>
    <row r="46" spans="1:18" ht="12" customHeight="1">
      <c r="A46" s="15" t="s">
        <v>31</v>
      </c>
      <c r="B46" s="2" t="s">
        <v>18</v>
      </c>
      <c r="C46" s="2" t="s">
        <v>32</v>
      </c>
      <c r="D46" s="2" t="s">
        <v>57</v>
      </c>
      <c r="E46" s="2" t="s">
        <v>48</v>
      </c>
      <c r="F46" s="87" t="s">
        <v>113</v>
      </c>
      <c r="G46" s="4">
        <v>0.52200000000000002</v>
      </c>
      <c r="H46" s="2" t="s">
        <v>29</v>
      </c>
      <c r="I46" s="114">
        <v>3420</v>
      </c>
      <c r="J46" s="114">
        <v>690</v>
      </c>
      <c r="K46" s="114">
        <v>70</v>
      </c>
      <c r="L46" s="114">
        <v>210</v>
      </c>
      <c r="M46" s="114">
        <v>30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</row>
    <row r="47" spans="1:18" ht="12" customHeight="1" thickBot="1">
      <c r="A47" s="23" t="s">
        <v>31</v>
      </c>
      <c r="B47" s="12" t="s">
        <v>18</v>
      </c>
      <c r="C47" s="12" t="s">
        <v>32</v>
      </c>
      <c r="D47" s="12" t="s">
        <v>57</v>
      </c>
      <c r="E47" s="12" t="s">
        <v>48</v>
      </c>
      <c r="F47" s="89" t="s">
        <v>114</v>
      </c>
      <c r="G47" s="14">
        <v>16.5</v>
      </c>
      <c r="H47" s="12">
        <v>17</v>
      </c>
      <c r="I47" s="114">
        <v>2470</v>
      </c>
      <c r="J47" s="114">
        <v>150</v>
      </c>
      <c r="K47" s="114">
        <v>40</v>
      </c>
      <c r="L47" s="114">
        <v>50</v>
      </c>
      <c r="M47" s="114">
        <v>0</v>
      </c>
      <c r="N47" s="114">
        <v>20</v>
      </c>
      <c r="O47" s="114">
        <v>0</v>
      </c>
      <c r="P47" s="114">
        <v>0</v>
      </c>
      <c r="Q47" s="114">
        <v>0</v>
      </c>
      <c r="R47" s="114">
        <v>0</v>
      </c>
    </row>
    <row r="48" spans="1:18" ht="12" customHeight="1">
      <c r="A48" s="26" t="s">
        <v>31</v>
      </c>
      <c r="B48" s="11" t="s">
        <v>20</v>
      </c>
      <c r="C48" s="11" t="s">
        <v>30</v>
      </c>
      <c r="D48" s="11" t="s">
        <v>57</v>
      </c>
      <c r="E48" s="11" t="s">
        <v>48</v>
      </c>
      <c r="F48" s="90" t="s">
        <v>113</v>
      </c>
      <c r="G48" s="13">
        <v>0.505</v>
      </c>
      <c r="H48" s="11" t="s">
        <v>29</v>
      </c>
      <c r="I48" s="114">
        <v>156.66666666666666</v>
      </c>
      <c r="J48" s="114">
        <v>500</v>
      </c>
      <c r="K48" s="114">
        <v>30</v>
      </c>
      <c r="L48" s="114">
        <v>260</v>
      </c>
      <c r="M48" s="114">
        <v>0</v>
      </c>
      <c r="N48" s="114">
        <v>26.666666666666668</v>
      </c>
      <c r="O48" s="114">
        <v>0</v>
      </c>
      <c r="P48" s="114">
        <v>0</v>
      </c>
      <c r="Q48" s="114">
        <v>0</v>
      </c>
      <c r="R48" s="114">
        <v>0</v>
      </c>
    </row>
    <row r="49" spans="1:18" ht="12" customHeight="1" thickBot="1">
      <c r="A49" s="15" t="s">
        <v>31</v>
      </c>
      <c r="B49" s="2" t="s">
        <v>20</v>
      </c>
      <c r="C49" s="2" t="s">
        <v>30</v>
      </c>
      <c r="D49" s="2" t="s">
        <v>57</v>
      </c>
      <c r="E49" s="2" t="s">
        <v>48</v>
      </c>
      <c r="F49" s="88" t="s">
        <v>114</v>
      </c>
      <c r="G49" s="4">
        <v>15.5</v>
      </c>
      <c r="H49" s="2">
        <v>16</v>
      </c>
      <c r="I49" s="118">
        <v>36.666666666666664</v>
      </c>
      <c r="J49" s="118">
        <v>66.666666666666671</v>
      </c>
      <c r="K49" s="118">
        <v>6.666666666666667</v>
      </c>
      <c r="L49" s="118">
        <v>13.333333333333334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</row>
    <row r="50" spans="1:18" ht="12" customHeight="1">
      <c r="A50" s="32" t="s">
        <v>33</v>
      </c>
      <c r="B50" s="11" t="s">
        <v>52</v>
      </c>
      <c r="C50" s="11" t="s">
        <v>44</v>
      </c>
      <c r="D50" s="11" t="s">
        <v>45</v>
      </c>
      <c r="E50" s="11" t="s">
        <v>48</v>
      </c>
      <c r="F50" s="87" t="s">
        <v>113</v>
      </c>
      <c r="G50" s="13">
        <v>0.53800000000000003</v>
      </c>
      <c r="H50" s="11" t="s">
        <v>29</v>
      </c>
      <c r="I50" s="117">
        <v>51</v>
      </c>
      <c r="J50" s="117">
        <v>106.5</v>
      </c>
      <c r="K50" s="117">
        <v>0.5</v>
      </c>
      <c r="L50" s="117">
        <v>4</v>
      </c>
      <c r="M50" s="117">
        <v>0</v>
      </c>
      <c r="N50" s="117">
        <v>3</v>
      </c>
      <c r="O50" s="117">
        <v>0</v>
      </c>
      <c r="P50" s="117">
        <v>0</v>
      </c>
      <c r="Q50" s="117">
        <v>0</v>
      </c>
      <c r="R50" s="119">
        <v>0</v>
      </c>
    </row>
    <row r="51" spans="1:18" ht="12" customHeight="1">
      <c r="A51" s="27" t="s">
        <v>33</v>
      </c>
      <c r="B51" s="2" t="s">
        <v>52</v>
      </c>
      <c r="C51" s="2" t="s">
        <v>44</v>
      </c>
      <c r="D51" s="2" t="s">
        <v>45</v>
      </c>
      <c r="E51" s="2" t="s">
        <v>48</v>
      </c>
      <c r="F51" s="88" t="s">
        <v>114</v>
      </c>
      <c r="G51" s="4">
        <v>10.8</v>
      </c>
      <c r="H51" s="2">
        <v>11.3</v>
      </c>
      <c r="I51" s="114">
        <v>22.5</v>
      </c>
      <c r="J51" s="114">
        <v>7.5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5">
        <v>0</v>
      </c>
    </row>
    <row r="52" spans="1:18" ht="12" customHeight="1">
      <c r="A52" s="27" t="s">
        <v>33</v>
      </c>
      <c r="B52" s="2" t="s">
        <v>54</v>
      </c>
      <c r="C52" s="2" t="s">
        <v>44</v>
      </c>
      <c r="D52" s="2" t="s">
        <v>45</v>
      </c>
      <c r="E52" s="2" t="s">
        <v>48</v>
      </c>
      <c r="F52" s="87" t="s">
        <v>113</v>
      </c>
      <c r="G52" s="4">
        <v>0.48799999999999999</v>
      </c>
      <c r="H52" s="2" t="s">
        <v>29</v>
      </c>
      <c r="I52" s="115">
        <v>293.33333333333337</v>
      </c>
      <c r="J52" s="115">
        <v>231.66666666666669</v>
      </c>
      <c r="K52" s="115">
        <v>0</v>
      </c>
      <c r="L52" s="115">
        <v>66.666666666666657</v>
      </c>
      <c r="M52" s="116">
        <v>0</v>
      </c>
      <c r="N52" s="115">
        <v>3.3333333333333335</v>
      </c>
      <c r="O52" s="115">
        <v>5</v>
      </c>
      <c r="P52" s="115">
        <v>0</v>
      </c>
      <c r="Q52" s="115">
        <v>0</v>
      </c>
      <c r="R52" s="115">
        <v>0</v>
      </c>
    </row>
    <row r="53" spans="1:18" ht="12" customHeight="1" thickBot="1">
      <c r="A53" s="28" t="s">
        <v>33</v>
      </c>
      <c r="B53" s="12" t="s">
        <v>54</v>
      </c>
      <c r="C53" s="12" t="s">
        <v>44</v>
      </c>
      <c r="D53" s="12" t="s">
        <v>45</v>
      </c>
      <c r="E53" s="12" t="s">
        <v>48</v>
      </c>
      <c r="F53" s="89" t="s">
        <v>114</v>
      </c>
      <c r="G53" s="14">
        <v>11.6</v>
      </c>
      <c r="H53" s="12">
        <v>12</v>
      </c>
      <c r="I53" s="114">
        <v>670</v>
      </c>
      <c r="J53" s="114">
        <v>630</v>
      </c>
      <c r="K53" s="114">
        <v>0</v>
      </c>
      <c r="L53" s="114">
        <v>0</v>
      </c>
      <c r="M53" s="114">
        <v>0</v>
      </c>
      <c r="N53" s="114">
        <v>0</v>
      </c>
      <c r="O53" s="114">
        <v>130</v>
      </c>
      <c r="P53" s="114">
        <v>0</v>
      </c>
      <c r="Q53" s="114">
        <v>0</v>
      </c>
      <c r="R53" s="117">
        <v>0</v>
      </c>
    </row>
    <row r="54" spans="1:18" ht="12" customHeight="1">
      <c r="A54" s="32" t="s">
        <v>33</v>
      </c>
      <c r="B54" s="11" t="s">
        <v>58</v>
      </c>
      <c r="C54" s="11" t="s">
        <v>56</v>
      </c>
      <c r="D54" s="11" t="s">
        <v>57</v>
      </c>
      <c r="E54" s="11" t="s">
        <v>48</v>
      </c>
      <c r="F54" s="90" t="s">
        <v>113</v>
      </c>
      <c r="G54" s="13">
        <v>0.50800000000000001</v>
      </c>
      <c r="H54" s="11" t="s">
        <v>29</v>
      </c>
      <c r="I54" s="114">
        <v>406.25</v>
      </c>
      <c r="J54" s="114">
        <v>145</v>
      </c>
      <c r="K54" s="114">
        <v>0</v>
      </c>
      <c r="L54" s="114">
        <v>13.75</v>
      </c>
      <c r="M54" s="114">
        <v>0</v>
      </c>
      <c r="N54" s="114">
        <v>2.5</v>
      </c>
      <c r="O54" s="114">
        <v>0</v>
      </c>
      <c r="P54" s="115">
        <v>0</v>
      </c>
      <c r="Q54" s="115">
        <v>0</v>
      </c>
      <c r="R54" s="115">
        <v>0</v>
      </c>
    </row>
    <row r="55" spans="1:18" ht="12" customHeight="1">
      <c r="A55" s="27" t="s">
        <v>33</v>
      </c>
      <c r="B55" s="2" t="s">
        <v>58</v>
      </c>
      <c r="C55" s="2" t="s">
        <v>56</v>
      </c>
      <c r="D55" s="2" t="s">
        <v>57</v>
      </c>
      <c r="E55" s="2" t="s">
        <v>48</v>
      </c>
      <c r="F55" s="88" t="s">
        <v>114</v>
      </c>
      <c r="G55" s="4">
        <v>11.5</v>
      </c>
      <c r="H55" s="2">
        <v>12</v>
      </c>
      <c r="I55" s="114">
        <v>168</v>
      </c>
      <c r="J55" s="114">
        <v>0</v>
      </c>
      <c r="K55" s="114">
        <v>68</v>
      </c>
      <c r="L55" s="114">
        <v>0</v>
      </c>
      <c r="M55" s="114">
        <v>8</v>
      </c>
      <c r="N55" s="114">
        <v>0</v>
      </c>
      <c r="O55" s="114">
        <v>0</v>
      </c>
      <c r="P55" s="114">
        <v>1</v>
      </c>
      <c r="Q55" s="114">
        <v>0</v>
      </c>
      <c r="R55" s="114">
        <v>0</v>
      </c>
    </row>
    <row r="56" spans="1:18" ht="12" customHeight="1">
      <c r="A56" s="27" t="s">
        <v>33</v>
      </c>
      <c r="B56" s="2" t="s">
        <v>60</v>
      </c>
      <c r="C56" s="2" t="s">
        <v>56</v>
      </c>
      <c r="D56" s="2" t="s">
        <v>57</v>
      </c>
      <c r="E56" s="2" t="s">
        <v>48</v>
      </c>
      <c r="F56" s="87" t="s">
        <v>113</v>
      </c>
      <c r="G56" s="4">
        <v>0.59699999999999998</v>
      </c>
      <c r="H56" s="2" t="s">
        <v>29</v>
      </c>
      <c r="I56" s="114">
        <v>55</v>
      </c>
      <c r="J56" s="114">
        <v>48</v>
      </c>
      <c r="K56" s="114">
        <v>0</v>
      </c>
      <c r="L56" s="114">
        <v>0</v>
      </c>
      <c r="M56" s="114">
        <v>0</v>
      </c>
      <c r="N56" s="114">
        <v>2</v>
      </c>
      <c r="O56" s="114">
        <v>0</v>
      </c>
      <c r="P56" s="114">
        <v>1</v>
      </c>
      <c r="Q56" s="114">
        <v>0</v>
      </c>
      <c r="R56" s="114">
        <v>0</v>
      </c>
    </row>
    <row r="57" spans="1:18" ht="12" customHeight="1" thickBot="1">
      <c r="A57" s="28" t="s">
        <v>33</v>
      </c>
      <c r="B57" s="12" t="s">
        <v>60</v>
      </c>
      <c r="C57" s="12" t="s">
        <v>56</v>
      </c>
      <c r="D57" s="12" t="s">
        <v>57</v>
      </c>
      <c r="E57" s="12" t="s">
        <v>48</v>
      </c>
      <c r="F57" s="89" t="s">
        <v>114</v>
      </c>
      <c r="G57" s="14">
        <v>12.5</v>
      </c>
      <c r="H57" s="12">
        <v>13</v>
      </c>
      <c r="I57" s="114">
        <v>43</v>
      </c>
      <c r="J57" s="114">
        <v>5</v>
      </c>
      <c r="K57" s="114">
        <v>0</v>
      </c>
      <c r="L57" s="114">
        <v>0</v>
      </c>
      <c r="M57" s="114">
        <v>0</v>
      </c>
      <c r="N57" s="114">
        <v>0</v>
      </c>
      <c r="O57" s="114">
        <v>2</v>
      </c>
      <c r="P57" s="114">
        <v>0</v>
      </c>
      <c r="Q57" s="114">
        <v>0</v>
      </c>
      <c r="R57" s="114">
        <v>0</v>
      </c>
    </row>
    <row r="58" spans="1:18" ht="12" customHeight="1">
      <c r="A58" s="32" t="s">
        <v>33</v>
      </c>
      <c r="B58" s="11" t="s">
        <v>63</v>
      </c>
      <c r="C58" s="11" t="s">
        <v>62</v>
      </c>
      <c r="D58" s="11" t="s">
        <v>57</v>
      </c>
      <c r="E58" s="11" t="s">
        <v>48</v>
      </c>
      <c r="F58" s="90" t="s">
        <v>113</v>
      </c>
      <c r="G58" s="13">
        <v>0.52700000000000002</v>
      </c>
      <c r="H58" s="11" t="s">
        <v>29</v>
      </c>
      <c r="I58" s="114">
        <v>236.66666666666666</v>
      </c>
      <c r="J58" s="114">
        <v>225</v>
      </c>
      <c r="K58" s="114">
        <v>161.66666666666666</v>
      </c>
      <c r="L58" s="114">
        <v>20</v>
      </c>
      <c r="M58" s="114">
        <v>0</v>
      </c>
      <c r="N58" s="114">
        <v>0</v>
      </c>
      <c r="O58" s="114">
        <v>8.3333333333333321</v>
      </c>
      <c r="P58" s="114">
        <v>0</v>
      </c>
      <c r="Q58" s="114">
        <v>0</v>
      </c>
      <c r="R58" s="114">
        <v>0</v>
      </c>
    </row>
    <row r="59" spans="1:18" ht="12" customHeight="1" thickBot="1">
      <c r="A59" s="28" t="s">
        <v>33</v>
      </c>
      <c r="B59" s="12" t="s">
        <v>63</v>
      </c>
      <c r="C59" s="12" t="s">
        <v>62</v>
      </c>
      <c r="D59" s="12" t="s">
        <v>57</v>
      </c>
      <c r="E59" s="12" t="s">
        <v>48</v>
      </c>
      <c r="F59" s="89" t="s">
        <v>114</v>
      </c>
      <c r="G59" s="14">
        <v>11.5</v>
      </c>
      <c r="H59" s="12">
        <v>12</v>
      </c>
      <c r="I59" s="114">
        <v>248.3333333333334</v>
      </c>
      <c r="J59" s="114">
        <v>121.66666666666666</v>
      </c>
      <c r="K59" s="114">
        <v>41.666666666666671</v>
      </c>
      <c r="L59" s="114">
        <v>1.6666666666666667</v>
      </c>
      <c r="M59" s="114">
        <v>0</v>
      </c>
      <c r="N59" s="114">
        <v>1.6666666666666667</v>
      </c>
      <c r="O59" s="114">
        <v>31.666666666666664</v>
      </c>
      <c r="P59" s="114">
        <v>0</v>
      </c>
      <c r="Q59" s="114">
        <v>0</v>
      </c>
      <c r="R59" s="114">
        <v>0</v>
      </c>
    </row>
    <row r="60" spans="1:18" ht="12" customHeight="1">
      <c r="A60" s="32" t="s">
        <v>33</v>
      </c>
      <c r="B60" s="11" t="s">
        <v>66</v>
      </c>
      <c r="C60" s="11" t="s">
        <v>67</v>
      </c>
      <c r="D60" s="11" t="s">
        <v>57</v>
      </c>
      <c r="E60" s="11" t="s">
        <v>48</v>
      </c>
      <c r="F60" s="90" t="s">
        <v>113</v>
      </c>
      <c r="G60" s="13">
        <v>0.51700000000000002</v>
      </c>
      <c r="H60" s="11" t="s">
        <v>29</v>
      </c>
      <c r="I60" s="115">
        <v>1085</v>
      </c>
      <c r="J60" s="114">
        <v>150</v>
      </c>
      <c r="K60" s="114">
        <v>30</v>
      </c>
      <c r="L60" s="114">
        <v>40</v>
      </c>
      <c r="M60" s="114">
        <v>0</v>
      </c>
      <c r="N60" s="114">
        <v>0</v>
      </c>
      <c r="O60" s="114">
        <v>15</v>
      </c>
      <c r="P60" s="114">
        <v>0</v>
      </c>
      <c r="Q60" s="114">
        <v>0</v>
      </c>
      <c r="R60" s="114">
        <v>0</v>
      </c>
    </row>
    <row r="61" spans="1:18" ht="12" customHeight="1">
      <c r="A61" s="27" t="s">
        <v>33</v>
      </c>
      <c r="B61" s="2" t="s">
        <v>66</v>
      </c>
      <c r="C61" s="2" t="s">
        <v>67</v>
      </c>
      <c r="D61" s="2" t="s">
        <v>57</v>
      </c>
      <c r="E61" s="2" t="s">
        <v>48</v>
      </c>
      <c r="F61" s="88" t="s">
        <v>114</v>
      </c>
      <c r="G61" s="4">
        <v>11.5</v>
      </c>
      <c r="H61" s="2">
        <v>12</v>
      </c>
      <c r="I61" s="114">
        <v>916.3</v>
      </c>
      <c r="J61" s="114">
        <v>62.4</v>
      </c>
      <c r="K61" s="114">
        <v>10</v>
      </c>
      <c r="L61" s="114">
        <v>5</v>
      </c>
      <c r="M61" s="114">
        <v>0</v>
      </c>
      <c r="N61" s="114">
        <v>0</v>
      </c>
      <c r="O61" s="114">
        <v>10</v>
      </c>
      <c r="P61" s="114">
        <v>0</v>
      </c>
      <c r="Q61" s="114">
        <v>0</v>
      </c>
      <c r="R61" s="114">
        <v>0</v>
      </c>
    </row>
    <row r="62" spans="1:18" ht="12" customHeight="1">
      <c r="A62" s="27" t="s">
        <v>33</v>
      </c>
      <c r="B62" s="2" t="s">
        <v>68</v>
      </c>
      <c r="C62" s="2" t="s">
        <v>67</v>
      </c>
      <c r="D62" s="2" t="s">
        <v>57</v>
      </c>
      <c r="E62" s="2" t="s">
        <v>48</v>
      </c>
      <c r="F62" s="87" t="s">
        <v>113</v>
      </c>
      <c r="G62" s="4">
        <v>0.51700000000000002</v>
      </c>
      <c r="H62" s="2" t="s">
        <v>29</v>
      </c>
      <c r="I62" s="114">
        <v>1410</v>
      </c>
      <c r="J62" s="114">
        <v>480</v>
      </c>
      <c r="K62" s="114">
        <v>195</v>
      </c>
      <c r="L62" s="114">
        <v>275</v>
      </c>
      <c r="M62" s="114">
        <v>0</v>
      </c>
      <c r="N62" s="114">
        <v>10</v>
      </c>
      <c r="O62" s="114">
        <v>15</v>
      </c>
      <c r="P62" s="114">
        <v>0</v>
      </c>
      <c r="Q62" s="114">
        <v>0</v>
      </c>
      <c r="R62" s="114">
        <v>0</v>
      </c>
    </row>
    <row r="63" spans="1:18" ht="12" customHeight="1">
      <c r="A63" s="27" t="s">
        <v>33</v>
      </c>
      <c r="B63" s="2" t="s">
        <v>68</v>
      </c>
      <c r="C63" s="2" t="s">
        <v>67</v>
      </c>
      <c r="D63" s="2" t="s">
        <v>57</v>
      </c>
      <c r="E63" s="2" t="s">
        <v>48</v>
      </c>
      <c r="F63" s="88" t="s">
        <v>114</v>
      </c>
      <c r="G63" s="4">
        <v>11</v>
      </c>
      <c r="H63" s="2">
        <v>11.5</v>
      </c>
      <c r="I63" s="114">
        <v>1485</v>
      </c>
      <c r="J63" s="114">
        <v>95</v>
      </c>
      <c r="K63" s="114">
        <v>110</v>
      </c>
      <c r="L63" s="114">
        <v>50</v>
      </c>
      <c r="M63" s="116">
        <v>0</v>
      </c>
      <c r="N63" s="114">
        <v>5</v>
      </c>
      <c r="O63" s="114">
        <v>5</v>
      </c>
      <c r="P63" s="114">
        <v>0</v>
      </c>
      <c r="Q63" s="114">
        <v>0</v>
      </c>
      <c r="R63" s="114">
        <v>0</v>
      </c>
    </row>
    <row r="64" spans="1:18" ht="12" customHeight="1">
      <c r="A64" s="27" t="s">
        <v>33</v>
      </c>
      <c r="B64" s="2" t="s">
        <v>70</v>
      </c>
      <c r="C64" s="2" t="s">
        <v>67</v>
      </c>
      <c r="D64" s="2" t="s">
        <v>57</v>
      </c>
      <c r="E64" s="2" t="s">
        <v>48</v>
      </c>
      <c r="F64" s="87" t="s">
        <v>113</v>
      </c>
      <c r="G64" s="4">
        <v>0.54200000000000004</v>
      </c>
      <c r="H64" s="2" t="s">
        <v>29</v>
      </c>
      <c r="I64" s="114">
        <v>2590</v>
      </c>
      <c r="J64" s="114">
        <v>65</v>
      </c>
      <c r="K64" s="114">
        <v>0</v>
      </c>
      <c r="L64" s="114">
        <v>15</v>
      </c>
      <c r="M64" s="114">
        <v>0</v>
      </c>
      <c r="N64" s="114">
        <v>0</v>
      </c>
      <c r="O64" s="114">
        <v>5</v>
      </c>
      <c r="P64" s="114">
        <v>0</v>
      </c>
      <c r="Q64" s="114">
        <v>0</v>
      </c>
      <c r="R64" s="114">
        <v>0</v>
      </c>
    </row>
    <row r="65" spans="1:18" ht="12" customHeight="1" thickBot="1">
      <c r="A65" s="28" t="s">
        <v>33</v>
      </c>
      <c r="B65" s="12" t="s">
        <v>70</v>
      </c>
      <c r="C65" s="12" t="s">
        <v>67</v>
      </c>
      <c r="D65" s="12" t="s">
        <v>57</v>
      </c>
      <c r="E65" s="12" t="s">
        <v>48</v>
      </c>
      <c r="F65" s="89" t="s">
        <v>114</v>
      </c>
      <c r="G65" s="14">
        <v>10.5</v>
      </c>
      <c r="H65" s="12">
        <v>11</v>
      </c>
      <c r="I65" s="114">
        <v>2745</v>
      </c>
      <c r="J65" s="114">
        <v>35</v>
      </c>
      <c r="K65" s="114">
        <v>0</v>
      </c>
      <c r="L65" s="114">
        <v>10</v>
      </c>
      <c r="M65" s="114">
        <v>0</v>
      </c>
      <c r="N65" s="114">
        <v>5</v>
      </c>
      <c r="O65" s="114">
        <v>0</v>
      </c>
      <c r="P65" s="114">
        <v>0</v>
      </c>
      <c r="Q65" s="114">
        <v>0</v>
      </c>
      <c r="R65" s="114">
        <v>0</v>
      </c>
    </row>
    <row r="66" spans="1:18" ht="12" customHeight="1">
      <c r="A66" s="32" t="s">
        <v>33</v>
      </c>
      <c r="B66" s="11" t="s">
        <v>72</v>
      </c>
      <c r="C66" s="11" t="s">
        <v>73</v>
      </c>
      <c r="D66" s="11" t="s">
        <v>57</v>
      </c>
      <c r="E66" s="11" t="s">
        <v>48</v>
      </c>
      <c r="F66" s="90" t="s">
        <v>113</v>
      </c>
      <c r="G66" s="13">
        <v>0.48199999999999998</v>
      </c>
      <c r="H66" s="11" t="s">
        <v>29</v>
      </c>
      <c r="I66" s="114">
        <v>1105</v>
      </c>
      <c r="J66" s="114">
        <v>42.5</v>
      </c>
      <c r="K66" s="114">
        <v>0</v>
      </c>
      <c r="L66" s="114">
        <v>15</v>
      </c>
      <c r="M66" s="114">
        <v>0</v>
      </c>
      <c r="N66" s="114">
        <v>2.5</v>
      </c>
      <c r="O66" s="114">
        <v>0</v>
      </c>
      <c r="P66" s="114">
        <v>0</v>
      </c>
      <c r="Q66" s="114">
        <v>0</v>
      </c>
      <c r="R66" s="114">
        <v>0</v>
      </c>
    </row>
    <row r="67" spans="1:18" ht="12" customHeight="1">
      <c r="A67" s="27" t="s">
        <v>33</v>
      </c>
      <c r="B67" s="2" t="s">
        <v>72</v>
      </c>
      <c r="C67" s="2" t="s">
        <v>73</v>
      </c>
      <c r="D67" s="2" t="s">
        <v>57</v>
      </c>
      <c r="E67" s="2" t="s">
        <v>48</v>
      </c>
      <c r="F67" s="88" t="s">
        <v>114</v>
      </c>
      <c r="G67" s="4">
        <v>11.5</v>
      </c>
      <c r="H67" s="2">
        <v>12</v>
      </c>
      <c r="I67" s="114">
        <v>637.5</v>
      </c>
      <c r="J67" s="114">
        <v>72.5</v>
      </c>
      <c r="K67" s="114">
        <v>0</v>
      </c>
      <c r="L67" s="114">
        <v>20</v>
      </c>
      <c r="M67" s="114">
        <v>0</v>
      </c>
      <c r="N67" s="114">
        <v>0</v>
      </c>
      <c r="O67" s="114">
        <v>2.5</v>
      </c>
      <c r="P67" s="114">
        <v>0</v>
      </c>
      <c r="Q67" s="114">
        <v>0</v>
      </c>
      <c r="R67" s="114">
        <v>0</v>
      </c>
    </row>
    <row r="68" spans="1:18" ht="12" customHeight="1">
      <c r="A68" s="27" t="s">
        <v>33</v>
      </c>
      <c r="B68" s="2" t="s">
        <v>75</v>
      </c>
      <c r="C68" s="2" t="s">
        <v>73</v>
      </c>
      <c r="D68" s="2" t="s">
        <v>57</v>
      </c>
      <c r="E68" s="2" t="s">
        <v>48</v>
      </c>
      <c r="F68" s="87" t="s">
        <v>113</v>
      </c>
      <c r="G68" s="4">
        <v>0.52100000000000002</v>
      </c>
      <c r="H68" s="2" t="s">
        <v>29</v>
      </c>
      <c r="I68" s="114">
        <v>273.33333333333337</v>
      </c>
      <c r="J68" s="114">
        <v>331.66666666666663</v>
      </c>
      <c r="K68" s="114">
        <v>11.666666666666666</v>
      </c>
      <c r="L68" s="114">
        <v>41.666666666666664</v>
      </c>
      <c r="M68" s="114">
        <v>3.3333333333333335</v>
      </c>
      <c r="N68" s="114">
        <v>31.666666666666664</v>
      </c>
      <c r="O68" s="114">
        <v>0</v>
      </c>
      <c r="P68" s="114">
        <v>0</v>
      </c>
      <c r="Q68" s="114">
        <v>0</v>
      </c>
      <c r="R68" s="114">
        <v>0</v>
      </c>
    </row>
    <row r="69" spans="1:18" ht="12" customHeight="1" thickBot="1">
      <c r="A69" s="28" t="s">
        <v>33</v>
      </c>
      <c r="B69" s="12" t="s">
        <v>75</v>
      </c>
      <c r="C69" s="12" t="s">
        <v>73</v>
      </c>
      <c r="D69" s="12" t="s">
        <v>57</v>
      </c>
      <c r="E69" s="12" t="s">
        <v>48</v>
      </c>
      <c r="F69" s="89" t="s">
        <v>114</v>
      </c>
      <c r="G69" s="14">
        <v>11.5</v>
      </c>
      <c r="H69" s="12">
        <v>12</v>
      </c>
      <c r="I69" s="114">
        <v>271.25</v>
      </c>
      <c r="J69" s="114">
        <v>3.75</v>
      </c>
      <c r="K69" s="114">
        <v>0</v>
      </c>
      <c r="L69" s="114">
        <v>0</v>
      </c>
      <c r="M69" s="114">
        <v>0</v>
      </c>
      <c r="N69" s="114">
        <v>1.25</v>
      </c>
      <c r="O69" s="114">
        <v>0</v>
      </c>
      <c r="P69" s="114">
        <v>0</v>
      </c>
      <c r="Q69" s="114">
        <v>0</v>
      </c>
      <c r="R69" s="114">
        <v>0</v>
      </c>
    </row>
    <row r="70" spans="1:18" ht="12" customHeight="1">
      <c r="A70" s="32" t="s">
        <v>33</v>
      </c>
      <c r="B70" s="11" t="s">
        <v>78</v>
      </c>
      <c r="C70" s="11" t="s">
        <v>79</v>
      </c>
      <c r="D70" s="11" t="s">
        <v>57</v>
      </c>
      <c r="E70" s="11" t="s">
        <v>48</v>
      </c>
      <c r="F70" s="90" t="s">
        <v>113</v>
      </c>
      <c r="G70" s="13">
        <v>0.504</v>
      </c>
      <c r="H70" s="11" t="s">
        <v>29</v>
      </c>
      <c r="I70" s="114">
        <v>467.5</v>
      </c>
      <c r="J70" s="114">
        <v>312.5</v>
      </c>
      <c r="K70" s="114">
        <v>40</v>
      </c>
      <c r="L70" s="114">
        <v>77.5</v>
      </c>
      <c r="M70" s="114">
        <v>0</v>
      </c>
      <c r="N70" s="114">
        <v>5</v>
      </c>
      <c r="O70" s="114">
        <v>15</v>
      </c>
      <c r="P70" s="114">
        <v>0</v>
      </c>
      <c r="Q70" s="114">
        <v>0</v>
      </c>
      <c r="R70" s="114">
        <v>15</v>
      </c>
    </row>
    <row r="71" spans="1:18" ht="12" customHeight="1">
      <c r="A71" s="27" t="s">
        <v>33</v>
      </c>
      <c r="B71" s="2" t="s">
        <v>78</v>
      </c>
      <c r="C71" s="2" t="s">
        <v>79</v>
      </c>
      <c r="D71" s="2" t="s">
        <v>57</v>
      </c>
      <c r="E71" s="2" t="s">
        <v>48</v>
      </c>
      <c r="F71" s="88" t="s">
        <v>114</v>
      </c>
      <c r="G71" s="4">
        <v>11.5</v>
      </c>
      <c r="H71" s="2">
        <v>12</v>
      </c>
      <c r="I71" s="114">
        <v>77.5</v>
      </c>
      <c r="J71" s="114">
        <v>15</v>
      </c>
      <c r="K71" s="114">
        <v>0</v>
      </c>
      <c r="L71" s="114">
        <v>0</v>
      </c>
      <c r="M71" s="114">
        <v>0</v>
      </c>
      <c r="N71" s="114">
        <v>2.5</v>
      </c>
      <c r="O71" s="114">
        <v>0</v>
      </c>
      <c r="P71" s="114">
        <v>0</v>
      </c>
      <c r="Q71" s="114">
        <v>0</v>
      </c>
      <c r="R71" s="114">
        <v>0</v>
      </c>
    </row>
    <row r="72" spans="1:18" ht="12" customHeight="1">
      <c r="A72" s="27" t="s">
        <v>33</v>
      </c>
      <c r="B72" s="2" t="s">
        <v>81</v>
      </c>
      <c r="C72" s="2" t="s">
        <v>79</v>
      </c>
      <c r="D72" s="2" t="s">
        <v>57</v>
      </c>
      <c r="E72" s="2" t="s">
        <v>48</v>
      </c>
      <c r="F72" s="87" t="s">
        <v>113</v>
      </c>
      <c r="G72" s="4">
        <v>0.50700000000000001</v>
      </c>
      <c r="H72" s="2" t="s">
        <v>29</v>
      </c>
      <c r="I72" s="114">
        <v>2650</v>
      </c>
      <c r="J72" s="114">
        <v>58.333333333333343</v>
      </c>
      <c r="K72" s="114">
        <v>0</v>
      </c>
      <c r="L72" s="114">
        <v>16.666666666666668</v>
      </c>
      <c r="M72" s="114">
        <v>0</v>
      </c>
      <c r="N72" s="114">
        <v>0</v>
      </c>
      <c r="O72" s="114">
        <v>50</v>
      </c>
      <c r="P72" s="114">
        <v>0</v>
      </c>
      <c r="Q72" s="114">
        <v>0</v>
      </c>
      <c r="R72" s="114">
        <v>0</v>
      </c>
    </row>
    <row r="73" spans="1:18" ht="12" customHeight="1" thickBot="1">
      <c r="A73" s="28" t="s">
        <v>33</v>
      </c>
      <c r="B73" s="12" t="s">
        <v>81</v>
      </c>
      <c r="C73" s="12" t="s">
        <v>79</v>
      </c>
      <c r="D73" s="12" t="s">
        <v>57</v>
      </c>
      <c r="E73" s="12" t="s">
        <v>48</v>
      </c>
      <c r="F73" s="89" t="s">
        <v>114</v>
      </c>
      <c r="G73" s="14">
        <v>11.5</v>
      </c>
      <c r="H73" s="12">
        <v>12</v>
      </c>
      <c r="I73" s="114">
        <v>1109.375</v>
      </c>
      <c r="J73" s="114">
        <v>18.75</v>
      </c>
      <c r="K73" s="114">
        <v>3.125</v>
      </c>
      <c r="L73" s="114">
        <v>6.25</v>
      </c>
      <c r="M73" s="114">
        <v>0</v>
      </c>
      <c r="N73" s="114">
        <v>0</v>
      </c>
      <c r="O73" s="114">
        <v>0</v>
      </c>
      <c r="P73" s="114">
        <v>0</v>
      </c>
      <c r="Q73" s="114">
        <v>0</v>
      </c>
      <c r="R73" s="114">
        <v>0</v>
      </c>
    </row>
    <row r="74" spans="1:18" ht="12" customHeight="1">
      <c r="A74" s="32" t="s">
        <v>33</v>
      </c>
      <c r="B74" s="11" t="s">
        <v>83</v>
      </c>
      <c r="C74" s="11" t="s">
        <v>84</v>
      </c>
      <c r="D74" s="11" t="s">
        <v>57</v>
      </c>
      <c r="E74" s="11" t="s">
        <v>48</v>
      </c>
      <c r="F74" s="90" t="s">
        <v>113</v>
      </c>
      <c r="G74" s="13">
        <v>0.58499999999999996</v>
      </c>
      <c r="H74" s="11" t="s">
        <v>29</v>
      </c>
      <c r="I74" s="114">
        <v>254</v>
      </c>
      <c r="J74" s="114">
        <v>76</v>
      </c>
      <c r="K74" s="114">
        <v>0</v>
      </c>
      <c r="L74" s="114">
        <v>16</v>
      </c>
      <c r="M74" s="114">
        <v>0</v>
      </c>
      <c r="N74" s="114">
        <v>4</v>
      </c>
      <c r="O74" s="114">
        <v>12</v>
      </c>
      <c r="P74" s="114">
        <v>0</v>
      </c>
      <c r="Q74" s="114">
        <v>0</v>
      </c>
      <c r="R74" s="114">
        <v>0</v>
      </c>
    </row>
    <row r="75" spans="1:18" ht="12" customHeight="1">
      <c r="A75" s="27" t="s">
        <v>33</v>
      </c>
      <c r="B75" s="2" t="s">
        <v>83</v>
      </c>
      <c r="C75" s="2" t="s">
        <v>84</v>
      </c>
      <c r="D75" s="2" t="s">
        <v>57</v>
      </c>
      <c r="E75" s="2" t="s">
        <v>48</v>
      </c>
      <c r="F75" s="88" t="s">
        <v>114</v>
      </c>
      <c r="G75" s="4">
        <v>12</v>
      </c>
      <c r="H75" s="2">
        <v>12.5</v>
      </c>
      <c r="I75" s="114">
        <v>268</v>
      </c>
      <c r="J75" s="114">
        <v>10</v>
      </c>
      <c r="K75" s="114">
        <v>0</v>
      </c>
      <c r="L75" s="114">
        <v>8</v>
      </c>
      <c r="M75" s="114">
        <v>0</v>
      </c>
      <c r="N75" s="114">
        <v>0</v>
      </c>
      <c r="O75" s="114">
        <v>0</v>
      </c>
      <c r="P75" s="114">
        <v>0</v>
      </c>
      <c r="Q75" s="114">
        <v>0</v>
      </c>
      <c r="R75" s="114">
        <v>0</v>
      </c>
    </row>
    <row r="76" spans="1:18" ht="12" customHeight="1">
      <c r="A76" s="27" t="s">
        <v>33</v>
      </c>
      <c r="B76" s="2" t="s">
        <v>86</v>
      </c>
      <c r="C76" s="2" t="s">
        <v>84</v>
      </c>
      <c r="D76" s="2" t="s">
        <v>57</v>
      </c>
      <c r="E76" s="2" t="s">
        <v>48</v>
      </c>
      <c r="F76" s="87" t="s">
        <v>113</v>
      </c>
      <c r="G76" s="4">
        <v>0.50600000000000001</v>
      </c>
      <c r="H76" s="2" t="s">
        <v>29</v>
      </c>
      <c r="I76" s="114">
        <v>3.3333333333333335</v>
      </c>
      <c r="J76" s="114">
        <v>246.66666666666669</v>
      </c>
      <c r="K76" s="114">
        <v>20</v>
      </c>
      <c r="L76" s="114">
        <v>293.33333333333337</v>
      </c>
      <c r="M76" s="114">
        <v>0</v>
      </c>
      <c r="N76" s="114">
        <v>3.3333333333333335</v>
      </c>
      <c r="O76" s="114">
        <v>3.3333333333333335</v>
      </c>
      <c r="P76" s="114">
        <v>0</v>
      </c>
      <c r="Q76" s="114">
        <v>0</v>
      </c>
      <c r="R76" s="114">
        <v>0</v>
      </c>
    </row>
    <row r="77" spans="1:18" ht="12" customHeight="1">
      <c r="A77" s="27" t="s">
        <v>33</v>
      </c>
      <c r="B77" s="2" t="s">
        <v>86</v>
      </c>
      <c r="C77" s="2" t="s">
        <v>84</v>
      </c>
      <c r="D77" s="2" t="s">
        <v>57</v>
      </c>
      <c r="E77" s="2" t="s">
        <v>48</v>
      </c>
      <c r="F77" s="88" t="s">
        <v>114</v>
      </c>
      <c r="G77" s="4">
        <v>11.5</v>
      </c>
      <c r="H77" s="2">
        <v>12</v>
      </c>
      <c r="I77" s="114">
        <v>50</v>
      </c>
      <c r="J77" s="114">
        <v>0</v>
      </c>
      <c r="K77" s="114">
        <v>36.666666666666671</v>
      </c>
      <c r="L77" s="114">
        <v>0</v>
      </c>
      <c r="M77" s="114">
        <v>0</v>
      </c>
      <c r="N77" s="114">
        <v>0</v>
      </c>
      <c r="O77" s="114">
        <v>0</v>
      </c>
      <c r="P77" s="114">
        <v>0</v>
      </c>
      <c r="Q77" s="114">
        <v>0</v>
      </c>
      <c r="R77" s="114">
        <v>0</v>
      </c>
    </row>
    <row r="78" spans="1:18" ht="12" customHeight="1">
      <c r="A78" s="27" t="s">
        <v>33</v>
      </c>
      <c r="B78" s="2" t="s">
        <v>88</v>
      </c>
      <c r="C78" s="2" t="s">
        <v>84</v>
      </c>
      <c r="D78" s="2" t="s">
        <v>57</v>
      </c>
      <c r="E78" s="2" t="s">
        <v>48</v>
      </c>
      <c r="F78" s="87" t="s">
        <v>113</v>
      </c>
      <c r="G78" s="4">
        <v>0.56399999999999995</v>
      </c>
      <c r="H78" s="2" t="s">
        <v>29</v>
      </c>
      <c r="I78" s="114">
        <v>66</v>
      </c>
      <c r="J78" s="114">
        <v>20</v>
      </c>
      <c r="K78" s="114">
        <v>0</v>
      </c>
      <c r="L78" s="114">
        <v>146</v>
      </c>
      <c r="M78" s="114">
        <v>0</v>
      </c>
      <c r="N78" s="114">
        <v>2</v>
      </c>
      <c r="O78" s="114">
        <v>4</v>
      </c>
      <c r="P78" s="114">
        <v>0</v>
      </c>
      <c r="Q78" s="114">
        <v>0</v>
      </c>
      <c r="R78" s="114">
        <v>0</v>
      </c>
    </row>
    <row r="79" spans="1:18" ht="12" customHeight="1" thickBot="1">
      <c r="A79" s="28" t="s">
        <v>33</v>
      </c>
      <c r="B79" s="12" t="s">
        <v>88</v>
      </c>
      <c r="C79" s="12" t="s">
        <v>84</v>
      </c>
      <c r="D79" s="12" t="s">
        <v>57</v>
      </c>
      <c r="E79" s="12" t="s">
        <v>48</v>
      </c>
      <c r="F79" s="89" t="s">
        <v>114</v>
      </c>
      <c r="G79" s="14">
        <v>11.5</v>
      </c>
      <c r="H79" s="12">
        <v>12</v>
      </c>
      <c r="I79" s="114">
        <v>60</v>
      </c>
      <c r="J79" s="114">
        <v>20</v>
      </c>
      <c r="K79" s="114">
        <v>0</v>
      </c>
      <c r="L79" s="114">
        <v>83.333333333333329</v>
      </c>
      <c r="M79" s="114">
        <v>0</v>
      </c>
      <c r="N79" s="114">
        <v>0</v>
      </c>
      <c r="O79" s="114">
        <v>0</v>
      </c>
      <c r="P79" s="114">
        <v>0</v>
      </c>
      <c r="Q79" s="114">
        <v>0</v>
      </c>
      <c r="R79" s="114">
        <v>0</v>
      </c>
    </row>
    <row r="80" spans="1:18" ht="12" customHeight="1">
      <c r="A80" s="32" t="s">
        <v>33</v>
      </c>
      <c r="B80" s="11" t="s">
        <v>91</v>
      </c>
      <c r="C80" s="11" t="s">
        <v>90</v>
      </c>
      <c r="D80" s="11" t="s">
        <v>57</v>
      </c>
      <c r="E80" s="11" t="s">
        <v>48</v>
      </c>
      <c r="F80" s="90" t="s">
        <v>113</v>
      </c>
      <c r="G80" s="13">
        <v>0.51200000000000001</v>
      </c>
      <c r="H80" s="11" t="s">
        <v>29</v>
      </c>
      <c r="I80" s="114">
        <v>720</v>
      </c>
      <c r="J80" s="114">
        <v>240</v>
      </c>
      <c r="K80" s="114">
        <v>170</v>
      </c>
      <c r="L80" s="114">
        <v>1800</v>
      </c>
      <c r="M80" s="114">
        <v>0</v>
      </c>
      <c r="N80" s="114">
        <v>20</v>
      </c>
      <c r="O80" s="114">
        <v>0</v>
      </c>
      <c r="P80" s="114">
        <v>0</v>
      </c>
      <c r="Q80" s="114">
        <v>0</v>
      </c>
      <c r="R80" s="114">
        <v>0</v>
      </c>
    </row>
    <row r="81" spans="1:18" ht="12" customHeight="1">
      <c r="A81" s="27" t="s">
        <v>33</v>
      </c>
      <c r="B81" s="2" t="s">
        <v>91</v>
      </c>
      <c r="C81" s="2" t="s">
        <v>90</v>
      </c>
      <c r="D81" s="2" t="s">
        <v>57</v>
      </c>
      <c r="E81" s="2" t="s">
        <v>48</v>
      </c>
      <c r="F81" s="88" t="s">
        <v>114</v>
      </c>
      <c r="G81" s="4">
        <v>11.5</v>
      </c>
      <c r="H81" s="2">
        <v>12</v>
      </c>
      <c r="I81" s="114">
        <v>1090</v>
      </c>
      <c r="J81" s="114">
        <v>90</v>
      </c>
      <c r="K81" s="114">
        <v>0</v>
      </c>
      <c r="L81" s="114">
        <v>120</v>
      </c>
      <c r="M81" s="114">
        <v>0</v>
      </c>
      <c r="N81" s="114">
        <v>0</v>
      </c>
      <c r="O81" s="114">
        <v>0</v>
      </c>
      <c r="P81" s="114">
        <v>0</v>
      </c>
      <c r="Q81" s="114">
        <v>0</v>
      </c>
      <c r="R81" s="114">
        <v>0</v>
      </c>
    </row>
    <row r="82" spans="1:18" ht="12" customHeight="1">
      <c r="A82" s="27" t="s">
        <v>33</v>
      </c>
      <c r="B82" s="2" t="s">
        <v>93</v>
      </c>
      <c r="C82" s="2" t="s">
        <v>90</v>
      </c>
      <c r="D82" s="2" t="s">
        <v>57</v>
      </c>
      <c r="E82" s="2" t="s">
        <v>48</v>
      </c>
      <c r="F82" s="87" t="s">
        <v>113</v>
      </c>
      <c r="G82" s="4">
        <v>0.51700000000000002</v>
      </c>
      <c r="H82" s="2" t="s">
        <v>29</v>
      </c>
      <c r="I82" s="114">
        <v>3160</v>
      </c>
      <c r="J82" s="114">
        <v>1120</v>
      </c>
      <c r="K82" s="114">
        <v>480</v>
      </c>
      <c r="L82" s="114">
        <v>1070</v>
      </c>
      <c r="M82" s="114">
        <v>190</v>
      </c>
      <c r="N82" s="114">
        <v>0</v>
      </c>
      <c r="O82" s="114">
        <v>0</v>
      </c>
      <c r="P82" s="114">
        <v>0</v>
      </c>
      <c r="Q82" s="114">
        <v>0</v>
      </c>
      <c r="R82" s="114">
        <v>0</v>
      </c>
    </row>
    <row r="83" spans="1:18" ht="12" customHeight="1" thickBot="1">
      <c r="A83" s="28" t="s">
        <v>33</v>
      </c>
      <c r="B83" s="12" t="s">
        <v>93</v>
      </c>
      <c r="C83" s="12" t="s">
        <v>90</v>
      </c>
      <c r="D83" s="12" t="s">
        <v>57</v>
      </c>
      <c r="E83" s="12" t="s">
        <v>48</v>
      </c>
      <c r="F83" s="89" t="s">
        <v>114</v>
      </c>
      <c r="G83" s="14">
        <v>11.5</v>
      </c>
      <c r="H83" s="12">
        <v>12</v>
      </c>
      <c r="I83" s="114">
        <v>43.333333333333336</v>
      </c>
      <c r="J83" s="114">
        <v>66.666666666666671</v>
      </c>
      <c r="K83" s="114">
        <v>3.3333333333333335</v>
      </c>
      <c r="L83" s="114">
        <v>30</v>
      </c>
      <c r="M83" s="114">
        <v>0</v>
      </c>
      <c r="N83" s="114">
        <v>0</v>
      </c>
      <c r="O83" s="114">
        <v>0</v>
      </c>
      <c r="P83" s="114">
        <v>0</v>
      </c>
      <c r="Q83" s="114">
        <v>0</v>
      </c>
      <c r="R83" s="114">
        <v>0</v>
      </c>
    </row>
    <row r="84" spans="1:18" ht="12" customHeight="1">
      <c r="A84" s="32" t="s">
        <v>33</v>
      </c>
      <c r="B84" s="11" t="s">
        <v>96</v>
      </c>
      <c r="C84" s="11" t="s">
        <v>95</v>
      </c>
      <c r="D84" s="11" t="s">
        <v>57</v>
      </c>
      <c r="E84" s="11" t="s">
        <v>48</v>
      </c>
      <c r="F84" s="90" t="s">
        <v>113</v>
      </c>
      <c r="G84" s="13">
        <v>0.51200000000000001</v>
      </c>
      <c r="H84" s="11" t="s">
        <v>29</v>
      </c>
      <c r="I84" s="114">
        <v>8890</v>
      </c>
      <c r="J84" s="114">
        <v>270</v>
      </c>
      <c r="K84" s="114">
        <v>30</v>
      </c>
      <c r="L84" s="114">
        <v>90</v>
      </c>
      <c r="M84" s="114">
        <v>0</v>
      </c>
      <c r="N84" s="114">
        <v>0</v>
      </c>
      <c r="O84" s="114">
        <v>0</v>
      </c>
      <c r="P84" s="114">
        <v>0</v>
      </c>
      <c r="Q84" s="114">
        <v>0</v>
      </c>
      <c r="R84" s="114">
        <v>0</v>
      </c>
    </row>
    <row r="85" spans="1:18" ht="12" customHeight="1">
      <c r="A85" s="27" t="s">
        <v>33</v>
      </c>
      <c r="B85" s="2" t="s">
        <v>96</v>
      </c>
      <c r="C85" s="2" t="s">
        <v>95</v>
      </c>
      <c r="D85" s="2" t="s">
        <v>57</v>
      </c>
      <c r="E85" s="2" t="s">
        <v>48</v>
      </c>
      <c r="F85" s="88" t="s">
        <v>114</v>
      </c>
      <c r="G85" s="4">
        <v>11.5</v>
      </c>
      <c r="H85" s="2">
        <v>12</v>
      </c>
      <c r="I85" s="114">
        <v>26.666666666666664</v>
      </c>
      <c r="J85" s="114">
        <v>76.666666666666657</v>
      </c>
      <c r="K85" s="114">
        <v>0</v>
      </c>
      <c r="L85" s="114">
        <v>0</v>
      </c>
      <c r="M85" s="114">
        <v>0</v>
      </c>
      <c r="N85" s="114">
        <v>0</v>
      </c>
      <c r="O85" s="114">
        <v>0</v>
      </c>
      <c r="P85" s="114">
        <v>0</v>
      </c>
      <c r="Q85" s="114">
        <v>0</v>
      </c>
      <c r="R85" s="114">
        <v>0</v>
      </c>
    </row>
    <row r="86" spans="1:18" ht="12" customHeight="1">
      <c r="A86" s="27" t="s">
        <v>33</v>
      </c>
      <c r="B86" s="2" t="s">
        <v>98</v>
      </c>
      <c r="C86" s="2" t="s">
        <v>95</v>
      </c>
      <c r="D86" s="2" t="s">
        <v>57</v>
      </c>
      <c r="E86" s="2" t="s">
        <v>48</v>
      </c>
      <c r="F86" s="87" t="s">
        <v>113</v>
      </c>
      <c r="G86" s="4">
        <v>0.51600000000000001</v>
      </c>
      <c r="H86" s="2" t="s">
        <v>29</v>
      </c>
      <c r="I86" s="114">
        <v>24220</v>
      </c>
      <c r="J86" s="114">
        <v>840</v>
      </c>
      <c r="K86" s="114">
        <v>760</v>
      </c>
      <c r="L86" s="114">
        <v>200</v>
      </c>
      <c r="M86" s="114">
        <v>80</v>
      </c>
      <c r="N86" s="114">
        <v>0</v>
      </c>
      <c r="O86" s="114">
        <v>0</v>
      </c>
      <c r="P86" s="114">
        <v>0</v>
      </c>
      <c r="Q86" s="114">
        <v>0</v>
      </c>
      <c r="R86" s="114">
        <v>0</v>
      </c>
    </row>
    <row r="87" spans="1:18" ht="12" customHeight="1" thickBot="1">
      <c r="A87" s="28" t="s">
        <v>33</v>
      </c>
      <c r="B87" s="12" t="s">
        <v>98</v>
      </c>
      <c r="C87" s="12" t="s">
        <v>95</v>
      </c>
      <c r="D87" s="12" t="s">
        <v>57</v>
      </c>
      <c r="E87" s="12" t="s">
        <v>48</v>
      </c>
      <c r="F87" s="89" t="s">
        <v>114</v>
      </c>
      <c r="G87" s="14">
        <v>11</v>
      </c>
      <c r="H87" s="12">
        <v>11.5</v>
      </c>
      <c r="I87" s="114">
        <v>180</v>
      </c>
      <c r="J87" s="114">
        <v>23.333333333333332</v>
      </c>
      <c r="K87" s="114">
        <v>0</v>
      </c>
      <c r="L87" s="114">
        <v>0</v>
      </c>
      <c r="M87" s="114">
        <v>0</v>
      </c>
      <c r="N87" s="114">
        <v>0</v>
      </c>
      <c r="O87" s="114">
        <v>0</v>
      </c>
      <c r="P87" s="114">
        <v>0</v>
      </c>
      <c r="Q87" s="114">
        <v>0</v>
      </c>
      <c r="R87" s="114">
        <v>0</v>
      </c>
    </row>
    <row r="88" spans="1:18" ht="12" customHeight="1">
      <c r="A88" s="32" t="s">
        <v>33</v>
      </c>
      <c r="B88" s="11" t="s">
        <v>100</v>
      </c>
      <c r="C88" s="11" t="s">
        <v>101</v>
      </c>
      <c r="D88" s="11" t="s">
        <v>57</v>
      </c>
      <c r="E88" s="11" t="s">
        <v>48</v>
      </c>
      <c r="F88" s="90" t="s">
        <v>113</v>
      </c>
      <c r="G88" s="13">
        <v>0.51300000000000001</v>
      </c>
      <c r="H88" s="11" t="s">
        <v>29</v>
      </c>
      <c r="I88" s="114">
        <v>253.33333333333334</v>
      </c>
      <c r="J88" s="114">
        <v>46.666666666666664</v>
      </c>
      <c r="K88" s="114">
        <v>40</v>
      </c>
      <c r="L88" s="114">
        <v>6.666666666666667</v>
      </c>
      <c r="M88" s="114">
        <v>0</v>
      </c>
      <c r="N88" s="114">
        <v>0</v>
      </c>
      <c r="O88" s="114">
        <v>0</v>
      </c>
      <c r="P88" s="114">
        <v>0</v>
      </c>
      <c r="Q88" s="114">
        <v>0</v>
      </c>
      <c r="R88" s="114">
        <v>0</v>
      </c>
    </row>
    <row r="89" spans="1:18" ht="12" customHeight="1">
      <c r="A89" s="27" t="s">
        <v>33</v>
      </c>
      <c r="B89" s="2" t="s">
        <v>100</v>
      </c>
      <c r="C89" s="2" t="s">
        <v>101</v>
      </c>
      <c r="D89" s="2" t="s">
        <v>57</v>
      </c>
      <c r="E89" s="2" t="s">
        <v>48</v>
      </c>
      <c r="F89" s="88" t="s">
        <v>114</v>
      </c>
      <c r="G89" s="4">
        <v>10</v>
      </c>
      <c r="H89" s="2">
        <v>10.5</v>
      </c>
      <c r="I89" s="114">
        <v>253.33333333333334</v>
      </c>
      <c r="J89" s="114">
        <v>46.666666666666664</v>
      </c>
      <c r="K89" s="114">
        <v>40</v>
      </c>
      <c r="L89" s="114">
        <v>6.666666666666667</v>
      </c>
      <c r="M89" s="114">
        <v>0</v>
      </c>
      <c r="N89" s="114">
        <v>0</v>
      </c>
      <c r="O89" s="114">
        <v>0</v>
      </c>
      <c r="P89" s="114">
        <v>0</v>
      </c>
      <c r="Q89" s="114">
        <v>0</v>
      </c>
      <c r="R89" s="114">
        <v>0</v>
      </c>
    </row>
    <row r="90" spans="1:18" ht="12" customHeight="1">
      <c r="A90" s="27" t="s">
        <v>33</v>
      </c>
      <c r="B90" s="2" t="s">
        <v>103</v>
      </c>
      <c r="C90" s="2" t="s">
        <v>101</v>
      </c>
      <c r="D90" s="2" t="s">
        <v>57</v>
      </c>
      <c r="E90" s="2" t="s">
        <v>48</v>
      </c>
      <c r="F90" s="87" t="s">
        <v>113</v>
      </c>
      <c r="G90" s="4">
        <v>0.51300000000000001</v>
      </c>
      <c r="H90" s="2" t="s">
        <v>29</v>
      </c>
      <c r="I90" s="114">
        <v>2020</v>
      </c>
      <c r="J90" s="114">
        <v>1100</v>
      </c>
      <c r="K90" s="114">
        <v>250</v>
      </c>
      <c r="L90" s="114">
        <v>1880</v>
      </c>
      <c r="M90" s="114">
        <v>0</v>
      </c>
      <c r="N90" s="114">
        <v>10</v>
      </c>
      <c r="O90" s="114">
        <v>0</v>
      </c>
      <c r="P90" s="114">
        <v>0</v>
      </c>
      <c r="Q90" s="114">
        <v>0</v>
      </c>
      <c r="R90" s="114">
        <v>0</v>
      </c>
    </row>
    <row r="91" spans="1:18" ht="12" customHeight="1" thickBot="1">
      <c r="A91" s="28" t="s">
        <v>33</v>
      </c>
      <c r="B91" s="12" t="s">
        <v>103</v>
      </c>
      <c r="C91" s="12" t="s">
        <v>101</v>
      </c>
      <c r="D91" s="12" t="s">
        <v>57</v>
      </c>
      <c r="E91" s="12" t="s">
        <v>48</v>
      </c>
      <c r="F91" s="89" t="s">
        <v>114</v>
      </c>
      <c r="G91" s="14">
        <v>11.5</v>
      </c>
      <c r="H91" s="12">
        <v>12</v>
      </c>
      <c r="I91" s="114">
        <v>83.333333333333314</v>
      </c>
      <c r="J91" s="114">
        <v>46.666666666666671</v>
      </c>
      <c r="K91" s="114">
        <v>0</v>
      </c>
      <c r="L91" s="114">
        <v>6.666666666666667</v>
      </c>
      <c r="M91" s="114">
        <v>0</v>
      </c>
      <c r="N91" s="114">
        <v>0</v>
      </c>
      <c r="O91" s="114">
        <v>0</v>
      </c>
      <c r="P91" s="114">
        <v>0</v>
      </c>
      <c r="Q91" s="114">
        <v>0</v>
      </c>
      <c r="R91" s="114">
        <v>0</v>
      </c>
    </row>
    <row r="92" spans="1:18" ht="12" customHeight="1">
      <c r="A92" s="32" t="s">
        <v>33</v>
      </c>
      <c r="B92" s="11" t="s">
        <v>105</v>
      </c>
      <c r="C92" s="11" t="s">
        <v>32</v>
      </c>
      <c r="D92" s="11" t="s">
        <v>57</v>
      </c>
      <c r="E92" s="11" t="s">
        <v>48</v>
      </c>
      <c r="F92" s="90" t="s">
        <v>113</v>
      </c>
      <c r="G92" s="13">
        <v>0.48799999999999999</v>
      </c>
      <c r="H92" s="11" t="s">
        <v>29</v>
      </c>
      <c r="I92" s="114">
        <v>9350</v>
      </c>
      <c r="J92" s="114">
        <v>290</v>
      </c>
      <c r="K92" s="114">
        <v>330</v>
      </c>
      <c r="L92" s="114">
        <v>610</v>
      </c>
      <c r="M92" s="114">
        <v>0</v>
      </c>
      <c r="N92" s="114">
        <v>10</v>
      </c>
      <c r="O92" s="114">
        <v>0</v>
      </c>
      <c r="P92" s="114">
        <v>0</v>
      </c>
      <c r="Q92" s="114">
        <v>0</v>
      </c>
      <c r="R92" s="114">
        <v>0</v>
      </c>
    </row>
    <row r="93" spans="1:18" ht="12" customHeight="1">
      <c r="A93" s="27" t="s">
        <v>33</v>
      </c>
      <c r="B93" s="2" t="s">
        <v>105</v>
      </c>
      <c r="C93" s="2" t="s">
        <v>32</v>
      </c>
      <c r="D93" s="2" t="s">
        <v>57</v>
      </c>
      <c r="E93" s="2" t="s">
        <v>48</v>
      </c>
      <c r="F93" s="88" t="s">
        <v>114</v>
      </c>
      <c r="G93" s="4">
        <v>12</v>
      </c>
      <c r="H93" s="2">
        <v>12.5</v>
      </c>
      <c r="I93" s="114">
        <v>0</v>
      </c>
      <c r="J93" s="114">
        <v>43.333333333333336</v>
      </c>
      <c r="K93" s="114">
        <v>0</v>
      </c>
      <c r="L93" s="114">
        <v>6.666666666666667</v>
      </c>
      <c r="M93" s="114">
        <v>0</v>
      </c>
      <c r="N93" s="114">
        <v>0</v>
      </c>
      <c r="O93" s="114">
        <v>0</v>
      </c>
      <c r="P93" s="114">
        <v>0</v>
      </c>
      <c r="Q93" s="114">
        <v>0</v>
      </c>
      <c r="R93" s="114">
        <v>0</v>
      </c>
    </row>
    <row r="94" spans="1:18" ht="12" customHeight="1">
      <c r="A94" s="27" t="s">
        <v>33</v>
      </c>
      <c r="B94" s="2" t="s">
        <v>18</v>
      </c>
      <c r="C94" s="2" t="s">
        <v>32</v>
      </c>
      <c r="D94" s="2" t="s">
        <v>57</v>
      </c>
      <c r="E94" s="2" t="s">
        <v>48</v>
      </c>
      <c r="F94" s="87" t="s">
        <v>113</v>
      </c>
      <c r="G94" s="4">
        <v>0.53</v>
      </c>
      <c r="H94" s="2" t="s">
        <v>29</v>
      </c>
      <c r="I94" s="114">
        <v>4010</v>
      </c>
      <c r="J94" s="114">
        <v>650</v>
      </c>
      <c r="K94" s="114">
        <v>20</v>
      </c>
      <c r="L94" s="114">
        <v>40</v>
      </c>
      <c r="M94" s="114">
        <v>0</v>
      </c>
      <c r="N94" s="114">
        <v>10</v>
      </c>
      <c r="O94" s="114">
        <v>0</v>
      </c>
      <c r="P94" s="114">
        <v>0</v>
      </c>
      <c r="Q94" s="114">
        <v>0</v>
      </c>
      <c r="R94" s="114">
        <v>0</v>
      </c>
    </row>
    <row r="95" spans="1:18" ht="12" customHeight="1" thickBot="1">
      <c r="A95" s="28" t="s">
        <v>33</v>
      </c>
      <c r="B95" s="12" t="s">
        <v>18</v>
      </c>
      <c r="C95" s="12" t="s">
        <v>32</v>
      </c>
      <c r="D95" s="12" t="s">
        <v>57</v>
      </c>
      <c r="E95" s="12" t="s">
        <v>48</v>
      </c>
      <c r="F95" s="89" t="s">
        <v>114</v>
      </c>
      <c r="G95" s="14">
        <v>11.5</v>
      </c>
      <c r="H95" s="12">
        <v>12</v>
      </c>
      <c r="I95" s="114">
        <v>150</v>
      </c>
      <c r="J95" s="114">
        <v>93.333333333333314</v>
      </c>
      <c r="K95" s="114">
        <v>0</v>
      </c>
      <c r="L95" s="114">
        <v>3.3333333333333335</v>
      </c>
      <c r="M95" s="114">
        <v>0</v>
      </c>
      <c r="N95" s="114">
        <v>0</v>
      </c>
      <c r="O95" s="114">
        <v>0</v>
      </c>
      <c r="P95" s="114">
        <v>0</v>
      </c>
      <c r="Q95" s="114">
        <v>0</v>
      </c>
      <c r="R95" s="114">
        <v>0</v>
      </c>
    </row>
    <row r="96" spans="1:18" ht="12" customHeight="1">
      <c r="A96" s="32" t="s">
        <v>33</v>
      </c>
      <c r="B96" s="11" t="s">
        <v>20</v>
      </c>
      <c r="C96" s="11" t="s">
        <v>30</v>
      </c>
      <c r="D96" s="11" t="s">
        <v>57</v>
      </c>
      <c r="E96" s="11" t="s">
        <v>48</v>
      </c>
      <c r="F96" s="90" t="s">
        <v>113</v>
      </c>
      <c r="G96" s="13">
        <v>0.50900000000000001</v>
      </c>
      <c r="H96" s="11" t="s">
        <v>29</v>
      </c>
      <c r="I96" s="114">
        <v>265</v>
      </c>
      <c r="J96" s="114">
        <v>2080</v>
      </c>
      <c r="K96" s="114">
        <v>0</v>
      </c>
      <c r="L96" s="114">
        <v>225</v>
      </c>
      <c r="M96" s="114">
        <v>0</v>
      </c>
      <c r="N96" s="114">
        <v>5</v>
      </c>
      <c r="O96" s="114">
        <v>0</v>
      </c>
      <c r="P96" s="114">
        <v>0</v>
      </c>
      <c r="Q96" s="114">
        <v>0</v>
      </c>
      <c r="R96" s="114">
        <v>0</v>
      </c>
    </row>
    <row r="97" spans="1:18" ht="12" customHeight="1" thickBot="1">
      <c r="A97" s="27" t="s">
        <v>33</v>
      </c>
      <c r="B97" s="2" t="s">
        <v>20</v>
      </c>
      <c r="C97" s="2" t="s">
        <v>30</v>
      </c>
      <c r="D97" s="2" t="s">
        <v>57</v>
      </c>
      <c r="E97" s="2" t="s">
        <v>48</v>
      </c>
      <c r="F97" s="88" t="s">
        <v>114</v>
      </c>
      <c r="G97" s="4">
        <v>11</v>
      </c>
      <c r="H97" s="2">
        <v>11.5</v>
      </c>
      <c r="I97" s="118">
        <v>40</v>
      </c>
      <c r="J97" s="118">
        <v>100</v>
      </c>
      <c r="K97" s="118">
        <v>0</v>
      </c>
      <c r="L97" s="118">
        <v>3.3333333333333335</v>
      </c>
      <c r="M97" s="118">
        <v>0</v>
      </c>
      <c r="N97" s="118">
        <v>0</v>
      </c>
      <c r="O97" s="118">
        <v>0</v>
      </c>
      <c r="P97" s="118">
        <v>0</v>
      </c>
      <c r="Q97" s="118">
        <v>0</v>
      </c>
      <c r="R97" s="118">
        <v>0</v>
      </c>
    </row>
    <row r="98" spans="1:18" ht="12" customHeight="1">
      <c r="A98" s="29" t="s">
        <v>34</v>
      </c>
      <c r="B98" s="2" t="s">
        <v>52</v>
      </c>
      <c r="C98" s="2" t="s">
        <v>44</v>
      </c>
      <c r="D98" s="2" t="s">
        <v>45</v>
      </c>
      <c r="E98" s="2" t="s">
        <v>48</v>
      </c>
      <c r="F98" s="87" t="s">
        <v>113</v>
      </c>
      <c r="G98" s="4">
        <v>0.57299999999999995</v>
      </c>
      <c r="H98" s="2" t="s">
        <v>29</v>
      </c>
      <c r="I98" s="117">
        <v>34</v>
      </c>
      <c r="J98" s="117">
        <v>124</v>
      </c>
      <c r="K98" s="117">
        <v>0</v>
      </c>
      <c r="L98" s="117">
        <v>3</v>
      </c>
      <c r="M98" s="117">
        <v>0</v>
      </c>
      <c r="N98" s="117">
        <v>23.5</v>
      </c>
      <c r="O98" s="117">
        <v>2</v>
      </c>
      <c r="P98" s="117">
        <v>0</v>
      </c>
      <c r="Q98" s="117">
        <v>0</v>
      </c>
      <c r="R98" s="119">
        <v>0</v>
      </c>
    </row>
    <row r="99" spans="1:18" ht="12" customHeight="1">
      <c r="A99" s="29" t="s">
        <v>34</v>
      </c>
      <c r="B99" s="2" t="s">
        <v>52</v>
      </c>
      <c r="C99" s="2" t="s">
        <v>44</v>
      </c>
      <c r="D99" s="2" t="s">
        <v>45</v>
      </c>
      <c r="E99" s="2" t="s">
        <v>48</v>
      </c>
      <c r="F99" s="88" t="s">
        <v>114</v>
      </c>
      <c r="G99" s="4">
        <v>4.0999999999999996</v>
      </c>
      <c r="H99" s="2">
        <v>4.5999999999999996</v>
      </c>
      <c r="I99" s="114">
        <v>40</v>
      </c>
      <c r="J99" s="114">
        <v>43</v>
      </c>
      <c r="K99" s="114">
        <v>0</v>
      </c>
      <c r="L99" s="114">
        <v>2.5</v>
      </c>
      <c r="M99" s="114">
        <v>0</v>
      </c>
      <c r="N99" s="114">
        <v>8.5</v>
      </c>
      <c r="O99" s="114">
        <v>1.5</v>
      </c>
      <c r="P99" s="114">
        <v>0</v>
      </c>
      <c r="Q99" s="114">
        <v>0</v>
      </c>
      <c r="R99" s="115">
        <v>0</v>
      </c>
    </row>
    <row r="100" spans="1:18" ht="12" customHeight="1">
      <c r="A100" s="29" t="s">
        <v>34</v>
      </c>
      <c r="B100" s="2" t="s">
        <v>54</v>
      </c>
      <c r="C100" s="2" t="s">
        <v>44</v>
      </c>
      <c r="D100" s="2" t="s">
        <v>45</v>
      </c>
      <c r="E100" s="2" t="s">
        <v>48</v>
      </c>
      <c r="F100" s="87" t="s">
        <v>113</v>
      </c>
      <c r="G100" s="4">
        <v>0.503</v>
      </c>
      <c r="H100" s="2" t="s">
        <v>29</v>
      </c>
      <c r="I100" s="115">
        <v>303.33333333333326</v>
      </c>
      <c r="J100" s="115">
        <v>343.33333333333343</v>
      </c>
      <c r="K100" s="115">
        <v>0</v>
      </c>
      <c r="L100" s="115">
        <v>15</v>
      </c>
      <c r="M100" s="116">
        <v>0</v>
      </c>
      <c r="N100" s="115">
        <v>5</v>
      </c>
      <c r="O100" s="115">
        <v>0</v>
      </c>
      <c r="P100" s="115">
        <v>0</v>
      </c>
      <c r="Q100" s="115">
        <v>0</v>
      </c>
      <c r="R100" s="115">
        <v>0</v>
      </c>
    </row>
    <row r="101" spans="1:18" ht="12" customHeight="1" thickBot="1">
      <c r="A101" s="34" t="s">
        <v>34</v>
      </c>
      <c r="B101" s="12" t="s">
        <v>54</v>
      </c>
      <c r="C101" s="12" t="s">
        <v>44</v>
      </c>
      <c r="D101" s="12" t="s">
        <v>45</v>
      </c>
      <c r="E101" s="12" t="s">
        <v>48</v>
      </c>
      <c r="F101" s="89" t="s">
        <v>114</v>
      </c>
      <c r="G101" s="14">
        <v>3.5</v>
      </c>
      <c r="H101" s="12">
        <v>4</v>
      </c>
      <c r="I101" s="114">
        <v>567.85714285714278</v>
      </c>
      <c r="J101" s="114">
        <v>271.42857142857144</v>
      </c>
      <c r="K101" s="114">
        <v>0</v>
      </c>
      <c r="L101" s="114">
        <v>14.285714285714285</v>
      </c>
      <c r="M101" s="114">
        <v>0</v>
      </c>
      <c r="N101" s="114">
        <v>3.5714285714285712</v>
      </c>
      <c r="O101" s="114">
        <v>0</v>
      </c>
      <c r="P101" s="114">
        <v>0</v>
      </c>
      <c r="Q101" s="114">
        <v>0</v>
      </c>
      <c r="R101" s="117">
        <v>0</v>
      </c>
    </row>
    <row r="102" spans="1:18" ht="12" customHeight="1">
      <c r="A102" s="31" t="s">
        <v>34</v>
      </c>
      <c r="B102" s="11" t="s">
        <v>58</v>
      </c>
      <c r="C102" s="11" t="s">
        <v>56</v>
      </c>
      <c r="D102" s="11" t="s">
        <v>57</v>
      </c>
      <c r="E102" s="11" t="s">
        <v>48</v>
      </c>
      <c r="F102" s="90" t="s">
        <v>113</v>
      </c>
      <c r="G102" s="13">
        <v>0.51300000000000001</v>
      </c>
      <c r="H102" s="11" t="s">
        <v>29</v>
      </c>
      <c r="I102" s="114">
        <v>7685.7142857142853</v>
      </c>
      <c r="J102" s="114">
        <v>200</v>
      </c>
      <c r="K102" s="114">
        <v>0</v>
      </c>
      <c r="L102" s="114">
        <v>0</v>
      </c>
      <c r="M102" s="114">
        <v>0</v>
      </c>
      <c r="N102" s="114">
        <v>0</v>
      </c>
      <c r="O102" s="114">
        <v>0</v>
      </c>
      <c r="P102" s="115">
        <v>0</v>
      </c>
      <c r="Q102" s="115">
        <v>0</v>
      </c>
      <c r="R102" s="115">
        <v>0</v>
      </c>
    </row>
    <row r="103" spans="1:18" ht="12" customHeight="1">
      <c r="A103" s="29" t="s">
        <v>34</v>
      </c>
      <c r="B103" s="2" t="s">
        <v>58</v>
      </c>
      <c r="C103" s="2" t="s">
        <v>56</v>
      </c>
      <c r="D103" s="2" t="s">
        <v>57</v>
      </c>
      <c r="E103" s="2" t="s">
        <v>48</v>
      </c>
      <c r="F103" s="88" t="s">
        <v>114</v>
      </c>
      <c r="G103" s="4">
        <v>3.8</v>
      </c>
      <c r="H103" s="2">
        <v>4.3</v>
      </c>
      <c r="I103" s="114">
        <v>1317.5</v>
      </c>
      <c r="J103" s="114">
        <v>17.5</v>
      </c>
      <c r="K103" s="114">
        <v>127.5</v>
      </c>
      <c r="L103" s="114">
        <v>0</v>
      </c>
      <c r="M103" s="114">
        <v>2.5</v>
      </c>
      <c r="N103" s="114">
        <v>0</v>
      </c>
      <c r="O103" s="114">
        <v>0</v>
      </c>
      <c r="P103" s="114">
        <v>0</v>
      </c>
      <c r="Q103" s="114">
        <v>0</v>
      </c>
      <c r="R103" s="114">
        <v>0</v>
      </c>
    </row>
    <row r="104" spans="1:18" ht="12" customHeight="1">
      <c r="A104" s="29" t="s">
        <v>34</v>
      </c>
      <c r="B104" s="2" t="s">
        <v>60</v>
      </c>
      <c r="C104" s="2" t="s">
        <v>56</v>
      </c>
      <c r="D104" s="2" t="s">
        <v>57</v>
      </c>
      <c r="E104" s="2" t="s">
        <v>48</v>
      </c>
      <c r="F104" s="87" t="s">
        <v>113</v>
      </c>
      <c r="G104" s="4">
        <v>0.53500000000000003</v>
      </c>
      <c r="H104" s="2" t="s">
        <v>29</v>
      </c>
      <c r="I104" s="114">
        <v>267</v>
      </c>
      <c r="J104" s="114">
        <v>41</v>
      </c>
      <c r="K104" s="114">
        <v>0</v>
      </c>
      <c r="L104" s="114">
        <v>3</v>
      </c>
      <c r="M104" s="114">
        <v>1</v>
      </c>
      <c r="N104" s="114">
        <v>6</v>
      </c>
      <c r="O104" s="114">
        <v>6</v>
      </c>
      <c r="P104" s="114">
        <v>1</v>
      </c>
      <c r="Q104" s="114">
        <v>0</v>
      </c>
      <c r="R104" s="114">
        <v>0</v>
      </c>
    </row>
    <row r="105" spans="1:18" ht="12" customHeight="1" thickBot="1">
      <c r="A105" s="34" t="s">
        <v>34</v>
      </c>
      <c r="B105" s="12" t="s">
        <v>60</v>
      </c>
      <c r="C105" s="12" t="s">
        <v>56</v>
      </c>
      <c r="D105" s="12" t="s">
        <v>57</v>
      </c>
      <c r="E105" s="12" t="s">
        <v>48</v>
      </c>
      <c r="F105" s="89" t="s">
        <v>114</v>
      </c>
      <c r="G105" s="14">
        <v>4</v>
      </c>
      <c r="H105" s="12">
        <v>4.5</v>
      </c>
      <c r="I105" s="114">
        <v>122</v>
      </c>
      <c r="J105" s="114">
        <v>57</v>
      </c>
      <c r="K105" s="114">
        <v>0</v>
      </c>
      <c r="L105" s="114">
        <v>0</v>
      </c>
      <c r="M105" s="114">
        <v>0</v>
      </c>
      <c r="N105" s="114">
        <v>13</v>
      </c>
      <c r="O105" s="114">
        <v>0</v>
      </c>
      <c r="P105" s="114">
        <v>0</v>
      </c>
      <c r="Q105" s="114">
        <v>0</v>
      </c>
      <c r="R105" s="114">
        <v>0</v>
      </c>
    </row>
    <row r="106" spans="1:18" ht="12" customHeight="1">
      <c r="A106" s="31" t="s">
        <v>34</v>
      </c>
      <c r="B106" s="11" t="s">
        <v>63</v>
      </c>
      <c r="C106" s="11" t="s">
        <v>62</v>
      </c>
      <c r="D106" s="11" t="s">
        <v>57</v>
      </c>
      <c r="E106" s="11" t="s">
        <v>48</v>
      </c>
      <c r="F106" s="90" t="s">
        <v>113</v>
      </c>
      <c r="G106" s="13">
        <v>0.51100000000000001</v>
      </c>
      <c r="H106" s="11" t="s">
        <v>29</v>
      </c>
      <c r="I106" s="114">
        <v>328.33333333333337</v>
      </c>
      <c r="J106" s="114">
        <v>111.66666666666667</v>
      </c>
      <c r="K106" s="114">
        <v>136.66666666666669</v>
      </c>
      <c r="L106" s="114">
        <v>10</v>
      </c>
      <c r="M106" s="114">
        <v>1.6666666666666667</v>
      </c>
      <c r="N106" s="114">
        <v>0</v>
      </c>
      <c r="O106" s="114">
        <v>0</v>
      </c>
      <c r="P106" s="114">
        <v>0</v>
      </c>
      <c r="Q106" s="114">
        <v>0</v>
      </c>
      <c r="R106" s="114">
        <v>0</v>
      </c>
    </row>
    <row r="107" spans="1:18" ht="12" customHeight="1" thickBot="1">
      <c r="A107" s="34" t="s">
        <v>34</v>
      </c>
      <c r="B107" s="12" t="s">
        <v>63</v>
      </c>
      <c r="C107" s="12" t="s">
        <v>62</v>
      </c>
      <c r="D107" s="12" t="s">
        <v>57</v>
      </c>
      <c r="E107" s="12" t="s">
        <v>48</v>
      </c>
      <c r="F107" s="89" t="s">
        <v>114</v>
      </c>
      <c r="G107" s="14">
        <v>3.3</v>
      </c>
      <c r="H107" s="12">
        <v>3.8</v>
      </c>
      <c r="I107" s="114">
        <v>216.66666666666663</v>
      </c>
      <c r="J107" s="114">
        <v>76.666666666666671</v>
      </c>
      <c r="K107" s="114">
        <v>246.66666666666666</v>
      </c>
      <c r="L107" s="114">
        <v>6.666666666666667</v>
      </c>
      <c r="M107" s="114">
        <v>0</v>
      </c>
      <c r="N107" s="114">
        <v>1.6666666666666667</v>
      </c>
      <c r="O107" s="114">
        <v>1.6666666666666667</v>
      </c>
      <c r="P107" s="114">
        <v>1.6666666666666667</v>
      </c>
      <c r="Q107" s="114">
        <v>0</v>
      </c>
      <c r="R107" s="114">
        <v>0</v>
      </c>
    </row>
    <row r="108" spans="1:18" ht="12" customHeight="1">
      <c r="A108" s="31" t="s">
        <v>34</v>
      </c>
      <c r="B108" s="11" t="s">
        <v>66</v>
      </c>
      <c r="C108" s="11" t="s">
        <v>67</v>
      </c>
      <c r="D108" s="11" t="s">
        <v>57</v>
      </c>
      <c r="E108" s="11" t="s">
        <v>48</v>
      </c>
      <c r="F108" s="90" t="s">
        <v>113</v>
      </c>
      <c r="G108" s="13">
        <v>0.50900000000000001</v>
      </c>
      <c r="H108" s="11" t="s">
        <v>29</v>
      </c>
      <c r="I108" s="115">
        <v>5335</v>
      </c>
      <c r="J108" s="114">
        <v>85</v>
      </c>
      <c r="K108" s="114">
        <v>10</v>
      </c>
      <c r="L108" s="114">
        <v>10</v>
      </c>
      <c r="M108" s="114">
        <v>0</v>
      </c>
      <c r="N108" s="114">
        <v>0</v>
      </c>
      <c r="O108" s="114">
        <v>0</v>
      </c>
      <c r="P108" s="114">
        <v>0</v>
      </c>
      <c r="Q108" s="114">
        <v>0</v>
      </c>
      <c r="R108" s="114">
        <v>0</v>
      </c>
    </row>
    <row r="109" spans="1:18" ht="12" customHeight="1">
      <c r="A109" s="29" t="s">
        <v>34</v>
      </c>
      <c r="B109" s="2" t="s">
        <v>66</v>
      </c>
      <c r="C109" s="2" t="s">
        <v>67</v>
      </c>
      <c r="D109" s="2" t="s">
        <v>57</v>
      </c>
      <c r="E109" s="2" t="s">
        <v>48</v>
      </c>
      <c r="F109" s="88" t="s">
        <v>114</v>
      </c>
      <c r="G109" s="4">
        <v>3.5</v>
      </c>
      <c r="H109" s="2">
        <v>4</v>
      </c>
      <c r="I109" s="114">
        <v>2612.1428571428573</v>
      </c>
      <c r="J109" s="114">
        <v>95</v>
      </c>
      <c r="K109" s="114">
        <v>5</v>
      </c>
      <c r="L109" s="114">
        <v>5</v>
      </c>
      <c r="M109" s="114">
        <v>0</v>
      </c>
      <c r="N109" s="114">
        <v>0</v>
      </c>
      <c r="O109" s="114">
        <v>0</v>
      </c>
      <c r="P109" s="114">
        <v>0</v>
      </c>
      <c r="Q109" s="114">
        <v>0</v>
      </c>
      <c r="R109" s="114">
        <v>0</v>
      </c>
    </row>
    <row r="110" spans="1:18" ht="12" customHeight="1">
      <c r="A110" s="29" t="s">
        <v>34</v>
      </c>
      <c r="B110" s="2" t="s">
        <v>68</v>
      </c>
      <c r="C110" s="2" t="s">
        <v>67</v>
      </c>
      <c r="D110" s="2" t="s">
        <v>57</v>
      </c>
      <c r="E110" s="2" t="s">
        <v>48</v>
      </c>
      <c r="F110" s="87" t="s">
        <v>113</v>
      </c>
      <c r="G110" s="4">
        <v>0.50700000000000001</v>
      </c>
      <c r="H110" s="2" t="s">
        <v>29</v>
      </c>
      <c r="I110" s="114">
        <v>281.66666666666669</v>
      </c>
      <c r="J110" s="114">
        <v>255</v>
      </c>
      <c r="K110" s="114">
        <v>13.333333333333334</v>
      </c>
      <c r="L110" s="114">
        <v>21.666666666666664</v>
      </c>
      <c r="M110" s="114">
        <v>0</v>
      </c>
      <c r="N110" s="114">
        <v>1.6666666666666667</v>
      </c>
      <c r="O110" s="114">
        <v>0</v>
      </c>
      <c r="P110" s="114">
        <v>0</v>
      </c>
      <c r="Q110" s="114">
        <v>0</v>
      </c>
      <c r="R110" s="114">
        <v>0</v>
      </c>
    </row>
    <row r="111" spans="1:18" ht="12" customHeight="1">
      <c r="A111" s="29" t="s">
        <v>34</v>
      </c>
      <c r="B111" s="2" t="s">
        <v>68</v>
      </c>
      <c r="C111" s="2" t="s">
        <v>67</v>
      </c>
      <c r="D111" s="2" t="s">
        <v>57</v>
      </c>
      <c r="E111" s="2" t="s">
        <v>48</v>
      </c>
      <c r="F111" s="88" t="s">
        <v>114</v>
      </c>
      <c r="G111" s="4">
        <v>4</v>
      </c>
      <c r="H111" s="2">
        <v>4.5</v>
      </c>
      <c r="I111" s="114">
        <v>268</v>
      </c>
      <c r="J111" s="114">
        <v>111</v>
      </c>
      <c r="K111" s="114">
        <v>0</v>
      </c>
      <c r="L111" s="114">
        <v>7</v>
      </c>
      <c r="M111" s="116">
        <v>0</v>
      </c>
      <c r="N111" s="114">
        <v>0</v>
      </c>
      <c r="O111" s="114">
        <v>3</v>
      </c>
      <c r="P111" s="114">
        <v>0</v>
      </c>
      <c r="Q111" s="114">
        <v>0</v>
      </c>
      <c r="R111" s="114">
        <v>0</v>
      </c>
    </row>
    <row r="112" spans="1:18" ht="12" customHeight="1">
      <c r="A112" s="29" t="s">
        <v>34</v>
      </c>
      <c r="B112" s="2" t="s">
        <v>70</v>
      </c>
      <c r="C112" s="2" t="s">
        <v>67</v>
      </c>
      <c r="D112" s="2" t="s">
        <v>57</v>
      </c>
      <c r="E112" s="2" t="s">
        <v>48</v>
      </c>
      <c r="F112" s="87" t="s">
        <v>113</v>
      </c>
      <c r="G112" s="4">
        <v>0.57499999999999996</v>
      </c>
      <c r="H112" s="2" t="s">
        <v>29</v>
      </c>
      <c r="I112" s="114">
        <v>100</v>
      </c>
      <c r="J112" s="114">
        <v>201.66666666666669</v>
      </c>
      <c r="K112" s="114">
        <v>10</v>
      </c>
      <c r="L112" s="114">
        <v>6.666666666666667</v>
      </c>
      <c r="M112" s="114">
        <v>0</v>
      </c>
      <c r="N112" s="114">
        <v>8.3333333333333321</v>
      </c>
      <c r="O112" s="114">
        <v>0</v>
      </c>
      <c r="P112" s="114">
        <v>0</v>
      </c>
      <c r="Q112" s="114">
        <v>0</v>
      </c>
      <c r="R112" s="114">
        <v>26.666666666666668</v>
      </c>
    </row>
    <row r="113" spans="1:18" ht="12" customHeight="1" thickBot="1">
      <c r="A113" s="34" t="s">
        <v>34</v>
      </c>
      <c r="B113" s="12" t="s">
        <v>70</v>
      </c>
      <c r="C113" s="12" t="s">
        <v>67</v>
      </c>
      <c r="D113" s="12" t="s">
        <v>57</v>
      </c>
      <c r="E113" s="12" t="s">
        <v>48</v>
      </c>
      <c r="F113" s="89" t="s">
        <v>114</v>
      </c>
      <c r="G113" s="14">
        <v>4</v>
      </c>
      <c r="H113" s="12">
        <v>4.5</v>
      </c>
      <c r="I113" s="114">
        <v>575</v>
      </c>
      <c r="J113" s="114">
        <v>107.5</v>
      </c>
      <c r="K113" s="114">
        <v>15</v>
      </c>
      <c r="L113" s="114">
        <v>0</v>
      </c>
      <c r="M113" s="114">
        <v>0</v>
      </c>
      <c r="N113" s="114">
        <v>0</v>
      </c>
      <c r="O113" s="114">
        <v>0</v>
      </c>
      <c r="P113" s="114">
        <v>0</v>
      </c>
      <c r="Q113" s="114">
        <v>0</v>
      </c>
      <c r="R113" s="114">
        <v>0</v>
      </c>
    </row>
    <row r="114" spans="1:18" ht="12" customHeight="1">
      <c r="A114" s="31" t="s">
        <v>34</v>
      </c>
      <c r="B114" s="11" t="s">
        <v>72</v>
      </c>
      <c r="C114" s="11" t="s">
        <v>73</v>
      </c>
      <c r="D114" s="11" t="s">
        <v>57</v>
      </c>
      <c r="E114" s="11" t="s">
        <v>48</v>
      </c>
      <c r="F114" s="90" t="s">
        <v>113</v>
      </c>
      <c r="G114" s="13">
        <v>0.51300000000000001</v>
      </c>
      <c r="H114" s="11" t="s">
        <v>29</v>
      </c>
      <c r="I114" s="114">
        <v>26</v>
      </c>
      <c r="J114" s="114">
        <v>132</v>
      </c>
      <c r="K114" s="114">
        <v>2</v>
      </c>
      <c r="L114" s="114">
        <v>6</v>
      </c>
      <c r="M114" s="114">
        <v>0</v>
      </c>
      <c r="N114" s="114">
        <v>2</v>
      </c>
      <c r="O114" s="114">
        <v>0</v>
      </c>
      <c r="P114" s="114">
        <v>0</v>
      </c>
      <c r="Q114" s="114">
        <v>0</v>
      </c>
      <c r="R114" s="114">
        <v>0</v>
      </c>
    </row>
    <row r="115" spans="1:18" ht="12" customHeight="1">
      <c r="A115" s="29" t="s">
        <v>34</v>
      </c>
      <c r="B115" s="2" t="s">
        <v>72</v>
      </c>
      <c r="C115" s="2" t="s">
        <v>73</v>
      </c>
      <c r="D115" s="2" t="s">
        <v>57</v>
      </c>
      <c r="E115" s="2" t="s">
        <v>48</v>
      </c>
      <c r="F115" s="88" t="s">
        <v>114</v>
      </c>
      <c r="G115" s="4">
        <v>4</v>
      </c>
      <c r="H115" s="2">
        <v>4.5</v>
      </c>
      <c r="I115" s="114">
        <v>37.5</v>
      </c>
      <c r="J115" s="114">
        <v>37.5</v>
      </c>
      <c r="K115" s="114">
        <v>0</v>
      </c>
      <c r="L115" s="114">
        <v>0</v>
      </c>
      <c r="M115" s="114">
        <v>0</v>
      </c>
      <c r="N115" s="114">
        <v>2.5</v>
      </c>
      <c r="O115" s="114">
        <v>0</v>
      </c>
      <c r="P115" s="114">
        <v>0</v>
      </c>
      <c r="Q115" s="114">
        <v>0</v>
      </c>
      <c r="R115" s="114">
        <v>0</v>
      </c>
    </row>
    <row r="116" spans="1:18" ht="12" customHeight="1">
      <c r="A116" s="29" t="s">
        <v>34</v>
      </c>
      <c r="B116" s="2" t="s">
        <v>75</v>
      </c>
      <c r="C116" s="2" t="s">
        <v>73</v>
      </c>
      <c r="D116" s="2" t="s">
        <v>57</v>
      </c>
      <c r="E116" s="2" t="s">
        <v>48</v>
      </c>
      <c r="F116" s="87" t="s">
        <v>113</v>
      </c>
      <c r="G116" s="4">
        <v>0.51200000000000001</v>
      </c>
      <c r="H116" s="2" t="s">
        <v>29</v>
      </c>
      <c r="I116" s="114">
        <v>130</v>
      </c>
      <c r="J116" s="114">
        <v>470</v>
      </c>
      <c r="K116" s="114">
        <v>7.5</v>
      </c>
      <c r="L116" s="114">
        <v>80</v>
      </c>
      <c r="M116" s="114">
        <v>0</v>
      </c>
      <c r="N116" s="114">
        <v>27.5</v>
      </c>
      <c r="O116" s="114">
        <v>0</v>
      </c>
      <c r="P116" s="114">
        <v>0</v>
      </c>
      <c r="Q116" s="114">
        <v>0</v>
      </c>
      <c r="R116" s="114">
        <v>0</v>
      </c>
    </row>
    <row r="117" spans="1:18" ht="12" customHeight="1" thickBot="1">
      <c r="A117" s="34" t="s">
        <v>34</v>
      </c>
      <c r="B117" s="12" t="s">
        <v>75</v>
      </c>
      <c r="C117" s="12" t="s">
        <v>73</v>
      </c>
      <c r="D117" s="12" t="s">
        <v>57</v>
      </c>
      <c r="E117" s="12" t="s">
        <v>48</v>
      </c>
      <c r="F117" s="89" t="s">
        <v>114</v>
      </c>
      <c r="G117" s="14">
        <v>4</v>
      </c>
      <c r="H117" s="12">
        <v>4.5</v>
      </c>
      <c r="I117" s="114">
        <v>87.5</v>
      </c>
      <c r="J117" s="114">
        <v>25</v>
      </c>
      <c r="K117" s="114">
        <v>0</v>
      </c>
      <c r="L117" s="114">
        <v>0</v>
      </c>
      <c r="M117" s="114">
        <v>0</v>
      </c>
      <c r="N117" s="114">
        <v>0</v>
      </c>
      <c r="O117" s="114">
        <v>0</v>
      </c>
      <c r="P117" s="114">
        <v>0</v>
      </c>
      <c r="Q117" s="114">
        <v>0</v>
      </c>
      <c r="R117" s="114">
        <v>0</v>
      </c>
    </row>
    <row r="118" spans="1:18" ht="12" customHeight="1">
      <c r="A118" s="31" t="s">
        <v>34</v>
      </c>
      <c r="B118" s="11" t="s">
        <v>78</v>
      </c>
      <c r="C118" s="11" t="s">
        <v>79</v>
      </c>
      <c r="D118" s="11" t="s">
        <v>57</v>
      </c>
      <c r="E118" s="11" t="s">
        <v>48</v>
      </c>
      <c r="F118" s="90" t="s">
        <v>113</v>
      </c>
      <c r="G118" s="13">
        <v>0.51600000000000001</v>
      </c>
      <c r="H118" s="11" t="s">
        <v>29</v>
      </c>
      <c r="I118" s="114">
        <v>20</v>
      </c>
      <c r="J118" s="114">
        <v>1730</v>
      </c>
      <c r="K118" s="114">
        <v>0</v>
      </c>
      <c r="L118" s="114">
        <v>0</v>
      </c>
      <c r="M118" s="114">
        <v>0</v>
      </c>
      <c r="N118" s="114">
        <v>0</v>
      </c>
      <c r="O118" s="114">
        <v>0</v>
      </c>
      <c r="P118" s="114">
        <v>0</v>
      </c>
      <c r="Q118" s="114">
        <v>0</v>
      </c>
      <c r="R118" s="114">
        <v>0</v>
      </c>
    </row>
    <row r="119" spans="1:18" ht="12" customHeight="1">
      <c r="A119" s="29" t="s">
        <v>34</v>
      </c>
      <c r="B119" s="2" t="s">
        <v>78</v>
      </c>
      <c r="C119" s="2" t="s">
        <v>79</v>
      </c>
      <c r="D119" s="2" t="s">
        <v>57</v>
      </c>
      <c r="E119" s="2" t="s">
        <v>48</v>
      </c>
      <c r="F119" s="88" t="s">
        <v>114</v>
      </c>
      <c r="G119" s="4">
        <v>4</v>
      </c>
      <c r="H119" s="2">
        <v>4.5</v>
      </c>
      <c r="I119" s="114">
        <v>20</v>
      </c>
      <c r="J119" s="114">
        <v>847.5</v>
      </c>
      <c r="K119" s="114">
        <v>0</v>
      </c>
      <c r="L119" s="114">
        <v>0</v>
      </c>
      <c r="M119" s="114">
        <v>0</v>
      </c>
      <c r="N119" s="114">
        <v>2.5</v>
      </c>
      <c r="O119" s="114">
        <v>0</v>
      </c>
      <c r="P119" s="114">
        <v>0</v>
      </c>
      <c r="Q119" s="114">
        <v>0</v>
      </c>
      <c r="R119" s="114">
        <v>0</v>
      </c>
    </row>
    <row r="120" spans="1:18" ht="12" customHeight="1">
      <c r="A120" s="29" t="s">
        <v>34</v>
      </c>
      <c r="B120" s="2" t="s">
        <v>81</v>
      </c>
      <c r="C120" s="2" t="s">
        <v>79</v>
      </c>
      <c r="D120" s="2" t="s">
        <v>57</v>
      </c>
      <c r="E120" s="2" t="s">
        <v>48</v>
      </c>
      <c r="F120" s="87" t="s">
        <v>113</v>
      </c>
      <c r="G120" s="4">
        <v>0.501</v>
      </c>
      <c r="H120" s="2" t="s">
        <v>29</v>
      </c>
      <c r="I120" s="114">
        <v>85</v>
      </c>
      <c r="J120" s="114">
        <v>495</v>
      </c>
      <c r="K120" s="114">
        <v>5</v>
      </c>
      <c r="L120" s="114">
        <v>65</v>
      </c>
      <c r="M120" s="114">
        <v>0</v>
      </c>
      <c r="N120" s="114">
        <v>5</v>
      </c>
      <c r="O120" s="114">
        <v>0</v>
      </c>
      <c r="P120" s="114">
        <v>0</v>
      </c>
      <c r="Q120" s="114">
        <v>0</v>
      </c>
      <c r="R120" s="114">
        <v>0</v>
      </c>
    </row>
    <row r="121" spans="1:18" ht="12" customHeight="1" thickBot="1">
      <c r="A121" s="34" t="s">
        <v>34</v>
      </c>
      <c r="B121" s="12" t="s">
        <v>81</v>
      </c>
      <c r="C121" s="12" t="s">
        <v>79</v>
      </c>
      <c r="D121" s="12" t="s">
        <v>57</v>
      </c>
      <c r="E121" s="12" t="s">
        <v>48</v>
      </c>
      <c r="F121" s="89" t="s">
        <v>114</v>
      </c>
      <c r="G121" s="14">
        <v>3.8</v>
      </c>
      <c r="H121" s="12">
        <v>4.3</v>
      </c>
      <c r="I121" s="114">
        <v>53.125</v>
      </c>
      <c r="J121" s="114">
        <v>109.375</v>
      </c>
      <c r="K121" s="114">
        <v>0</v>
      </c>
      <c r="L121" s="114">
        <v>12.5</v>
      </c>
      <c r="M121" s="114">
        <v>0</v>
      </c>
      <c r="N121" s="114">
        <v>3.125</v>
      </c>
      <c r="O121" s="114">
        <v>0</v>
      </c>
      <c r="P121" s="114">
        <v>0</v>
      </c>
      <c r="Q121" s="114">
        <v>0</v>
      </c>
      <c r="R121" s="114">
        <v>0</v>
      </c>
    </row>
    <row r="122" spans="1:18" ht="12" customHeight="1">
      <c r="A122" s="31" t="s">
        <v>34</v>
      </c>
      <c r="B122" s="11" t="s">
        <v>83</v>
      </c>
      <c r="C122" s="11" t="s">
        <v>84</v>
      </c>
      <c r="D122" s="11" t="s">
        <v>57</v>
      </c>
      <c r="E122" s="11" t="s">
        <v>48</v>
      </c>
      <c r="F122" s="90" t="s">
        <v>113</v>
      </c>
      <c r="G122" s="13">
        <v>0.56499999999999995</v>
      </c>
      <c r="H122" s="11" t="s">
        <v>29</v>
      </c>
      <c r="I122" s="114">
        <v>235</v>
      </c>
      <c r="J122" s="114">
        <v>755</v>
      </c>
      <c r="K122" s="114">
        <v>5</v>
      </c>
      <c r="L122" s="114">
        <v>630</v>
      </c>
      <c r="M122" s="114">
        <v>0</v>
      </c>
      <c r="N122" s="114">
        <v>5</v>
      </c>
      <c r="O122" s="114">
        <v>0</v>
      </c>
      <c r="P122" s="114">
        <v>0</v>
      </c>
      <c r="Q122" s="114">
        <v>0</v>
      </c>
      <c r="R122" s="114">
        <v>0</v>
      </c>
    </row>
    <row r="123" spans="1:18" ht="12" customHeight="1">
      <c r="A123" s="29" t="s">
        <v>34</v>
      </c>
      <c r="B123" s="2" t="s">
        <v>83</v>
      </c>
      <c r="C123" s="2" t="s">
        <v>84</v>
      </c>
      <c r="D123" s="2" t="s">
        <v>57</v>
      </c>
      <c r="E123" s="2" t="s">
        <v>48</v>
      </c>
      <c r="F123" s="88" t="s">
        <v>114</v>
      </c>
      <c r="G123" s="4">
        <v>4.3</v>
      </c>
      <c r="H123" s="2">
        <v>4.8</v>
      </c>
      <c r="I123" s="114">
        <v>156.66666666666669</v>
      </c>
      <c r="J123" s="114">
        <v>80</v>
      </c>
      <c r="K123" s="114">
        <v>0</v>
      </c>
      <c r="L123" s="114">
        <v>13.333333333333334</v>
      </c>
      <c r="M123" s="114">
        <v>0</v>
      </c>
      <c r="N123" s="114">
        <v>6.666666666666667</v>
      </c>
      <c r="O123" s="114">
        <v>0</v>
      </c>
      <c r="P123" s="114">
        <v>0</v>
      </c>
      <c r="Q123" s="114">
        <v>0</v>
      </c>
      <c r="R123" s="114">
        <v>0</v>
      </c>
    </row>
    <row r="124" spans="1:18" ht="12" customHeight="1">
      <c r="A124" s="29" t="s">
        <v>34</v>
      </c>
      <c r="B124" s="2" t="s">
        <v>86</v>
      </c>
      <c r="C124" s="2" t="s">
        <v>84</v>
      </c>
      <c r="D124" s="2" t="s">
        <v>57</v>
      </c>
      <c r="E124" s="2" t="s">
        <v>48</v>
      </c>
      <c r="F124" s="87" t="s">
        <v>113</v>
      </c>
      <c r="G124" s="4">
        <v>0.5</v>
      </c>
      <c r="H124" s="2" t="s">
        <v>29</v>
      </c>
      <c r="I124" s="114">
        <v>45</v>
      </c>
      <c r="J124" s="114">
        <v>750</v>
      </c>
      <c r="K124" s="114">
        <v>410</v>
      </c>
      <c r="L124" s="114">
        <v>465</v>
      </c>
      <c r="M124" s="114">
        <v>0</v>
      </c>
      <c r="N124" s="114">
        <v>0</v>
      </c>
      <c r="O124" s="114">
        <v>0</v>
      </c>
      <c r="P124" s="114">
        <v>0</v>
      </c>
      <c r="Q124" s="114">
        <v>0</v>
      </c>
      <c r="R124" s="114">
        <v>0</v>
      </c>
    </row>
    <row r="125" spans="1:18" ht="12" customHeight="1">
      <c r="A125" s="29" t="s">
        <v>34</v>
      </c>
      <c r="B125" s="2" t="s">
        <v>86</v>
      </c>
      <c r="C125" s="2" t="s">
        <v>84</v>
      </c>
      <c r="D125" s="2" t="s">
        <v>57</v>
      </c>
      <c r="E125" s="2" t="s">
        <v>48</v>
      </c>
      <c r="F125" s="88" t="s">
        <v>114</v>
      </c>
      <c r="G125" s="4">
        <v>4</v>
      </c>
      <c r="H125" s="2">
        <v>4.5</v>
      </c>
      <c r="I125" s="114">
        <v>103.33333333333333</v>
      </c>
      <c r="J125" s="114">
        <v>0</v>
      </c>
      <c r="K125" s="114">
        <v>66.666666666666657</v>
      </c>
      <c r="L125" s="114">
        <v>0</v>
      </c>
      <c r="M125" s="114">
        <v>3.3333333333333335</v>
      </c>
      <c r="N125" s="114">
        <v>0</v>
      </c>
      <c r="O125" s="114">
        <v>0</v>
      </c>
      <c r="P125" s="114">
        <v>0</v>
      </c>
      <c r="Q125" s="114">
        <v>0</v>
      </c>
      <c r="R125" s="114">
        <v>0</v>
      </c>
    </row>
    <row r="126" spans="1:18" ht="12" customHeight="1">
      <c r="A126" s="29" t="s">
        <v>34</v>
      </c>
      <c r="B126" s="2" t="s">
        <v>88</v>
      </c>
      <c r="C126" s="2" t="s">
        <v>84</v>
      </c>
      <c r="D126" s="2" t="s">
        <v>57</v>
      </c>
      <c r="E126" s="2" t="s">
        <v>48</v>
      </c>
      <c r="F126" s="87" t="s">
        <v>113</v>
      </c>
      <c r="G126" s="4">
        <v>0.49399999999999999</v>
      </c>
      <c r="H126" s="2" t="s">
        <v>29</v>
      </c>
      <c r="I126" s="114">
        <v>13.333333333333334</v>
      </c>
      <c r="J126" s="114">
        <v>76.666666666666657</v>
      </c>
      <c r="K126" s="114">
        <v>16.666666666666664</v>
      </c>
      <c r="L126" s="114">
        <v>586.66666666666663</v>
      </c>
      <c r="M126" s="114">
        <v>3.3333333333333335</v>
      </c>
      <c r="N126" s="114">
        <v>0</v>
      </c>
      <c r="O126" s="114">
        <v>0</v>
      </c>
      <c r="P126" s="114">
        <v>0</v>
      </c>
      <c r="Q126" s="114">
        <v>0</v>
      </c>
      <c r="R126" s="114">
        <v>0</v>
      </c>
    </row>
    <row r="127" spans="1:18" ht="12" customHeight="1" thickBot="1">
      <c r="A127" s="34" t="s">
        <v>34</v>
      </c>
      <c r="B127" s="12" t="s">
        <v>88</v>
      </c>
      <c r="C127" s="12" t="s">
        <v>84</v>
      </c>
      <c r="D127" s="12" t="s">
        <v>57</v>
      </c>
      <c r="E127" s="12" t="s">
        <v>48</v>
      </c>
      <c r="F127" s="89" t="s">
        <v>114</v>
      </c>
      <c r="G127" s="14">
        <v>4</v>
      </c>
      <c r="H127" s="12">
        <v>4.5</v>
      </c>
      <c r="I127" s="114">
        <v>46.666666666666664</v>
      </c>
      <c r="J127" s="114">
        <v>130</v>
      </c>
      <c r="K127" s="114">
        <v>20</v>
      </c>
      <c r="L127" s="114">
        <v>2413.3333333333335</v>
      </c>
      <c r="M127" s="114">
        <v>0</v>
      </c>
      <c r="N127" s="114">
        <v>0</v>
      </c>
      <c r="O127" s="114">
        <v>0</v>
      </c>
      <c r="P127" s="114">
        <v>0</v>
      </c>
      <c r="Q127" s="114">
        <v>0</v>
      </c>
      <c r="R127" s="114">
        <v>0</v>
      </c>
    </row>
    <row r="128" spans="1:18" ht="12" customHeight="1">
      <c r="A128" s="31" t="s">
        <v>34</v>
      </c>
      <c r="B128" s="11" t="s">
        <v>91</v>
      </c>
      <c r="C128" s="11" t="s">
        <v>90</v>
      </c>
      <c r="D128" s="11" t="s">
        <v>57</v>
      </c>
      <c r="E128" s="11" t="s">
        <v>48</v>
      </c>
      <c r="F128" s="90" t="s">
        <v>113</v>
      </c>
      <c r="G128" s="13">
        <v>0.51400000000000001</v>
      </c>
      <c r="H128" s="11" t="s">
        <v>29</v>
      </c>
      <c r="I128" s="114">
        <v>520</v>
      </c>
      <c r="J128" s="114">
        <v>76.666666666666671</v>
      </c>
      <c r="K128" s="114">
        <v>3.3333333333333335</v>
      </c>
      <c r="L128" s="114">
        <v>223.33333333333337</v>
      </c>
      <c r="M128" s="114">
        <v>0</v>
      </c>
      <c r="N128" s="114">
        <v>0</v>
      </c>
      <c r="O128" s="114">
        <v>0</v>
      </c>
      <c r="P128" s="114">
        <v>0</v>
      </c>
      <c r="Q128" s="114">
        <v>0</v>
      </c>
      <c r="R128" s="114">
        <v>213.33333333333334</v>
      </c>
    </row>
    <row r="129" spans="1:18" ht="12" customHeight="1">
      <c r="A129" s="29" t="s">
        <v>34</v>
      </c>
      <c r="B129" s="2" t="s">
        <v>91</v>
      </c>
      <c r="C129" s="2" t="s">
        <v>90</v>
      </c>
      <c r="D129" s="2" t="s">
        <v>57</v>
      </c>
      <c r="E129" s="2" t="s">
        <v>48</v>
      </c>
      <c r="F129" s="88" t="s">
        <v>114</v>
      </c>
      <c r="G129" s="4">
        <v>4.0999999999999996</v>
      </c>
      <c r="H129" s="2">
        <v>4.5</v>
      </c>
      <c r="I129" s="114">
        <v>126.66666666666666</v>
      </c>
      <c r="J129" s="114">
        <v>30</v>
      </c>
      <c r="K129" s="114">
        <v>3.3333333333333335</v>
      </c>
      <c r="L129" s="114">
        <v>33.333333333333329</v>
      </c>
      <c r="M129" s="114">
        <v>0</v>
      </c>
      <c r="N129" s="114">
        <v>0</v>
      </c>
      <c r="O129" s="114">
        <v>0</v>
      </c>
      <c r="P129" s="114">
        <v>0</v>
      </c>
      <c r="Q129" s="114">
        <v>0</v>
      </c>
      <c r="R129" s="114">
        <v>0</v>
      </c>
    </row>
    <row r="130" spans="1:18" ht="12" customHeight="1">
      <c r="A130" s="29" t="s">
        <v>34</v>
      </c>
      <c r="B130" s="2" t="s">
        <v>93</v>
      </c>
      <c r="C130" s="2" t="s">
        <v>90</v>
      </c>
      <c r="D130" s="2" t="s">
        <v>57</v>
      </c>
      <c r="E130" s="2" t="s">
        <v>48</v>
      </c>
      <c r="F130" s="87" t="s">
        <v>113</v>
      </c>
      <c r="G130" s="4">
        <v>0.50900000000000001</v>
      </c>
      <c r="H130" s="2" t="s">
        <v>29</v>
      </c>
      <c r="I130" s="114">
        <v>824</v>
      </c>
      <c r="J130" s="114">
        <v>784</v>
      </c>
      <c r="K130" s="114">
        <v>144</v>
      </c>
      <c r="L130" s="114">
        <v>792</v>
      </c>
      <c r="M130" s="114">
        <v>0</v>
      </c>
      <c r="N130" s="114">
        <v>8</v>
      </c>
      <c r="O130" s="114">
        <v>0</v>
      </c>
      <c r="P130" s="114">
        <v>0</v>
      </c>
      <c r="Q130" s="114">
        <v>0</v>
      </c>
      <c r="R130" s="114">
        <v>0</v>
      </c>
    </row>
    <row r="131" spans="1:18" ht="12" customHeight="1" thickBot="1">
      <c r="A131" s="34" t="s">
        <v>34</v>
      </c>
      <c r="B131" s="12" t="s">
        <v>93</v>
      </c>
      <c r="C131" s="12" t="s">
        <v>90</v>
      </c>
      <c r="D131" s="12" t="s">
        <v>57</v>
      </c>
      <c r="E131" s="12" t="s">
        <v>48</v>
      </c>
      <c r="F131" s="89" t="s">
        <v>114</v>
      </c>
      <c r="G131" s="14">
        <v>4</v>
      </c>
      <c r="H131" s="12">
        <v>4.5</v>
      </c>
      <c r="I131" s="114">
        <v>200</v>
      </c>
      <c r="J131" s="114">
        <v>435</v>
      </c>
      <c r="K131" s="114">
        <v>20</v>
      </c>
      <c r="L131" s="114">
        <v>135</v>
      </c>
      <c r="M131" s="114">
        <v>0</v>
      </c>
      <c r="N131" s="114">
        <v>0</v>
      </c>
      <c r="O131" s="114">
        <v>0</v>
      </c>
      <c r="P131" s="114">
        <v>0</v>
      </c>
      <c r="Q131" s="114">
        <v>0</v>
      </c>
      <c r="R131" s="114">
        <v>0</v>
      </c>
    </row>
    <row r="132" spans="1:18" ht="12" customHeight="1">
      <c r="A132" s="31" t="s">
        <v>34</v>
      </c>
      <c r="B132" s="11" t="s">
        <v>96</v>
      </c>
      <c r="C132" s="11" t="s">
        <v>95</v>
      </c>
      <c r="D132" s="11" t="s">
        <v>57</v>
      </c>
      <c r="E132" s="11" t="s">
        <v>48</v>
      </c>
      <c r="F132" s="90" t="s">
        <v>113</v>
      </c>
      <c r="G132" s="13">
        <v>0.55400000000000005</v>
      </c>
      <c r="H132" s="11" t="s">
        <v>29</v>
      </c>
      <c r="I132" s="114">
        <v>3890</v>
      </c>
      <c r="J132" s="114">
        <v>250</v>
      </c>
      <c r="K132" s="114">
        <v>10</v>
      </c>
      <c r="L132" s="114">
        <v>1260</v>
      </c>
      <c r="M132" s="114">
        <v>60</v>
      </c>
      <c r="N132" s="114">
        <v>0</v>
      </c>
      <c r="O132" s="114">
        <v>0</v>
      </c>
      <c r="P132" s="114">
        <v>0</v>
      </c>
      <c r="Q132" s="114">
        <v>0</v>
      </c>
      <c r="R132" s="114">
        <v>0</v>
      </c>
    </row>
    <row r="133" spans="1:18" ht="12" customHeight="1">
      <c r="A133" s="29" t="s">
        <v>34</v>
      </c>
      <c r="B133" s="2" t="s">
        <v>96</v>
      </c>
      <c r="C133" s="2" t="s">
        <v>95</v>
      </c>
      <c r="D133" s="2" t="s">
        <v>57</v>
      </c>
      <c r="E133" s="2" t="s">
        <v>48</v>
      </c>
      <c r="F133" s="88" t="s">
        <v>114</v>
      </c>
      <c r="G133" s="4">
        <v>4.5</v>
      </c>
      <c r="H133" s="2">
        <v>5</v>
      </c>
      <c r="I133" s="114">
        <v>53.333333333333329</v>
      </c>
      <c r="J133" s="114">
        <v>603.33333333333337</v>
      </c>
      <c r="K133" s="114">
        <v>0</v>
      </c>
      <c r="L133" s="114">
        <v>110</v>
      </c>
      <c r="M133" s="114">
        <v>0</v>
      </c>
      <c r="N133" s="114">
        <v>0</v>
      </c>
      <c r="O133" s="114">
        <v>0</v>
      </c>
      <c r="P133" s="114">
        <v>0</v>
      </c>
      <c r="Q133" s="114">
        <v>0</v>
      </c>
      <c r="R133" s="114">
        <v>0</v>
      </c>
    </row>
    <row r="134" spans="1:18" ht="12" customHeight="1">
      <c r="A134" s="29" t="s">
        <v>34</v>
      </c>
      <c r="B134" s="2" t="s">
        <v>98</v>
      </c>
      <c r="C134" s="2" t="s">
        <v>95</v>
      </c>
      <c r="D134" s="2" t="s">
        <v>57</v>
      </c>
      <c r="E134" s="2" t="s">
        <v>48</v>
      </c>
      <c r="F134" s="87" t="s">
        <v>113</v>
      </c>
      <c r="G134" s="4">
        <v>0.51100000000000001</v>
      </c>
      <c r="H134" s="2" t="s">
        <v>29</v>
      </c>
      <c r="I134" s="114">
        <v>300</v>
      </c>
      <c r="J134" s="114">
        <v>1370</v>
      </c>
      <c r="K134" s="114">
        <v>0</v>
      </c>
      <c r="L134" s="114">
        <v>1260</v>
      </c>
      <c r="M134" s="114">
        <v>0</v>
      </c>
      <c r="N134" s="114">
        <v>0</v>
      </c>
      <c r="O134" s="114">
        <v>0</v>
      </c>
      <c r="P134" s="114">
        <v>0</v>
      </c>
      <c r="Q134" s="114">
        <v>0</v>
      </c>
      <c r="R134" s="114">
        <v>0</v>
      </c>
    </row>
    <row r="135" spans="1:18" ht="12" customHeight="1" thickBot="1">
      <c r="A135" s="34" t="s">
        <v>34</v>
      </c>
      <c r="B135" s="12" t="s">
        <v>98</v>
      </c>
      <c r="C135" s="12" t="s">
        <v>95</v>
      </c>
      <c r="D135" s="12" t="s">
        <v>57</v>
      </c>
      <c r="E135" s="12" t="s">
        <v>48</v>
      </c>
      <c r="F135" s="89" t="s">
        <v>114</v>
      </c>
      <c r="G135" s="14">
        <v>4</v>
      </c>
      <c r="H135" s="12">
        <v>4.5</v>
      </c>
      <c r="I135" s="114">
        <v>7240</v>
      </c>
      <c r="J135" s="114">
        <v>540</v>
      </c>
      <c r="K135" s="114">
        <v>0</v>
      </c>
      <c r="L135" s="114">
        <v>520</v>
      </c>
      <c r="M135" s="114">
        <v>0</v>
      </c>
      <c r="N135" s="114">
        <v>0</v>
      </c>
      <c r="O135" s="114">
        <v>0</v>
      </c>
      <c r="P135" s="114">
        <v>0</v>
      </c>
      <c r="Q135" s="114">
        <v>0</v>
      </c>
      <c r="R135" s="114">
        <v>0</v>
      </c>
    </row>
    <row r="136" spans="1:18" ht="12" customHeight="1">
      <c r="A136" s="31" t="s">
        <v>34</v>
      </c>
      <c r="B136" s="11" t="s">
        <v>100</v>
      </c>
      <c r="C136" s="11" t="s">
        <v>101</v>
      </c>
      <c r="D136" s="11" t="s">
        <v>57</v>
      </c>
      <c r="E136" s="11" t="s">
        <v>48</v>
      </c>
      <c r="F136" s="90" t="s">
        <v>113</v>
      </c>
      <c r="G136" s="13">
        <v>0.51200000000000001</v>
      </c>
      <c r="H136" s="11" t="s">
        <v>29</v>
      </c>
      <c r="I136" s="114">
        <v>370</v>
      </c>
      <c r="J136" s="114">
        <v>1910</v>
      </c>
      <c r="K136" s="114">
        <v>90</v>
      </c>
      <c r="L136" s="114">
        <v>890</v>
      </c>
      <c r="M136" s="114">
        <v>10</v>
      </c>
      <c r="N136" s="114">
        <v>40</v>
      </c>
      <c r="O136" s="114">
        <v>0</v>
      </c>
      <c r="P136" s="114">
        <v>0</v>
      </c>
      <c r="Q136" s="114">
        <v>0</v>
      </c>
      <c r="R136" s="114">
        <v>0</v>
      </c>
    </row>
    <row r="137" spans="1:18" ht="12" customHeight="1">
      <c r="A137" s="29" t="s">
        <v>34</v>
      </c>
      <c r="B137" s="2" t="s">
        <v>100</v>
      </c>
      <c r="C137" s="2" t="s">
        <v>101</v>
      </c>
      <c r="D137" s="2" t="s">
        <v>57</v>
      </c>
      <c r="E137" s="2" t="s">
        <v>48</v>
      </c>
      <c r="F137" s="88" t="s">
        <v>114</v>
      </c>
      <c r="G137" s="4">
        <v>3.8</v>
      </c>
      <c r="H137" s="2">
        <v>4.3</v>
      </c>
      <c r="I137" s="114">
        <v>480</v>
      </c>
      <c r="J137" s="114">
        <v>373.33333333333331</v>
      </c>
      <c r="K137" s="114">
        <v>0</v>
      </c>
      <c r="L137" s="114">
        <v>33.333333333333336</v>
      </c>
      <c r="M137" s="114">
        <v>3.3333333333333335</v>
      </c>
      <c r="N137" s="114">
        <v>0</v>
      </c>
      <c r="O137" s="114">
        <v>0</v>
      </c>
      <c r="P137" s="114">
        <v>0</v>
      </c>
      <c r="Q137" s="114">
        <v>0</v>
      </c>
      <c r="R137" s="114">
        <v>0</v>
      </c>
    </row>
    <row r="138" spans="1:18" ht="12" customHeight="1">
      <c r="A138" s="29" t="s">
        <v>34</v>
      </c>
      <c r="B138" s="2" t="s">
        <v>103</v>
      </c>
      <c r="C138" s="2" t="s">
        <v>101</v>
      </c>
      <c r="D138" s="2" t="s">
        <v>57</v>
      </c>
      <c r="E138" s="2" t="s">
        <v>48</v>
      </c>
      <c r="F138" s="87" t="s">
        <v>113</v>
      </c>
      <c r="G138" s="4">
        <v>0.50600000000000001</v>
      </c>
      <c r="H138" s="2" t="s">
        <v>29</v>
      </c>
      <c r="I138" s="114">
        <v>446.66666666666669</v>
      </c>
      <c r="J138" s="114">
        <v>1226.6666666666667</v>
      </c>
      <c r="K138" s="114">
        <v>106.66666666666667</v>
      </c>
      <c r="L138" s="114">
        <v>373.33333333333326</v>
      </c>
      <c r="M138" s="114">
        <v>6.666666666666667</v>
      </c>
      <c r="N138" s="114">
        <v>0</v>
      </c>
      <c r="O138" s="114">
        <v>0</v>
      </c>
      <c r="P138" s="114">
        <v>0</v>
      </c>
      <c r="Q138" s="114">
        <v>0</v>
      </c>
      <c r="R138" s="114">
        <v>0</v>
      </c>
    </row>
    <row r="139" spans="1:18" ht="12" customHeight="1" thickBot="1">
      <c r="A139" s="34" t="s">
        <v>34</v>
      </c>
      <c r="B139" s="12" t="s">
        <v>103</v>
      </c>
      <c r="C139" s="12" t="s">
        <v>101</v>
      </c>
      <c r="D139" s="12" t="s">
        <v>57</v>
      </c>
      <c r="E139" s="12" t="s">
        <v>48</v>
      </c>
      <c r="F139" s="89" t="s">
        <v>114</v>
      </c>
      <c r="G139" s="14">
        <v>4</v>
      </c>
      <c r="H139" s="12">
        <v>4.5</v>
      </c>
      <c r="I139" s="114">
        <v>540</v>
      </c>
      <c r="J139" s="114">
        <v>825</v>
      </c>
      <c r="K139" s="114">
        <v>175</v>
      </c>
      <c r="L139" s="114">
        <v>135</v>
      </c>
      <c r="M139" s="114">
        <v>0</v>
      </c>
      <c r="N139" s="114">
        <v>0</v>
      </c>
      <c r="O139" s="114">
        <v>0</v>
      </c>
      <c r="P139" s="114">
        <v>0</v>
      </c>
      <c r="Q139" s="114">
        <v>0</v>
      </c>
      <c r="R139" s="114">
        <v>0</v>
      </c>
    </row>
    <row r="140" spans="1:18" ht="12" customHeight="1">
      <c r="A140" s="31" t="s">
        <v>34</v>
      </c>
      <c r="B140" s="11" t="s">
        <v>105</v>
      </c>
      <c r="C140" s="11" t="s">
        <v>32</v>
      </c>
      <c r="D140" s="11" t="s">
        <v>57</v>
      </c>
      <c r="E140" s="11" t="s">
        <v>48</v>
      </c>
      <c r="F140" s="90" t="s">
        <v>113</v>
      </c>
      <c r="G140" s="13">
        <v>0.499</v>
      </c>
      <c r="H140" s="11" t="s">
        <v>29</v>
      </c>
      <c r="I140" s="114">
        <v>3720</v>
      </c>
      <c r="J140" s="114">
        <v>2840</v>
      </c>
      <c r="K140" s="114">
        <v>200</v>
      </c>
      <c r="L140" s="114">
        <v>780</v>
      </c>
      <c r="M140" s="114">
        <v>200</v>
      </c>
      <c r="N140" s="114">
        <v>0</v>
      </c>
      <c r="O140" s="114">
        <v>0</v>
      </c>
      <c r="P140" s="114">
        <v>0</v>
      </c>
      <c r="Q140" s="114">
        <v>0</v>
      </c>
      <c r="R140" s="114">
        <v>0</v>
      </c>
    </row>
    <row r="141" spans="1:18" ht="12" customHeight="1">
      <c r="A141" s="29" t="s">
        <v>34</v>
      </c>
      <c r="B141" s="2" t="s">
        <v>105</v>
      </c>
      <c r="C141" s="2" t="s">
        <v>32</v>
      </c>
      <c r="D141" s="2" t="s">
        <v>57</v>
      </c>
      <c r="E141" s="2" t="s">
        <v>48</v>
      </c>
      <c r="F141" s="88" t="s">
        <v>114</v>
      </c>
      <c r="G141" s="4">
        <v>3.5</v>
      </c>
      <c r="H141" s="2">
        <v>4</v>
      </c>
      <c r="I141" s="114">
        <v>103.33333333333333</v>
      </c>
      <c r="J141" s="114">
        <v>40</v>
      </c>
      <c r="K141" s="114">
        <v>0</v>
      </c>
      <c r="L141" s="114">
        <v>10</v>
      </c>
      <c r="M141" s="114">
        <v>0</v>
      </c>
      <c r="N141" s="114">
        <v>0</v>
      </c>
      <c r="O141" s="114">
        <v>0</v>
      </c>
      <c r="P141" s="114">
        <v>0</v>
      </c>
      <c r="Q141" s="114">
        <v>0</v>
      </c>
      <c r="R141" s="114">
        <v>0</v>
      </c>
    </row>
    <row r="142" spans="1:18" ht="12" customHeight="1">
      <c r="A142" s="29" t="s">
        <v>34</v>
      </c>
      <c r="B142" s="2" t="s">
        <v>18</v>
      </c>
      <c r="C142" s="2" t="s">
        <v>32</v>
      </c>
      <c r="D142" s="2" t="s">
        <v>57</v>
      </c>
      <c r="E142" s="2" t="s">
        <v>48</v>
      </c>
      <c r="F142" s="87" t="s">
        <v>113</v>
      </c>
      <c r="G142" s="4">
        <v>0.53100000000000003</v>
      </c>
      <c r="H142" s="2" t="s">
        <v>29</v>
      </c>
      <c r="I142" s="114">
        <v>3020</v>
      </c>
      <c r="J142" s="114">
        <v>600</v>
      </c>
      <c r="K142" s="114">
        <v>10</v>
      </c>
      <c r="L142" s="114">
        <v>60</v>
      </c>
      <c r="M142" s="114">
        <v>0</v>
      </c>
      <c r="N142" s="114">
        <v>0</v>
      </c>
      <c r="O142" s="114">
        <v>0</v>
      </c>
      <c r="P142" s="114">
        <v>0</v>
      </c>
      <c r="Q142" s="114">
        <v>0</v>
      </c>
      <c r="R142" s="114">
        <v>0</v>
      </c>
    </row>
    <row r="143" spans="1:18" ht="12" customHeight="1" thickBot="1">
      <c r="A143" s="34" t="s">
        <v>34</v>
      </c>
      <c r="B143" s="12" t="s">
        <v>18</v>
      </c>
      <c r="C143" s="12" t="s">
        <v>32</v>
      </c>
      <c r="D143" s="12" t="s">
        <v>57</v>
      </c>
      <c r="E143" s="12" t="s">
        <v>48</v>
      </c>
      <c r="F143" s="89" t="s">
        <v>114</v>
      </c>
      <c r="G143" s="14">
        <v>3.8</v>
      </c>
      <c r="H143" s="12">
        <v>4.3</v>
      </c>
      <c r="I143" s="114">
        <v>1984</v>
      </c>
      <c r="J143" s="114">
        <v>432</v>
      </c>
      <c r="K143" s="114">
        <v>0</v>
      </c>
      <c r="L143" s="114">
        <v>16</v>
      </c>
      <c r="M143" s="114">
        <v>0</v>
      </c>
      <c r="N143" s="114">
        <v>8</v>
      </c>
      <c r="O143" s="114">
        <v>0</v>
      </c>
      <c r="P143" s="114">
        <v>0</v>
      </c>
      <c r="Q143" s="114">
        <v>0</v>
      </c>
      <c r="R143" s="114">
        <v>0</v>
      </c>
    </row>
    <row r="144" spans="1:18" ht="12" customHeight="1">
      <c r="A144" s="31" t="s">
        <v>34</v>
      </c>
      <c r="B144" s="11" t="s">
        <v>20</v>
      </c>
      <c r="C144" s="11" t="s">
        <v>30</v>
      </c>
      <c r="D144" s="11" t="s">
        <v>57</v>
      </c>
      <c r="E144" s="11" t="s">
        <v>48</v>
      </c>
      <c r="F144" s="90" t="s">
        <v>113</v>
      </c>
      <c r="G144" s="13">
        <v>0.50800000000000001</v>
      </c>
      <c r="H144" s="11" t="s">
        <v>29</v>
      </c>
      <c r="I144" s="114">
        <v>4450</v>
      </c>
      <c r="J144" s="114">
        <v>11000</v>
      </c>
      <c r="K144" s="114">
        <v>0</v>
      </c>
      <c r="L144" s="114">
        <v>1650</v>
      </c>
      <c r="M144" s="114">
        <v>0</v>
      </c>
      <c r="N144" s="114">
        <v>0</v>
      </c>
      <c r="O144" s="114">
        <v>0</v>
      </c>
      <c r="P144" s="114">
        <v>0</v>
      </c>
      <c r="Q144" s="114">
        <v>0</v>
      </c>
      <c r="R144" s="114">
        <v>0</v>
      </c>
    </row>
    <row r="145" spans="1:18" ht="12" customHeight="1" thickBot="1">
      <c r="A145" s="29" t="s">
        <v>34</v>
      </c>
      <c r="B145" s="2" t="s">
        <v>20</v>
      </c>
      <c r="C145" s="2" t="s">
        <v>30</v>
      </c>
      <c r="D145" s="2" t="s">
        <v>57</v>
      </c>
      <c r="E145" s="2" t="s">
        <v>48</v>
      </c>
      <c r="F145" s="88" t="s">
        <v>114</v>
      </c>
      <c r="G145" s="4">
        <v>3.5</v>
      </c>
      <c r="H145" s="2">
        <v>4</v>
      </c>
      <c r="I145" s="118">
        <v>475</v>
      </c>
      <c r="J145" s="118">
        <v>5175</v>
      </c>
      <c r="K145" s="118">
        <v>0</v>
      </c>
      <c r="L145" s="118">
        <v>150</v>
      </c>
      <c r="M145" s="118">
        <v>0</v>
      </c>
      <c r="N145" s="118">
        <v>0</v>
      </c>
      <c r="O145" s="118">
        <v>0</v>
      </c>
      <c r="P145" s="118">
        <v>0</v>
      </c>
      <c r="Q145" s="118">
        <v>0</v>
      </c>
      <c r="R145" s="118">
        <v>0</v>
      </c>
    </row>
    <row r="146" spans="1:18" ht="12" customHeight="1">
      <c r="A146" s="44" t="s">
        <v>36</v>
      </c>
      <c r="B146" s="2" t="s">
        <v>52</v>
      </c>
      <c r="C146" s="2" t="s">
        <v>44</v>
      </c>
      <c r="D146" s="2" t="s">
        <v>45</v>
      </c>
      <c r="E146" s="2" t="s">
        <v>48</v>
      </c>
      <c r="F146" s="87" t="s">
        <v>113</v>
      </c>
      <c r="G146" s="4">
        <v>0.60199999999999998</v>
      </c>
      <c r="H146" s="2" t="s">
        <v>29</v>
      </c>
      <c r="I146" s="117">
        <v>0</v>
      </c>
      <c r="J146" s="117">
        <v>0</v>
      </c>
      <c r="K146" s="117">
        <v>0</v>
      </c>
      <c r="L146" s="117">
        <v>0</v>
      </c>
      <c r="M146" s="117">
        <v>0</v>
      </c>
      <c r="N146" s="117">
        <v>0</v>
      </c>
      <c r="O146" s="117">
        <v>0</v>
      </c>
      <c r="P146" s="117">
        <v>0</v>
      </c>
      <c r="Q146" s="117">
        <v>0</v>
      </c>
      <c r="R146" s="119">
        <v>0</v>
      </c>
    </row>
    <row r="147" spans="1:18" ht="12" customHeight="1">
      <c r="A147" s="44" t="s">
        <v>36</v>
      </c>
      <c r="B147" s="2" t="s">
        <v>52</v>
      </c>
      <c r="C147" s="2" t="s">
        <v>44</v>
      </c>
      <c r="D147" s="2" t="s">
        <v>45</v>
      </c>
      <c r="E147" s="2" t="s">
        <v>48</v>
      </c>
      <c r="F147" s="88" t="s">
        <v>114</v>
      </c>
      <c r="G147" s="4">
        <v>4</v>
      </c>
      <c r="H147" s="2">
        <v>4.5</v>
      </c>
      <c r="I147" s="114">
        <v>0</v>
      </c>
      <c r="J147" s="114">
        <v>0</v>
      </c>
      <c r="K147" s="114">
        <v>0</v>
      </c>
      <c r="L147" s="114">
        <v>0</v>
      </c>
      <c r="M147" s="114">
        <v>0</v>
      </c>
      <c r="N147" s="114">
        <v>0</v>
      </c>
      <c r="O147" s="114">
        <v>0</v>
      </c>
      <c r="P147" s="114">
        <v>0</v>
      </c>
      <c r="Q147" s="114">
        <v>0</v>
      </c>
      <c r="R147" s="115">
        <v>0</v>
      </c>
    </row>
    <row r="148" spans="1:18" ht="12" customHeight="1">
      <c r="A148" s="44" t="s">
        <v>36</v>
      </c>
      <c r="B148" s="2" t="s">
        <v>54</v>
      </c>
      <c r="C148" s="2" t="s">
        <v>44</v>
      </c>
      <c r="D148" s="2" t="s">
        <v>45</v>
      </c>
      <c r="E148" s="2" t="s">
        <v>48</v>
      </c>
      <c r="F148" s="87" t="s">
        <v>113</v>
      </c>
      <c r="G148" s="4">
        <v>0.51300000000000001</v>
      </c>
      <c r="H148" s="2" t="s">
        <v>29</v>
      </c>
      <c r="I148" s="115">
        <v>200</v>
      </c>
      <c r="J148" s="115">
        <v>7350</v>
      </c>
      <c r="K148" s="115">
        <v>0</v>
      </c>
      <c r="L148" s="115">
        <v>450</v>
      </c>
      <c r="M148" s="116">
        <v>0</v>
      </c>
      <c r="N148" s="115">
        <v>150</v>
      </c>
      <c r="O148" s="115">
        <v>0</v>
      </c>
      <c r="P148" s="115">
        <v>0</v>
      </c>
      <c r="Q148" s="115">
        <v>0</v>
      </c>
      <c r="R148" s="115">
        <v>0</v>
      </c>
    </row>
    <row r="149" spans="1:18" ht="12" customHeight="1" thickBot="1">
      <c r="A149" s="45" t="s">
        <v>36</v>
      </c>
      <c r="B149" s="12" t="s">
        <v>54</v>
      </c>
      <c r="C149" s="12" t="s">
        <v>44</v>
      </c>
      <c r="D149" s="12" t="s">
        <v>45</v>
      </c>
      <c r="E149" s="12" t="s">
        <v>48</v>
      </c>
      <c r="F149" s="89" t="s">
        <v>114</v>
      </c>
      <c r="G149" s="14">
        <v>3.5</v>
      </c>
      <c r="H149" s="12">
        <v>4</v>
      </c>
      <c r="I149" s="114">
        <v>550</v>
      </c>
      <c r="J149" s="114">
        <v>4800</v>
      </c>
      <c r="K149" s="114">
        <v>0</v>
      </c>
      <c r="L149" s="114">
        <v>462.5</v>
      </c>
      <c r="M149" s="114">
        <v>0</v>
      </c>
      <c r="N149" s="114">
        <v>225</v>
      </c>
      <c r="O149" s="114">
        <v>0</v>
      </c>
      <c r="P149" s="114">
        <v>12.5</v>
      </c>
      <c r="Q149" s="114">
        <v>0</v>
      </c>
      <c r="R149" s="117">
        <v>0</v>
      </c>
    </row>
    <row r="150" spans="1:18" ht="12" customHeight="1">
      <c r="A150" s="43" t="s">
        <v>36</v>
      </c>
      <c r="B150" s="11" t="s">
        <v>58</v>
      </c>
      <c r="C150" s="11" t="s">
        <v>56</v>
      </c>
      <c r="D150" s="11" t="s">
        <v>57</v>
      </c>
      <c r="E150" s="11" t="s">
        <v>48</v>
      </c>
      <c r="F150" s="90" t="s">
        <v>113</v>
      </c>
      <c r="G150" s="13">
        <v>0.52500000000000002</v>
      </c>
      <c r="H150" s="11" t="s">
        <v>29</v>
      </c>
      <c r="I150" s="114">
        <v>3335</v>
      </c>
      <c r="J150" s="114">
        <v>300</v>
      </c>
      <c r="K150" s="114">
        <v>0</v>
      </c>
      <c r="L150" s="114">
        <v>45</v>
      </c>
      <c r="M150" s="114">
        <v>0</v>
      </c>
      <c r="N150" s="114">
        <v>90</v>
      </c>
      <c r="O150" s="114">
        <v>0</v>
      </c>
      <c r="P150" s="115">
        <v>0</v>
      </c>
      <c r="Q150" s="115">
        <v>0</v>
      </c>
      <c r="R150" s="115">
        <v>0</v>
      </c>
    </row>
    <row r="151" spans="1:18" ht="12" customHeight="1">
      <c r="A151" s="44" t="s">
        <v>36</v>
      </c>
      <c r="B151" s="2" t="s">
        <v>58</v>
      </c>
      <c r="C151" s="2" t="s">
        <v>56</v>
      </c>
      <c r="D151" s="2" t="s">
        <v>57</v>
      </c>
      <c r="E151" s="2" t="s">
        <v>48</v>
      </c>
      <c r="F151" s="88" t="s">
        <v>114</v>
      </c>
      <c r="G151" s="4">
        <v>3.8</v>
      </c>
      <c r="H151" s="2">
        <v>4.3</v>
      </c>
      <c r="I151" s="114">
        <v>10540</v>
      </c>
      <c r="J151" s="114">
        <v>40</v>
      </c>
      <c r="K151" s="114">
        <v>120</v>
      </c>
      <c r="L151" s="114">
        <v>0</v>
      </c>
      <c r="M151" s="114">
        <v>40</v>
      </c>
      <c r="N151" s="114">
        <v>0</v>
      </c>
      <c r="O151" s="114">
        <v>0</v>
      </c>
      <c r="P151" s="114">
        <v>0</v>
      </c>
      <c r="Q151" s="114">
        <v>0</v>
      </c>
      <c r="R151" s="114">
        <v>0</v>
      </c>
    </row>
    <row r="152" spans="1:18" ht="12" customHeight="1">
      <c r="A152" s="44" t="s">
        <v>36</v>
      </c>
      <c r="B152" s="2" t="s">
        <v>60</v>
      </c>
      <c r="C152" s="2" t="s">
        <v>56</v>
      </c>
      <c r="D152" s="2" t="s">
        <v>57</v>
      </c>
      <c r="E152" s="2" t="s">
        <v>48</v>
      </c>
      <c r="F152" s="87" t="s">
        <v>113</v>
      </c>
      <c r="G152" s="4">
        <v>0.51300000000000001</v>
      </c>
      <c r="H152" s="2" t="s">
        <v>29</v>
      </c>
      <c r="I152" s="114">
        <v>130</v>
      </c>
      <c r="J152" s="114">
        <v>575</v>
      </c>
      <c r="K152" s="114">
        <v>0</v>
      </c>
      <c r="L152" s="114">
        <v>35</v>
      </c>
      <c r="M152" s="114">
        <v>0</v>
      </c>
      <c r="N152" s="114">
        <v>465</v>
      </c>
      <c r="O152" s="114">
        <v>0</v>
      </c>
      <c r="P152" s="114">
        <v>0</v>
      </c>
      <c r="Q152" s="114">
        <v>0</v>
      </c>
      <c r="R152" s="114">
        <v>0</v>
      </c>
    </row>
    <row r="153" spans="1:18" ht="12" customHeight="1" thickBot="1">
      <c r="A153" s="45" t="s">
        <v>36</v>
      </c>
      <c r="B153" s="12" t="s">
        <v>60</v>
      </c>
      <c r="C153" s="12" t="s">
        <v>56</v>
      </c>
      <c r="D153" s="12" t="s">
        <v>57</v>
      </c>
      <c r="E153" s="12" t="s">
        <v>48</v>
      </c>
      <c r="F153" s="89" t="s">
        <v>114</v>
      </c>
      <c r="G153" s="14">
        <v>3.7</v>
      </c>
      <c r="H153" s="12">
        <v>4.2</v>
      </c>
      <c r="I153" s="114">
        <v>187.5</v>
      </c>
      <c r="J153" s="114">
        <v>196.25</v>
      </c>
      <c r="K153" s="114">
        <v>0</v>
      </c>
      <c r="L153" s="114">
        <v>1.25</v>
      </c>
      <c r="M153" s="114">
        <v>0</v>
      </c>
      <c r="N153" s="114">
        <v>7.5</v>
      </c>
      <c r="O153" s="114">
        <v>0</v>
      </c>
      <c r="P153" s="114">
        <v>0</v>
      </c>
      <c r="Q153" s="114">
        <v>0</v>
      </c>
      <c r="R153" s="114">
        <v>5</v>
      </c>
    </row>
    <row r="154" spans="1:18" ht="12" customHeight="1">
      <c r="A154" s="44" t="s">
        <v>36</v>
      </c>
      <c r="B154" s="2" t="s">
        <v>63</v>
      </c>
      <c r="C154" s="2" t="s">
        <v>62</v>
      </c>
      <c r="D154" s="2" t="s">
        <v>57</v>
      </c>
      <c r="E154" s="2" t="s">
        <v>48</v>
      </c>
      <c r="F154" s="90" t="s">
        <v>113</v>
      </c>
      <c r="G154" s="4">
        <v>0.48899999999999999</v>
      </c>
      <c r="H154" s="2" t="s">
        <v>29</v>
      </c>
      <c r="I154" s="114">
        <v>125</v>
      </c>
      <c r="J154" s="114">
        <v>425</v>
      </c>
      <c r="K154" s="114">
        <v>3295</v>
      </c>
      <c r="L154" s="114">
        <v>5</v>
      </c>
      <c r="M154" s="114">
        <v>5</v>
      </c>
      <c r="N154" s="114">
        <v>75</v>
      </c>
      <c r="O154" s="114">
        <v>0</v>
      </c>
      <c r="P154" s="114">
        <v>0</v>
      </c>
      <c r="Q154" s="114">
        <v>0</v>
      </c>
      <c r="R154" s="114">
        <v>0</v>
      </c>
    </row>
    <row r="155" spans="1:18" ht="12" customHeight="1" thickBot="1">
      <c r="A155" s="45" t="s">
        <v>36</v>
      </c>
      <c r="B155" s="12" t="s">
        <v>63</v>
      </c>
      <c r="C155" s="12" t="s">
        <v>62</v>
      </c>
      <c r="D155" s="12" t="s">
        <v>57</v>
      </c>
      <c r="E155" s="12" t="s">
        <v>48</v>
      </c>
      <c r="F155" s="89" t="s">
        <v>114</v>
      </c>
      <c r="G155" s="14">
        <v>3.4</v>
      </c>
      <c r="H155" s="12">
        <v>4</v>
      </c>
      <c r="I155" s="114">
        <v>850</v>
      </c>
      <c r="J155" s="114">
        <v>240</v>
      </c>
      <c r="K155" s="114">
        <v>405</v>
      </c>
      <c r="L155" s="114">
        <v>0</v>
      </c>
      <c r="M155" s="114">
        <v>0</v>
      </c>
      <c r="N155" s="114">
        <v>15</v>
      </c>
      <c r="O155" s="114">
        <v>0</v>
      </c>
      <c r="P155" s="114">
        <v>0</v>
      </c>
      <c r="Q155" s="114">
        <v>0</v>
      </c>
      <c r="R155" s="114">
        <v>120</v>
      </c>
    </row>
    <row r="156" spans="1:18" ht="12" customHeight="1">
      <c r="A156" s="44" t="s">
        <v>36</v>
      </c>
      <c r="B156" s="2" t="s">
        <v>66</v>
      </c>
      <c r="C156" s="2" t="s">
        <v>67</v>
      </c>
      <c r="D156" s="2" t="s">
        <v>57</v>
      </c>
      <c r="E156" s="2" t="s">
        <v>48</v>
      </c>
      <c r="F156" s="90" t="s">
        <v>113</v>
      </c>
      <c r="G156" s="4">
        <v>0.50600000000000001</v>
      </c>
      <c r="H156" s="2" t="s">
        <v>29</v>
      </c>
      <c r="I156" s="115">
        <v>7555</v>
      </c>
      <c r="J156" s="114">
        <v>480</v>
      </c>
      <c r="K156" s="114">
        <v>0</v>
      </c>
      <c r="L156" s="114">
        <v>5</v>
      </c>
      <c r="M156" s="114">
        <v>0</v>
      </c>
      <c r="N156" s="114">
        <v>105</v>
      </c>
      <c r="O156" s="114">
        <v>0</v>
      </c>
      <c r="P156" s="114">
        <v>0</v>
      </c>
      <c r="Q156" s="114">
        <v>0</v>
      </c>
      <c r="R156" s="114">
        <v>0</v>
      </c>
    </row>
    <row r="157" spans="1:18" ht="12" customHeight="1">
      <c r="A157" s="44" t="s">
        <v>36</v>
      </c>
      <c r="B157" s="2" t="s">
        <v>66</v>
      </c>
      <c r="C157" s="2" t="s">
        <v>67</v>
      </c>
      <c r="D157" s="2" t="s">
        <v>57</v>
      </c>
      <c r="E157" s="2" t="s">
        <v>48</v>
      </c>
      <c r="F157" s="88" t="s">
        <v>114</v>
      </c>
      <c r="G157" s="4">
        <v>3.5</v>
      </c>
      <c r="H157" s="2">
        <v>4</v>
      </c>
      <c r="I157" s="114">
        <v>8655</v>
      </c>
      <c r="J157" s="114">
        <v>115</v>
      </c>
      <c r="K157" s="114">
        <v>5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</row>
    <row r="158" spans="1:18" ht="12" customHeight="1">
      <c r="A158" s="44" t="s">
        <v>36</v>
      </c>
      <c r="B158" s="2" t="s">
        <v>68</v>
      </c>
      <c r="C158" s="2" t="s">
        <v>67</v>
      </c>
      <c r="D158" s="2" t="s">
        <v>57</v>
      </c>
      <c r="E158" s="2" t="s">
        <v>48</v>
      </c>
      <c r="F158" s="87" t="s">
        <v>113</v>
      </c>
      <c r="G158" s="4">
        <v>0.51200000000000001</v>
      </c>
      <c r="H158" s="2" t="s">
        <v>29</v>
      </c>
      <c r="I158" s="114">
        <v>6185</v>
      </c>
      <c r="J158" s="114">
        <v>185</v>
      </c>
      <c r="K158" s="114">
        <v>5</v>
      </c>
      <c r="L158" s="114">
        <v>25</v>
      </c>
      <c r="M158" s="114">
        <v>0</v>
      </c>
      <c r="N158" s="114">
        <v>5</v>
      </c>
      <c r="O158" s="114">
        <v>0</v>
      </c>
      <c r="P158" s="114">
        <v>0</v>
      </c>
      <c r="Q158" s="114">
        <v>0</v>
      </c>
      <c r="R158" s="114">
        <v>0</v>
      </c>
    </row>
    <row r="159" spans="1:18" ht="12" customHeight="1">
      <c r="A159" s="44" t="s">
        <v>36</v>
      </c>
      <c r="B159" s="2" t="s">
        <v>68</v>
      </c>
      <c r="C159" s="2" t="s">
        <v>67</v>
      </c>
      <c r="D159" s="2" t="s">
        <v>57</v>
      </c>
      <c r="E159" s="2" t="s">
        <v>48</v>
      </c>
      <c r="F159" s="88" t="s">
        <v>114</v>
      </c>
      <c r="G159" s="4">
        <v>4</v>
      </c>
      <c r="H159" s="2">
        <v>4.5</v>
      </c>
      <c r="I159" s="114">
        <v>535</v>
      </c>
      <c r="J159" s="114">
        <v>70</v>
      </c>
      <c r="K159" s="114">
        <v>17.5</v>
      </c>
      <c r="L159" s="114">
        <v>12.5</v>
      </c>
      <c r="M159" s="116">
        <v>0</v>
      </c>
      <c r="N159" s="114">
        <v>0</v>
      </c>
      <c r="O159" s="114">
        <v>0</v>
      </c>
      <c r="P159" s="114">
        <v>0</v>
      </c>
      <c r="Q159" s="114">
        <v>0</v>
      </c>
      <c r="R159" s="114">
        <v>0</v>
      </c>
    </row>
    <row r="160" spans="1:18" ht="12" customHeight="1">
      <c r="A160" s="44" t="s">
        <v>36</v>
      </c>
      <c r="B160" s="2" t="s">
        <v>70</v>
      </c>
      <c r="C160" s="2" t="s">
        <v>67</v>
      </c>
      <c r="D160" s="2" t="s">
        <v>57</v>
      </c>
      <c r="E160" s="2" t="s">
        <v>48</v>
      </c>
      <c r="F160" s="87" t="s">
        <v>113</v>
      </c>
      <c r="G160" s="4">
        <v>0.73699999999999999</v>
      </c>
      <c r="H160" s="2" t="s">
        <v>29</v>
      </c>
      <c r="I160" s="114">
        <v>3850</v>
      </c>
      <c r="J160" s="114">
        <v>460</v>
      </c>
      <c r="K160" s="114">
        <v>0</v>
      </c>
      <c r="L160" s="114">
        <v>10</v>
      </c>
      <c r="M160" s="114">
        <v>0</v>
      </c>
      <c r="N160" s="114">
        <v>15</v>
      </c>
      <c r="O160" s="114">
        <v>0</v>
      </c>
      <c r="P160" s="114">
        <v>0</v>
      </c>
      <c r="Q160" s="114">
        <v>0</v>
      </c>
      <c r="R160" s="114">
        <v>0</v>
      </c>
    </row>
    <row r="161" spans="1:18" ht="12" customHeight="1" thickBot="1">
      <c r="A161" s="45" t="s">
        <v>36</v>
      </c>
      <c r="B161" s="12" t="s">
        <v>70</v>
      </c>
      <c r="C161" s="12" t="s">
        <v>67</v>
      </c>
      <c r="D161" s="12" t="s">
        <v>57</v>
      </c>
      <c r="E161" s="12" t="s">
        <v>48</v>
      </c>
      <c r="F161" s="89" t="s">
        <v>114</v>
      </c>
      <c r="G161" s="14">
        <v>4</v>
      </c>
      <c r="H161" s="12">
        <v>4.5</v>
      </c>
      <c r="I161" s="114">
        <v>1450</v>
      </c>
      <c r="J161" s="114">
        <v>75</v>
      </c>
      <c r="K161" s="114">
        <v>0</v>
      </c>
      <c r="L161" s="114">
        <v>0</v>
      </c>
      <c r="M161" s="114">
        <v>0</v>
      </c>
      <c r="N161" s="114">
        <v>0</v>
      </c>
      <c r="O161" s="114">
        <v>0</v>
      </c>
      <c r="P161" s="114">
        <v>0</v>
      </c>
      <c r="Q161" s="114">
        <v>0</v>
      </c>
      <c r="R161" s="114">
        <v>0</v>
      </c>
    </row>
    <row r="162" spans="1:18" ht="12" customHeight="1">
      <c r="A162" s="43" t="s">
        <v>36</v>
      </c>
      <c r="B162" s="11" t="s">
        <v>72</v>
      </c>
      <c r="C162" s="11" t="s">
        <v>73</v>
      </c>
      <c r="D162" s="11" t="s">
        <v>57</v>
      </c>
      <c r="E162" s="11" t="s">
        <v>48</v>
      </c>
      <c r="F162" s="90" t="s">
        <v>113</v>
      </c>
      <c r="G162" s="13">
        <v>0.505</v>
      </c>
      <c r="H162" s="11" t="s">
        <v>29</v>
      </c>
      <c r="I162" s="114">
        <v>73.333333333333329</v>
      </c>
      <c r="J162" s="114">
        <v>208.33333333333334</v>
      </c>
      <c r="K162" s="114">
        <v>33.333333333333329</v>
      </c>
      <c r="L162" s="114">
        <v>133.33333333333334</v>
      </c>
      <c r="M162" s="114">
        <v>0</v>
      </c>
      <c r="N162" s="114">
        <v>5</v>
      </c>
      <c r="O162" s="114">
        <v>0</v>
      </c>
      <c r="P162" s="114">
        <v>1.6666666666666667</v>
      </c>
      <c r="Q162" s="114">
        <v>0</v>
      </c>
      <c r="R162" s="114">
        <v>0</v>
      </c>
    </row>
    <row r="163" spans="1:18" ht="12" customHeight="1">
      <c r="A163" s="44" t="s">
        <v>36</v>
      </c>
      <c r="B163" s="2" t="s">
        <v>72</v>
      </c>
      <c r="C163" s="2" t="s">
        <v>73</v>
      </c>
      <c r="D163" s="2" t="s">
        <v>57</v>
      </c>
      <c r="E163" s="2" t="s">
        <v>48</v>
      </c>
      <c r="F163" s="88" t="s">
        <v>114</v>
      </c>
      <c r="G163" s="4">
        <v>4</v>
      </c>
      <c r="H163" s="2">
        <v>4.5</v>
      </c>
      <c r="I163" s="114">
        <v>131.66666666666669</v>
      </c>
      <c r="J163" s="114">
        <v>116.66666666666669</v>
      </c>
      <c r="K163" s="114">
        <v>8.3333333333333321</v>
      </c>
      <c r="L163" s="114">
        <v>28.333333333333336</v>
      </c>
      <c r="M163" s="114">
        <v>0</v>
      </c>
      <c r="N163" s="114">
        <v>10</v>
      </c>
      <c r="O163" s="114">
        <v>0</v>
      </c>
      <c r="P163" s="114">
        <v>0</v>
      </c>
      <c r="Q163" s="114">
        <v>0</v>
      </c>
      <c r="R163" s="114">
        <v>0</v>
      </c>
    </row>
    <row r="164" spans="1:18" ht="12" customHeight="1">
      <c r="A164" s="44" t="s">
        <v>36</v>
      </c>
      <c r="B164" s="2" t="s">
        <v>75</v>
      </c>
      <c r="C164" s="2" t="s">
        <v>73</v>
      </c>
      <c r="D164" s="2" t="s">
        <v>57</v>
      </c>
      <c r="E164" s="2" t="s">
        <v>48</v>
      </c>
      <c r="F164" s="87" t="s">
        <v>113</v>
      </c>
      <c r="G164" s="4">
        <v>0.51100000000000001</v>
      </c>
      <c r="H164" s="2" t="s">
        <v>29</v>
      </c>
      <c r="I164" s="114">
        <v>1400</v>
      </c>
      <c r="J164" s="114">
        <v>405</v>
      </c>
      <c r="K164" s="114">
        <v>0</v>
      </c>
      <c r="L164" s="114">
        <v>25</v>
      </c>
      <c r="M164" s="114">
        <v>0</v>
      </c>
      <c r="N164" s="114">
        <v>25</v>
      </c>
      <c r="O164" s="114">
        <v>0</v>
      </c>
      <c r="P164" s="114">
        <v>0</v>
      </c>
      <c r="Q164" s="114">
        <v>0</v>
      </c>
      <c r="R164" s="114">
        <v>0</v>
      </c>
    </row>
    <row r="165" spans="1:18" ht="12" customHeight="1" thickBot="1">
      <c r="A165" s="45" t="s">
        <v>36</v>
      </c>
      <c r="B165" s="12" t="s">
        <v>75</v>
      </c>
      <c r="C165" s="12" t="s">
        <v>73</v>
      </c>
      <c r="D165" s="12" t="s">
        <v>57</v>
      </c>
      <c r="E165" s="12" t="s">
        <v>48</v>
      </c>
      <c r="F165" s="89" t="s">
        <v>114</v>
      </c>
      <c r="G165" s="14">
        <v>4.0999999999999996</v>
      </c>
      <c r="H165" s="12">
        <v>4.5999999999999996</v>
      </c>
      <c r="I165" s="114">
        <v>158.33333333333334</v>
      </c>
      <c r="J165" s="114">
        <v>15</v>
      </c>
      <c r="K165" s="114">
        <v>0</v>
      </c>
      <c r="L165" s="114">
        <v>0</v>
      </c>
      <c r="M165" s="114">
        <v>0</v>
      </c>
      <c r="N165" s="114">
        <v>0</v>
      </c>
      <c r="O165" s="114">
        <v>0</v>
      </c>
      <c r="P165" s="114">
        <v>0</v>
      </c>
      <c r="Q165" s="114">
        <v>0</v>
      </c>
      <c r="R165" s="114">
        <v>0</v>
      </c>
    </row>
    <row r="166" spans="1:18" ht="12" customHeight="1">
      <c r="A166" s="43" t="s">
        <v>36</v>
      </c>
      <c r="B166" s="11" t="s">
        <v>78</v>
      </c>
      <c r="C166" s="11" t="s">
        <v>79</v>
      </c>
      <c r="D166" s="11" t="s">
        <v>57</v>
      </c>
      <c r="E166" s="11" t="s">
        <v>48</v>
      </c>
      <c r="F166" s="90" t="s">
        <v>113</v>
      </c>
      <c r="G166" s="13">
        <v>0.5</v>
      </c>
      <c r="H166" s="11" t="s">
        <v>29</v>
      </c>
      <c r="I166" s="114">
        <v>55</v>
      </c>
      <c r="J166" s="114">
        <v>3850</v>
      </c>
      <c r="K166" s="114">
        <v>5</v>
      </c>
      <c r="L166" s="114">
        <v>110</v>
      </c>
      <c r="M166" s="114">
        <v>0</v>
      </c>
      <c r="N166" s="114">
        <v>0</v>
      </c>
      <c r="O166" s="114">
        <v>0</v>
      </c>
      <c r="P166" s="114">
        <v>0</v>
      </c>
      <c r="Q166" s="114">
        <v>0</v>
      </c>
      <c r="R166" s="114">
        <v>0</v>
      </c>
    </row>
    <row r="167" spans="1:18" ht="12" customHeight="1">
      <c r="A167" s="44" t="s">
        <v>36</v>
      </c>
      <c r="B167" s="2" t="s">
        <v>78</v>
      </c>
      <c r="C167" s="2" t="s">
        <v>79</v>
      </c>
      <c r="D167" s="2" t="s">
        <v>57</v>
      </c>
      <c r="E167" s="2" t="s">
        <v>48</v>
      </c>
      <c r="F167" s="88" t="s">
        <v>114</v>
      </c>
      <c r="G167" s="4">
        <v>4</v>
      </c>
      <c r="H167" s="2">
        <v>4.5</v>
      </c>
      <c r="I167" s="114">
        <v>2.5</v>
      </c>
      <c r="J167" s="114">
        <v>25</v>
      </c>
      <c r="K167" s="114">
        <v>0</v>
      </c>
      <c r="L167" s="114">
        <v>10</v>
      </c>
      <c r="M167" s="114">
        <v>0</v>
      </c>
      <c r="N167" s="114">
        <v>5</v>
      </c>
      <c r="O167" s="114">
        <v>0</v>
      </c>
      <c r="P167" s="114">
        <v>0</v>
      </c>
      <c r="Q167" s="114">
        <v>0</v>
      </c>
      <c r="R167" s="114">
        <v>0</v>
      </c>
    </row>
    <row r="168" spans="1:18" ht="12" customHeight="1">
      <c r="A168" s="44" t="s">
        <v>36</v>
      </c>
      <c r="B168" s="2" t="s">
        <v>81</v>
      </c>
      <c r="C168" s="2" t="s">
        <v>79</v>
      </c>
      <c r="D168" s="2" t="s">
        <v>57</v>
      </c>
      <c r="E168" s="2" t="s">
        <v>48</v>
      </c>
      <c r="F168" s="87" t="s">
        <v>113</v>
      </c>
      <c r="G168" s="4">
        <v>0.499</v>
      </c>
      <c r="H168" s="2" t="s">
        <v>29</v>
      </c>
      <c r="I168" s="114">
        <v>40.625</v>
      </c>
      <c r="J168" s="114">
        <v>331.25</v>
      </c>
      <c r="K168" s="114">
        <v>0</v>
      </c>
      <c r="L168" s="114">
        <v>109.375</v>
      </c>
      <c r="M168" s="114">
        <v>0</v>
      </c>
      <c r="N168" s="114">
        <v>31.25</v>
      </c>
      <c r="O168" s="114">
        <v>0</v>
      </c>
      <c r="P168" s="114">
        <v>0</v>
      </c>
      <c r="Q168" s="114">
        <v>0</v>
      </c>
      <c r="R168" s="114">
        <v>0</v>
      </c>
    </row>
    <row r="169" spans="1:18" ht="12" customHeight="1" thickBot="1">
      <c r="A169" s="45" t="s">
        <v>36</v>
      </c>
      <c r="B169" s="12" t="s">
        <v>81</v>
      </c>
      <c r="C169" s="12" t="s">
        <v>79</v>
      </c>
      <c r="D169" s="12" t="s">
        <v>57</v>
      </c>
      <c r="E169" s="12" t="s">
        <v>48</v>
      </c>
      <c r="F169" s="89" t="s">
        <v>114</v>
      </c>
      <c r="G169" s="14">
        <v>3.7</v>
      </c>
      <c r="H169" s="12">
        <v>4.2</v>
      </c>
      <c r="I169" s="114">
        <v>125</v>
      </c>
      <c r="J169" s="114">
        <v>56.25</v>
      </c>
      <c r="K169" s="114">
        <v>6.25</v>
      </c>
      <c r="L169" s="114">
        <v>18.75</v>
      </c>
      <c r="M169" s="114">
        <v>0</v>
      </c>
      <c r="N169" s="114">
        <v>0</v>
      </c>
      <c r="O169" s="114">
        <v>0</v>
      </c>
      <c r="P169" s="114">
        <v>0</v>
      </c>
      <c r="Q169" s="114">
        <v>0</v>
      </c>
      <c r="R169" s="114">
        <v>0</v>
      </c>
    </row>
    <row r="170" spans="1:18" ht="12" customHeight="1">
      <c r="A170" s="43" t="s">
        <v>36</v>
      </c>
      <c r="B170" s="11" t="s">
        <v>83</v>
      </c>
      <c r="C170" s="11" t="s">
        <v>84</v>
      </c>
      <c r="D170" s="11" t="s">
        <v>57</v>
      </c>
      <c r="E170" s="11" t="s">
        <v>48</v>
      </c>
      <c r="F170" s="90" t="s">
        <v>113</v>
      </c>
      <c r="G170" s="13">
        <v>0.61299999999999999</v>
      </c>
      <c r="H170" s="11" t="s">
        <v>29</v>
      </c>
      <c r="I170" s="114">
        <v>270</v>
      </c>
      <c r="J170" s="114">
        <v>863.33333333333337</v>
      </c>
      <c r="K170" s="114">
        <v>3.3333333333333335</v>
      </c>
      <c r="L170" s="114">
        <v>313.33333333333337</v>
      </c>
      <c r="M170" s="114">
        <v>0</v>
      </c>
      <c r="N170" s="114">
        <v>20</v>
      </c>
      <c r="O170" s="114">
        <v>0</v>
      </c>
      <c r="P170" s="114">
        <v>3.3333333333333335</v>
      </c>
      <c r="Q170" s="114">
        <v>0</v>
      </c>
      <c r="R170" s="114">
        <v>0</v>
      </c>
    </row>
    <row r="171" spans="1:18" ht="12" customHeight="1">
      <c r="A171" s="44" t="s">
        <v>36</v>
      </c>
      <c r="B171" s="2" t="s">
        <v>83</v>
      </c>
      <c r="C171" s="2" t="s">
        <v>84</v>
      </c>
      <c r="D171" s="2" t="s">
        <v>57</v>
      </c>
      <c r="E171" s="2" t="s">
        <v>48</v>
      </c>
      <c r="F171" s="88" t="s">
        <v>114</v>
      </c>
      <c r="G171" s="4">
        <v>4.3</v>
      </c>
      <c r="H171" s="2">
        <v>4.8</v>
      </c>
      <c r="I171" s="114">
        <v>90</v>
      </c>
      <c r="J171" s="114">
        <v>126.66666666666666</v>
      </c>
      <c r="K171" s="114">
        <v>0</v>
      </c>
      <c r="L171" s="114">
        <v>23.333333333333336</v>
      </c>
      <c r="M171" s="114">
        <v>0</v>
      </c>
      <c r="N171" s="114">
        <v>23.333333333333336</v>
      </c>
      <c r="O171" s="114">
        <v>0</v>
      </c>
      <c r="P171" s="114">
        <v>0</v>
      </c>
      <c r="Q171" s="114">
        <v>0</v>
      </c>
      <c r="R171" s="114">
        <v>0</v>
      </c>
    </row>
    <row r="172" spans="1:18" ht="12" customHeight="1">
      <c r="A172" s="44" t="s">
        <v>36</v>
      </c>
      <c r="B172" s="2" t="s">
        <v>86</v>
      </c>
      <c r="C172" s="2" t="s">
        <v>84</v>
      </c>
      <c r="D172" s="2" t="s">
        <v>57</v>
      </c>
      <c r="E172" s="2" t="s">
        <v>48</v>
      </c>
      <c r="F172" s="87" t="s">
        <v>113</v>
      </c>
      <c r="G172" s="4">
        <v>0.502</v>
      </c>
      <c r="H172" s="2" t="s">
        <v>29</v>
      </c>
      <c r="I172" s="114">
        <v>140</v>
      </c>
      <c r="J172" s="114">
        <v>1870</v>
      </c>
      <c r="K172" s="114">
        <v>430</v>
      </c>
      <c r="L172" s="114">
        <v>1590</v>
      </c>
      <c r="M172" s="114">
        <v>0</v>
      </c>
      <c r="N172" s="114">
        <v>40</v>
      </c>
      <c r="O172" s="114">
        <v>0</v>
      </c>
      <c r="P172" s="114">
        <v>0</v>
      </c>
      <c r="Q172" s="114">
        <v>0</v>
      </c>
      <c r="R172" s="114">
        <v>0</v>
      </c>
    </row>
    <row r="173" spans="1:18" ht="12" customHeight="1">
      <c r="A173" s="44" t="s">
        <v>36</v>
      </c>
      <c r="B173" s="2" t="s">
        <v>86</v>
      </c>
      <c r="C173" s="2" t="s">
        <v>84</v>
      </c>
      <c r="D173" s="2" t="s">
        <v>57</v>
      </c>
      <c r="E173" s="2" t="s">
        <v>48</v>
      </c>
      <c r="F173" s="88" t="s">
        <v>114</v>
      </c>
      <c r="G173" s="4">
        <v>4</v>
      </c>
      <c r="H173" s="2">
        <v>4.5</v>
      </c>
      <c r="I173" s="114">
        <v>50</v>
      </c>
      <c r="J173" s="114">
        <v>0</v>
      </c>
      <c r="K173" s="114">
        <v>1100</v>
      </c>
      <c r="L173" s="114">
        <v>0</v>
      </c>
      <c r="M173" s="114">
        <v>0</v>
      </c>
      <c r="N173" s="114">
        <v>0</v>
      </c>
      <c r="O173" s="114">
        <v>0</v>
      </c>
      <c r="P173" s="114">
        <v>0</v>
      </c>
      <c r="Q173" s="114">
        <v>0</v>
      </c>
      <c r="R173" s="114">
        <v>0</v>
      </c>
    </row>
    <row r="174" spans="1:18" ht="12" customHeight="1">
      <c r="A174" s="44" t="s">
        <v>36</v>
      </c>
      <c r="B174" s="2" t="s">
        <v>88</v>
      </c>
      <c r="C174" s="2" t="s">
        <v>84</v>
      </c>
      <c r="D174" s="2" t="s">
        <v>57</v>
      </c>
      <c r="E174" s="2" t="s">
        <v>48</v>
      </c>
      <c r="F174" s="87" t="s">
        <v>113</v>
      </c>
      <c r="G174" s="4">
        <v>0.48199999999999998</v>
      </c>
      <c r="H174" s="2" t="s">
        <v>29</v>
      </c>
      <c r="I174" s="114">
        <v>866.66666666666663</v>
      </c>
      <c r="J174" s="114">
        <v>353.33333333333337</v>
      </c>
      <c r="K174" s="114">
        <v>233.33333333333334</v>
      </c>
      <c r="L174" s="114">
        <v>800</v>
      </c>
      <c r="M174" s="114">
        <v>0</v>
      </c>
      <c r="N174" s="114">
        <v>0</v>
      </c>
      <c r="O174" s="114">
        <v>0</v>
      </c>
      <c r="P174" s="114">
        <v>0</v>
      </c>
      <c r="Q174" s="114">
        <v>0</v>
      </c>
      <c r="R174" s="114">
        <v>0</v>
      </c>
    </row>
    <row r="175" spans="1:18" ht="12" customHeight="1" thickBot="1">
      <c r="A175" s="45" t="s">
        <v>36</v>
      </c>
      <c r="B175" s="12" t="s">
        <v>88</v>
      </c>
      <c r="C175" s="12" t="s">
        <v>84</v>
      </c>
      <c r="D175" s="12" t="s">
        <v>57</v>
      </c>
      <c r="E175" s="12" t="s">
        <v>48</v>
      </c>
      <c r="F175" s="89" t="s">
        <v>114</v>
      </c>
      <c r="G175" s="14">
        <v>4.5</v>
      </c>
      <c r="H175" s="12">
        <v>5</v>
      </c>
      <c r="I175" s="114">
        <v>30</v>
      </c>
      <c r="J175" s="114">
        <v>170</v>
      </c>
      <c r="K175" s="114">
        <v>0</v>
      </c>
      <c r="L175" s="114">
        <v>70</v>
      </c>
      <c r="M175" s="114">
        <v>0</v>
      </c>
      <c r="N175" s="114">
        <v>0</v>
      </c>
      <c r="O175" s="114">
        <v>0</v>
      </c>
      <c r="P175" s="114">
        <v>0</v>
      </c>
      <c r="Q175" s="114">
        <v>0</v>
      </c>
      <c r="R175" s="114">
        <v>0</v>
      </c>
    </row>
    <row r="176" spans="1:18" ht="12" customHeight="1">
      <c r="A176" s="43" t="s">
        <v>36</v>
      </c>
      <c r="B176" s="11" t="s">
        <v>91</v>
      </c>
      <c r="C176" s="11" t="s">
        <v>90</v>
      </c>
      <c r="D176" s="11" t="s">
        <v>57</v>
      </c>
      <c r="E176" s="11" t="s">
        <v>48</v>
      </c>
      <c r="F176" s="90" t="s">
        <v>113</v>
      </c>
      <c r="G176" s="13">
        <v>0.504</v>
      </c>
      <c r="H176" s="11" t="s">
        <v>29</v>
      </c>
      <c r="I176" s="114">
        <v>370</v>
      </c>
      <c r="J176" s="114">
        <v>20</v>
      </c>
      <c r="K176" s="114">
        <v>30</v>
      </c>
      <c r="L176" s="114">
        <v>120</v>
      </c>
      <c r="M176" s="114">
        <v>0</v>
      </c>
      <c r="N176" s="114">
        <v>0</v>
      </c>
      <c r="O176" s="114">
        <v>0</v>
      </c>
      <c r="P176" s="114">
        <v>0</v>
      </c>
      <c r="Q176" s="114">
        <v>0</v>
      </c>
      <c r="R176" s="114">
        <v>13.333333333333334</v>
      </c>
    </row>
    <row r="177" spans="1:18" ht="12" customHeight="1">
      <c r="A177" s="44" t="s">
        <v>36</v>
      </c>
      <c r="B177" s="2" t="s">
        <v>91</v>
      </c>
      <c r="C177" s="2" t="s">
        <v>90</v>
      </c>
      <c r="D177" s="2" t="s">
        <v>57</v>
      </c>
      <c r="E177" s="2" t="s">
        <v>48</v>
      </c>
      <c r="F177" s="88" t="s">
        <v>114</v>
      </c>
      <c r="G177" s="4">
        <v>4.5</v>
      </c>
      <c r="H177" s="2">
        <v>5</v>
      </c>
      <c r="I177" s="114">
        <v>43.333333333333329</v>
      </c>
      <c r="J177" s="114">
        <v>0</v>
      </c>
      <c r="K177" s="114">
        <v>16.666666666666668</v>
      </c>
      <c r="L177" s="114">
        <v>83.333333333333329</v>
      </c>
      <c r="M177" s="114">
        <v>0</v>
      </c>
      <c r="N177" s="114">
        <v>0</v>
      </c>
      <c r="O177" s="114">
        <v>0</v>
      </c>
      <c r="P177" s="114">
        <v>0</v>
      </c>
      <c r="Q177" s="114">
        <v>0</v>
      </c>
      <c r="R177" s="114">
        <v>0</v>
      </c>
    </row>
    <row r="178" spans="1:18" ht="12" customHeight="1">
      <c r="A178" s="44" t="s">
        <v>36</v>
      </c>
      <c r="B178" s="2" t="s">
        <v>93</v>
      </c>
      <c r="C178" s="2" t="s">
        <v>90</v>
      </c>
      <c r="D178" s="2" t="s">
        <v>57</v>
      </c>
      <c r="E178" s="2" t="s">
        <v>48</v>
      </c>
      <c r="F178" s="87" t="s">
        <v>113</v>
      </c>
      <c r="G178" s="4">
        <v>0.497</v>
      </c>
      <c r="H178" s="2" t="s">
        <v>29</v>
      </c>
      <c r="I178" s="114">
        <v>590</v>
      </c>
      <c r="J178" s="114">
        <v>635</v>
      </c>
      <c r="K178" s="114">
        <v>10</v>
      </c>
      <c r="L178" s="114">
        <v>95</v>
      </c>
      <c r="M178" s="114">
        <v>0</v>
      </c>
      <c r="N178" s="114">
        <v>0</v>
      </c>
      <c r="O178" s="114">
        <v>0</v>
      </c>
      <c r="P178" s="114">
        <v>0</v>
      </c>
      <c r="Q178" s="114">
        <v>0</v>
      </c>
      <c r="R178" s="114">
        <v>0</v>
      </c>
    </row>
    <row r="179" spans="1:18" ht="12" customHeight="1" thickBot="1">
      <c r="A179" s="45" t="s">
        <v>36</v>
      </c>
      <c r="B179" s="12" t="s">
        <v>93</v>
      </c>
      <c r="C179" s="12" t="s">
        <v>90</v>
      </c>
      <c r="D179" s="12" t="s">
        <v>57</v>
      </c>
      <c r="E179" s="12" t="s">
        <v>48</v>
      </c>
      <c r="F179" s="89" t="s">
        <v>114</v>
      </c>
      <c r="G179" s="14">
        <v>4</v>
      </c>
      <c r="H179" s="12">
        <v>4.4000000000000004</v>
      </c>
      <c r="I179" s="114">
        <v>485</v>
      </c>
      <c r="J179" s="114">
        <v>480</v>
      </c>
      <c r="K179" s="114">
        <v>0</v>
      </c>
      <c r="L179" s="114">
        <v>65</v>
      </c>
      <c r="M179" s="114">
        <v>0</v>
      </c>
      <c r="N179" s="114">
        <v>10</v>
      </c>
      <c r="O179" s="114">
        <v>0</v>
      </c>
      <c r="P179" s="114">
        <v>0</v>
      </c>
      <c r="Q179" s="114">
        <v>0</v>
      </c>
      <c r="R179" s="114">
        <v>0</v>
      </c>
    </row>
    <row r="180" spans="1:18" ht="12" customHeight="1">
      <c r="A180" s="43" t="s">
        <v>36</v>
      </c>
      <c r="B180" s="11" t="s">
        <v>96</v>
      </c>
      <c r="C180" s="11" t="s">
        <v>95</v>
      </c>
      <c r="D180" s="11" t="s">
        <v>57</v>
      </c>
      <c r="E180" s="11" t="s">
        <v>48</v>
      </c>
      <c r="F180" s="90" t="s">
        <v>113</v>
      </c>
      <c r="G180" s="13">
        <v>0.52</v>
      </c>
      <c r="H180" s="11" t="s">
        <v>29</v>
      </c>
      <c r="I180" s="114">
        <v>683.33333333333337</v>
      </c>
      <c r="J180" s="114">
        <v>216.66666666666669</v>
      </c>
      <c r="K180" s="114">
        <v>20</v>
      </c>
      <c r="L180" s="114">
        <v>93.333333333333343</v>
      </c>
      <c r="M180" s="114">
        <v>0</v>
      </c>
      <c r="N180" s="114">
        <v>0</v>
      </c>
      <c r="O180" s="114">
        <v>0</v>
      </c>
      <c r="P180" s="114">
        <v>0</v>
      </c>
      <c r="Q180" s="114">
        <v>0</v>
      </c>
      <c r="R180" s="114">
        <v>0</v>
      </c>
    </row>
    <row r="181" spans="1:18" ht="12" customHeight="1">
      <c r="A181" s="44" t="s">
        <v>36</v>
      </c>
      <c r="B181" s="2" t="s">
        <v>96</v>
      </c>
      <c r="C181" s="2" t="s">
        <v>95</v>
      </c>
      <c r="D181" s="2" t="s">
        <v>57</v>
      </c>
      <c r="E181" s="2" t="s">
        <v>48</v>
      </c>
      <c r="F181" s="88" t="s">
        <v>114</v>
      </c>
      <c r="G181" s="4">
        <v>4</v>
      </c>
      <c r="H181" s="2">
        <v>4.5</v>
      </c>
      <c r="I181" s="114">
        <v>153.33333333333337</v>
      </c>
      <c r="J181" s="114">
        <v>90</v>
      </c>
      <c r="K181" s="114">
        <v>0</v>
      </c>
      <c r="L181" s="114">
        <v>10</v>
      </c>
      <c r="M181" s="114">
        <v>0</v>
      </c>
      <c r="N181" s="114">
        <v>0</v>
      </c>
      <c r="O181" s="114">
        <v>0</v>
      </c>
      <c r="P181" s="114">
        <v>0</v>
      </c>
      <c r="Q181" s="114">
        <v>0</v>
      </c>
      <c r="R181" s="114">
        <v>0</v>
      </c>
    </row>
    <row r="182" spans="1:18" ht="12" customHeight="1">
      <c r="A182" s="44" t="s">
        <v>36</v>
      </c>
      <c r="B182" s="2" t="s">
        <v>98</v>
      </c>
      <c r="C182" s="2" t="s">
        <v>95</v>
      </c>
      <c r="D182" s="2" t="s">
        <v>57</v>
      </c>
      <c r="E182" s="2" t="s">
        <v>48</v>
      </c>
      <c r="F182" s="87" t="s">
        <v>113</v>
      </c>
      <c r="G182" s="4">
        <v>0.51300000000000001</v>
      </c>
      <c r="H182" s="2" t="s">
        <v>29</v>
      </c>
      <c r="I182" s="114">
        <v>290</v>
      </c>
      <c r="J182" s="114">
        <v>2450</v>
      </c>
      <c r="K182" s="114">
        <v>0</v>
      </c>
      <c r="L182" s="114">
        <v>1420</v>
      </c>
      <c r="M182" s="114">
        <v>0</v>
      </c>
      <c r="N182" s="114">
        <v>0</v>
      </c>
      <c r="O182" s="114">
        <v>0</v>
      </c>
      <c r="P182" s="114">
        <v>0</v>
      </c>
      <c r="Q182" s="114">
        <v>0</v>
      </c>
      <c r="R182" s="114">
        <v>0</v>
      </c>
    </row>
    <row r="183" spans="1:18" ht="12" customHeight="1" thickBot="1">
      <c r="A183" s="45" t="s">
        <v>36</v>
      </c>
      <c r="B183" s="12" t="s">
        <v>98</v>
      </c>
      <c r="C183" s="12" t="s">
        <v>95</v>
      </c>
      <c r="D183" s="12" t="s">
        <v>57</v>
      </c>
      <c r="E183" s="12" t="s">
        <v>48</v>
      </c>
      <c r="F183" s="89" t="s">
        <v>114</v>
      </c>
      <c r="G183" s="14">
        <v>5</v>
      </c>
      <c r="H183" s="12">
        <v>4.5</v>
      </c>
      <c r="I183" s="114">
        <v>300</v>
      </c>
      <c r="J183" s="114">
        <v>800</v>
      </c>
      <c r="K183" s="114">
        <v>0</v>
      </c>
      <c r="L183" s="114">
        <v>760</v>
      </c>
      <c r="M183" s="114">
        <v>0</v>
      </c>
      <c r="N183" s="114">
        <v>0</v>
      </c>
      <c r="O183" s="114">
        <v>0</v>
      </c>
      <c r="P183" s="114">
        <v>0</v>
      </c>
      <c r="Q183" s="114">
        <v>0</v>
      </c>
      <c r="R183" s="114"/>
    </row>
    <row r="184" spans="1:18" ht="12" customHeight="1">
      <c r="A184" s="43" t="s">
        <v>36</v>
      </c>
      <c r="B184" s="11" t="s">
        <v>100</v>
      </c>
      <c r="C184" s="11" t="s">
        <v>101</v>
      </c>
      <c r="D184" s="11" t="s">
        <v>57</v>
      </c>
      <c r="E184" s="11" t="s">
        <v>48</v>
      </c>
      <c r="F184" s="90" t="s">
        <v>113</v>
      </c>
      <c r="G184" s="13">
        <v>0.5</v>
      </c>
      <c r="H184" s="11" t="s">
        <v>29</v>
      </c>
      <c r="I184" s="114">
        <v>86.666666666666671</v>
      </c>
      <c r="J184" s="114">
        <v>300</v>
      </c>
      <c r="K184" s="114">
        <v>0</v>
      </c>
      <c r="L184" s="114">
        <v>596.66666666666663</v>
      </c>
      <c r="M184" s="114">
        <v>3.3333333333333335</v>
      </c>
      <c r="N184" s="114">
        <v>0</v>
      </c>
      <c r="O184" s="114">
        <v>0</v>
      </c>
      <c r="P184" s="114">
        <v>0</v>
      </c>
      <c r="Q184" s="114">
        <v>0</v>
      </c>
      <c r="R184" s="114">
        <v>0</v>
      </c>
    </row>
    <row r="185" spans="1:18" ht="12" customHeight="1">
      <c r="A185" s="44" t="s">
        <v>36</v>
      </c>
      <c r="B185" s="2" t="s">
        <v>100</v>
      </c>
      <c r="C185" s="2" t="s">
        <v>101</v>
      </c>
      <c r="D185" s="2" t="s">
        <v>57</v>
      </c>
      <c r="E185" s="2" t="s">
        <v>48</v>
      </c>
      <c r="F185" s="88" t="s">
        <v>114</v>
      </c>
      <c r="G185" s="4">
        <v>4</v>
      </c>
      <c r="H185" s="2">
        <v>4.5</v>
      </c>
      <c r="I185" s="114">
        <v>86.666666666666671</v>
      </c>
      <c r="J185" s="114">
        <v>443.33333333333331</v>
      </c>
      <c r="K185" s="114">
        <v>0</v>
      </c>
      <c r="L185" s="114">
        <v>260</v>
      </c>
      <c r="M185" s="114">
        <v>3.3333333333333335</v>
      </c>
      <c r="N185" s="114">
        <v>0</v>
      </c>
      <c r="O185" s="114">
        <v>0</v>
      </c>
      <c r="P185" s="114">
        <v>0</v>
      </c>
      <c r="Q185" s="114">
        <v>0</v>
      </c>
      <c r="R185" s="114">
        <v>0</v>
      </c>
    </row>
    <row r="186" spans="1:18" ht="12" customHeight="1">
      <c r="A186" s="44" t="s">
        <v>36</v>
      </c>
      <c r="B186" s="2" t="s">
        <v>103</v>
      </c>
      <c r="C186" s="2" t="s">
        <v>101</v>
      </c>
      <c r="D186" s="2" t="s">
        <v>57</v>
      </c>
      <c r="E186" s="2" t="s">
        <v>48</v>
      </c>
      <c r="F186" s="87" t="s">
        <v>113</v>
      </c>
      <c r="G186" s="4">
        <v>0.54400000000000004</v>
      </c>
      <c r="H186" s="2" t="s">
        <v>29</v>
      </c>
      <c r="I186" s="114">
        <v>106.66666666666667</v>
      </c>
      <c r="J186" s="114">
        <v>460</v>
      </c>
      <c r="K186" s="114">
        <v>10</v>
      </c>
      <c r="L186" s="114">
        <v>93.333333333333329</v>
      </c>
      <c r="M186" s="114">
        <v>3.3333333333333335</v>
      </c>
      <c r="N186" s="114">
        <v>0</v>
      </c>
      <c r="O186" s="114">
        <v>0</v>
      </c>
      <c r="P186" s="114">
        <v>0</v>
      </c>
      <c r="Q186" s="114">
        <v>0</v>
      </c>
      <c r="R186" s="114">
        <v>0</v>
      </c>
    </row>
    <row r="187" spans="1:18" ht="12" customHeight="1" thickBot="1">
      <c r="A187" s="45" t="s">
        <v>36</v>
      </c>
      <c r="B187" s="12" t="s">
        <v>103</v>
      </c>
      <c r="C187" s="12" t="s">
        <v>101</v>
      </c>
      <c r="D187" s="12" t="s">
        <v>57</v>
      </c>
      <c r="E187" s="12" t="s">
        <v>48</v>
      </c>
      <c r="F187" s="89" t="s">
        <v>114</v>
      </c>
      <c r="G187" s="14">
        <v>3.6</v>
      </c>
      <c r="H187" s="12">
        <v>4.0999999999999996</v>
      </c>
      <c r="I187" s="114">
        <v>110</v>
      </c>
      <c r="J187" s="114">
        <v>343.33333333333331</v>
      </c>
      <c r="K187" s="114">
        <v>0</v>
      </c>
      <c r="L187" s="114">
        <v>96.666666666666671</v>
      </c>
      <c r="M187" s="114">
        <v>0</v>
      </c>
      <c r="N187" s="114">
        <v>0</v>
      </c>
      <c r="O187" s="114">
        <v>0</v>
      </c>
      <c r="P187" s="114">
        <v>0</v>
      </c>
      <c r="Q187" s="114">
        <v>0</v>
      </c>
      <c r="R187" s="114">
        <v>0</v>
      </c>
    </row>
    <row r="188" spans="1:18" ht="12" customHeight="1">
      <c r="A188" s="43" t="s">
        <v>36</v>
      </c>
      <c r="B188" s="11" t="s">
        <v>105</v>
      </c>
      <c r="C188" s="11" t="s">
        <v>32</v>
      </c>
      <c r="D188" s="11" t="s">
        <v>57</v>
      </c>
      <c r="E188" s="11" t="s">
        <v>48</v>
      </c>
      <c r="F188" s="90" t="s">
        <v>113</v>
      </c>
      <c r="G188" s="13">
        <v>0.50700000000000001</v>
      </c>
      <c r="H188" s="11" t="s">
        <v>29</v>
      </c>
      <c r="I188" s="114">
        <v>160</v>
      </c>
      <c r="J188" s="114">
        <v>266.66666666666669</v>
      </c>
      <c r="K188" s="114">
        <v>123.33333333333334</v>
      </c>
      <c r="L188" s="114">
        <v>270</v>
      </c>
      <c r="M188" s="114">
        <v>0</v>
      </c>
      <c r="N188" s="114">
        <v>0</v>
      </c>
      <c r="O188" s="114">
        <v>0</v>
      </c>
      <c r="P188" s="114">
        <v>0</v>
      </c>
      <c r="Q188" s="114">
        <v>0</v>
      </c>
      <c r="R188" s="114">
        <v>0</v>
      </c>
    </row>
    <row r="189" spans="1:18" ht="12" customHeight="1">
      <c r="A189" s="44" t="s">
        <v>36</v>
      </c>
      <c r="B189" s="2" t="s">
        <v>105</v>
      </c>
      <c r="C189" s="2" t="s">
        <v>32</v>
      </c>
      <c r="D189" s="2" t="s">
        <v>57</v>
      </c>
      <c r="E189" s="2" t="s">
        <v>48</v>
      </c>
      <c r="F189" s="88" t="s">
        <v>114</v>
      </c>
      <c r="G189" s="4">
        <v>3.8</v>
      </c>
      <c r="H189" s="2">
        <v>4.3</v>
      </c>
      <c r="I189" s="114">
        <v>133.33333333333331</v>
      </c>
      <c r="J189" s="114">
        <v>323.33333333333331</v>
      </c>
      <c r="K189" s="114">
        <v>0</v>
      </c>
      <c r="L189" s="114">
        <v>33.333333333333336</v>
      </c>
      <c r="M189" s="114">
        <v>0</v>
      </c>
      <c r="N189" s="114">
        <v>0</v>
      </c>
      <c r="O189" s="114">
        <v>0</v>
      </c>
      <c r="P189" s="114">
        <v>0</v>
      </c>
      <c r="Q189" s="114">
        <v>0</v>
      </c>
      <c r="R189" s="114">
        <v>0</v>
      </c>
    </row>
    <row r="190" spans="1:18" ht="12" customHeight="1">
      <c r="A190" s="44" t="s">
        <v>36</v>
      </c>
      <c r="B190" s="2" t="s">
        <v>18</v>
      </c>
      <c r="C190" s="2" t="s">
        <v>32</v>
      </c>
      <c r="D190" s="2" t="s">
        <v>57</v>
      </c>
      <c r="E190" s="2" t="s">
        <v>48</v>
      </c>
      <c r="F190" s="87" t="s">
        <v>113</v>
      </c>
      <c r="G190" s="4">
        <v>0.496</v>
      </c>
      <c r="H190" s="2" t="s">
        <v>29</v>
      </c>
      <c r="I190" s="114">
        <v>306.66666666666669</v>
      </c>
      <c r="J190" s="114">
        <v>216.66666666666669</v>
      </c>
      <c r="K190" s="114">
        <v>86.666666666666657</v>
      </c>
      <c r="L190" s="114">
        <v>200</v>
      </c>
      <c r="M190" s="114">
        <v>0</v>
      </c>
      <c r="N190" s="114">
        <v>6.666666666666667</v>
      </c>
      <c r="O190" s="114">
        <v>0</v>
      </c>
      <c r="P190" s="114">
        <v>0</v>
      </c>
      <c r="Q190" s="114">
        <v>0</v>
      </c>
      <c r="R190" s="114">
        <v>0</v>
      </c>
    </row>
    <row r="191" spans="1:18" ht="12" customHeight="1" thickBot="1">
      <c r="A191" s="45" t="s">
        <v>36</v>
      </c>
      <c r="B191" s="12" t="s">
        <v>18</v>
      </c>
      <c r="C191" s="12" t="s">
        <v>32</v>
      </c>
      <c r="D191" s="12" t="s">
        <v>57</v>
      </c>
      <c r="E191" s="12" t="s">
        <v>48</v>
      </c>
      <c r="F191" s="89" t="s">
        <v>114</v>
      </c>
      <c r="G191" s="14">
        <v>4</v>
      </c>
      <c r="H191" s="12">
        <v>4.4000000000000004</v>
      </c>
      <c r="I191" s="114">
        <v>470</v>
      </c>
      <c r="J191" s="114">
        <v>210</v>
      </c>
      <c r="K191" s="114">
        <v>0</v>
      </c>
      <c r="L191" s="114">
        <v>16.666666666666668</v>
      </c>
      <c r="M191" s="114">
        <v>0</v>
      </c>
      <c r="N191" s="114">
        <v>0</v>
      </c>
      <c r="O191" s="114">
        <v>0</v>
      </c>
      <c r="P191" s="114">
        <v>0</v>
      </c>
      <c r="Q191" s="114">
        <v>0</v>
      </c>
      <c r="R191" s="114">
        <v>0</v>
      </c>
    </row>
    <row r="192" spans="1:18" ht="12" customHeight="1">
      <c r="A192" s="43" t="s">
        <v>36</v>
      </c>
      <c r="B192" s="11" t="s">
        <v>20</v>
      </c>
      <c r="C192" s="11" t="s">
        <v>30</v>
      </c>
      <c r="D192" s="11" t="s">
        <v>57</v>
      </c>
      <c r="E192" s="11" t="s">
        <v>48</v>
      </c>
      <c r="F192" s="90" t="s">
        <v>113</v>
      </c>
      <c r="G192" s="13">
        <v>0.53300000000000003</v>
      </c>
      <c r="H192" s="11" t="s">
        <v>29</v>
      </c>
      <c r="I192" s="114">
        <v>4320</v>
      </c>
      <c r="J192" s="114">
        <v>1100</v>
      </c>
      <c r="K192" s="114">
        <v>200</v>
      </c>
      <c r="L192" s="114">
        <v>1620</v>
      </c>
      <c r="M192" s="114">
        <v>0</v>
      </c>
      <c r="N192" s="114">
        <v>0</v>
      </c>
      <c r="O192" s="114">
        <v>0</v>
      </c>
      <c r="P192" s="114">
        <v>0</v>
      </c>
      <c r="Q192" s="114">
        <v>0</v>
      </c>
      <c r="R192" s="114">
        <v>0</v>
      </c>
    </row>
    <row r="193" spans="1:18" ht="12" customHeight="1" thickBot="1">
      <c r="A193" s="44" t="s">
        <v>36</v>
      </c>
      <c r="B193" s="2" t="s">
        <v>20</v>
      </c>
      <c r="C193" s="2" t="s">
        <v>30</v>
      </c>
      <c r="D193" s="2" t="s">
        <v>57</v>
      </c>
      <c r="E193" s="2" t="s">
        <v>48</v>
      </c>
      <c r="F193" s="88" t="s">
        <v>114</v>
      </c>
      <c r="G193" s="4">
        <v>3.5</v>
      </c>
      <c r="H193" s="2">
        <v>4</v>
      </c>
      <c r="I193" s="118">
        <v>9080</v>
      </c>
      <c r="J193" s="118">
        <v>1760</v>
      </c>
      <c r="K193" s="118">
        <v>80</v>
      </c>
      <c r="L193" s="118">
        <v>1520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</row>
    <row r="194" spans="1:18" ht="12" customHeight="1">
      <c r="A194" s="55" t="s">
        <v>39</v>
      </c>
      <c r="B194" s="11" t="s">
        <v>52</v>
      </c>
      <c r="C194" s="11" t="s">
        <v>44</v>
      </c>
      <c r="D194" s="11" t="s">
        <v>45</v>
      </c>
      <c r="E194" s="11" t="s">
        <v>48</v>
      </c>
      <c r="F194" s="87" t="s">
        <v>113</v>
      </c>
      <c r="G194" s="13">
        <v>0.56299999999999994</v>
      </c>
      <c r="H194" s="11" t="s">
        <v>29</v>
      </c>
      <c r="I194" s="117">
        <v>0</v>
      </c>
      <c r="J194" s="117">
        <v>0</v>
      </c>
      <c r="K194" s="117">
        <v>0</v>
      </c>
      <c r="L194" s="117">
        <v>0</v>
      </c>
      <c r="M194" s="117">
        <v>0</v>
      </c>
      <c r="N194" s="117">
        <v>0</v>
      </c>
      <c r="O194" s="117">
        <v>0</v>
      </c>
      <c r="P194" s="117">
        <v>0</v>
      </c>
      <c r="Q194" s="117">
        <v>0</v>
      </c>
      <c r="R194" s="119">
        <v>0</v>
      </c>
    </row>
    <row r="195" spans="1:18" ht="12" customHeight="1">
      <c r="A195" s="53" t="s">
        <v>39</v>
      </c>
      <c r="B195" s="2" t="s">
        <v>52</v>
      </c>
      <c r="C195" s="2" t="s">
        <v>44</v>
      </c>
      <c r="D195" s="2" t="s">
        <v>45</v>
      </c>
      <c r="E195" s="2" t="s">
        <v>48</v>
      </c>
      <c r="F195" s="88" t="s">
        <v>114</v>
      </c>
      <c r="G195" s="4">
        <v>4.4000000000000004</v>
      </c>
      <c r="H195" s="2">
        <v>4.9000000000000004</v>
      </c>
      <c r="I195" s="114">
        <v>0</v>
      </c>
      <c r="J195" s="114">
        <v>0</v>
      </c>
      <c r="K195" s="114">
        <v>0</v>
      </c>
      <c r="L195" s="114">
        <v>0</v>
      </c>
      <c r="M195" s="114">
        <v>0</v>
      </c>
      <c r="N195" s="114">
        <v>0</v>
      </c>
      <c r="O195" s="114">
        <v>0</v>
      </c>
      <c r="P195" s="114">
        <v>0</v>
      </c>
      <c r="Q195" s="114">
        <v>0</v>
      </c>
      <c r="R195" s="115">
        <v>0</v>
      </c>
    </row>
    <row r="196" spans="1:18" ht="12" customHeight="1">
      <c r="A196" s="53" t="s">
        <v>39</v>
      </c>
      <c r="B196" s="2" t="s">
        <v>54</v>
      </c>
      <c r="C196" s="2" t="s">
        <v>44</v>
      </c>
      <c r="D196" s="2" t="s">
        <v>45</v>
      </c>
      <c r="E196" s="2" t="s">
        <v>48</v>
      </c>
      <c r="F196" s="87" t="s">
        <v>113</v>
      </c>
      <c r="G196" s="4">
        <v>0.501</v>
      </c>
      <c r="H196" s="2" t="s">
        <v>29</v>
      </c>
      <c r="I196" s="115">
        <v>1050</v>
      </c>
      <c r="J196" s="115">
        <v>11750</v>
      </c>
      <c r="K196" s="115">
        <v>0</v>
      </c>
      <c r="L196" s="115">
        <v>1625</v>
      </c>
      <c r="M196" s="116">
        <v>0</v>
      </c>
      <c r="N196" s="115">
        <v>3575</v>
      </c>
      <c r="O196" s="115">
        <v>0</v>
      </c>
      <c r="P196" s="115">
        <v>0</v>
      </c>
      <c r="Q196" s="115">
        <v>0</v>
      </c>
      <c r="R196" s="115">
        <v>0</v>
      </c>
    </row>
    <row r="197" spans="1:18" ht="12" customHeight="1" thickBot="1">
      <c r="A197" s="56" t="s">
        <v>39</v>
      </c>
      <c r="B197" s="12" t="s">
        <v>54</v>
      </c>
      <c r="C197" s="12" t="s">
        <v>44</v>
      </c>
      <c r="D197" s="12" t="s">
        <v>45</v>
      </c>
      <c r="E197" s="12" t="s">
        <v>48</v>
      </c>
      <c r="F197" s="89" t="s">
        <v>114</v>
      </c>
      <c r="G197" s="14">
        <v>4.5</v>
      </c>
      <c r="H197" s="12">
        <v>5</v>
      </c>
      <c r="I197" s="114">
        <v>558.33333333333326</v>
      </c>
      <c r="J197" s="114">
        <v>1058.3333333333335</v>
      </c>
      <c r="K197" s="114">
        <v>0</v>
      </c>
      <c r="L197" s="114">
        <v>83.333333333333329</v>
      </c>
      <c r="M197" s="114">
        <v>0</v>
      </c>
      <c r="N197" s="114">
        <v>25</v>
      </c>
      <c r="O197" s="114">
        <v>0</v>
      </c>
      <c r="P197" s="114">
        <v>0</v>
      </c>
      <c r="Q197" s="114">
        <v>0</v>
      </c>
      <c r="R197" s="117">
        <v>16.666666666666668</v>
      </c>
    </row>
    <row r="198" spans="1:18" ht="12" customHeight="1">
      <c r="A198" s="55" t="s">
        <v>39</v>
      </c>
      <c r="B198" s="11" t="s">
        <v>58</v>
      </c>
      <c r="C198" s="11" t="s">
        <v>56</v>
      </c>
      <c r="D198" s="11" t="s">
        <v>57</v>
      </c>
      <c r="E198" s="11" t="s">
        <v>48</v>
      </c>
      <c r="F198" s="90" t="s">
        <v>113</v>
      </c>
      <c r="G198" s="13">
        <v>0.505</v>
      </c>
      <c r="H198" s="11" t="s">
        <v>29</v>
      </c>
      <c r="I198" s="114">
        <v>375</v>
      </c>
      <c r="J198" s="114">
        <v>855</v>
      </c>
      <c r="K198" s="114">
        <v>5</v>
      </c>
      <c r="L198" s="114">
        <v>35</v>
      </c>
      <c r="M198" s="114">
        <v>0</v>
      </c>
      <c r="N198" s="114">
        <v>1320</v>
      </c>
      <c r="O198" s="114">
        <v>0</v>
      </c>
      <c r="P198" s="115">
        <v>0</v>
      </c>
      <c r="Q198" s="115">
        <v>0</v>
      </c>
      <c r="R198" s="115">
        <v>0</v>
      </c>
    </row>
    <row r="199" spans="1:18" ht="12" customHeight="1">
      <c r="A199" s="53" t="s">
        <v>39</v>
      </c>
      <c r="B199" s="2" t="s">
        <v>58</v>
      </c>
      <c r="C199" s="2" t="s">
        <v>56</v>
      </c>
      <c r="D199" s="2" t="s">
        <v>57</v>
      </c>
      <c r="E199" s="2" t="s">
        <v>48</v>
      </c>
      <c r="F199" s="88" t="s">
        <v>114</v>
      </c>
      <c r="G199" s="4">
        <v>4</v>
      </c>
      <c r="H199" s="2">
        <v>4.5</v>
      </c>
      <c r="I199" s="114">
        <v>117.5</v>
      </c>
      <c r="J199" s="114">
        <v>5</v>
      </c>
      <c r="K199" s="114">
        <v>96.25</v>
      </c>
      <c r="L199" s="114">
        <v>0</v>
      </c>
      <c r="M199" s="114">
        <v>2.5</v>
      </c>
      <c r="N199" s="114">
        <v>0</v>
      </c>
      <c r="O199" s="114">
        <v>0</v>
      </c>
      <c r="P199" s="114">
        <v>0</v>
      </c>
      <c r="Q199" s="114">
        <v>0</v>
      </c>
      <c r="R199" s="114">
        <v>0</v>
      </c>
    </row>
    <row r="200" spans="1:18" ht="12" customHeight="1">
      <c r="A200" s="53" t="s">
        <v>39</v>
      </c>
      <c r="B200" s="2" t="s">
        <v>60</v>
      </c>
      <c r="C200" s="2" t="s">
        <v>56</v>
      </c>
      <c r="D200" s="2" t="s">
        <v>57</v>
      </c>
      <c r="E200" s="2" t="s">
        <v>48</v>
      </c>
      <c r="F200" s="87" t="s">
        <v>113</v>
      </c>
      <c r="G200" s="4">
        <v>0.51200000000000001</v>
      </c>
      <c r="H200" s="2" t="s">
        <v>29</v>
      </c>
      <c r="I200" s="114">
        <v>65</v>
      </c>
      <c r="J200" s="114">
        <v>287.5</v>
      </c>
      <c r="K200" s="114">
        <v>0</v>
      </c>
      <c r="L200" s="114">
        <v>17.5</v>
      </c>
      <c r="M200" s="114">
        <v>0</v>
      </c>
      <c r="N200" s="114">
        <v>232.5</v>
      </c>
      <c r="O200" s="114">
        <v>0</v>
      </c>
      <c r="P200" s="114">
        <v>0</v>
      </c>
      <c r="Q200" s="114">
        <v>0</v>
      </c>
      <c r="R200" s="114">
        <v>0</v>
      </c>
    </row>
    <row r="201" spans="1:18" ht="12" customHeight="1" thickBot="1">
      <c r="A201" s="56" t="s">
        <v>39</v>
      </c>
      <c r="B201" s="12" t="s">
        <v>60</v>
      </c>
      <c r="C201" s="12" t="s">
        <v>56</v>
      </c>
      <c r="D201" s="12" t="s">
        <v>57</v>
      </c>
      <c r="E201" s="12" t="s">
        <v>48</v>
      </c>
      <c r="F201" s="89" t="s">
        <v>114</v>
      </c>
      <c r="G201" s="14">
        <v>4.0999999999999996</v>
      </c>
      <c r="H201" s="12">
        <v>4.5999999999999996</v>
      </c>
      <c r="I201" s="114">
        <v>174</v>
      </c>
      <c r="J201" s="114">
        <v>30</v>
      </c>
      <c r="K201" s="114">
        <v>0</v>
      </c>
      <c r="L201" s="114">
        <v>3</v>
      </c>
      <c r="M201" s="114">
        <v>0</v>
      </c>
      <c r="N201" s="114">
        <v>0</v>
      </c>
      <c r="O201" s="114">
        <v>0</v>
      </c>
      <c r="P201" s="114">
        <v>1</v>
      </c>
      <c r="Q201" s="114">
        <v>0</v>
      </c>
      <c r="R201" s="114">
        <v>16</v>
      </c>
    </row>
    <row r="202" spans="1:18" ht="12" customHeight="1">
      <c r="A202" s="55" t="s">
        <v>39</v>
      </c>
      <c r="B202" s="11" t="s">
        <v>63</v>
      </c>
      <c r="C202" s="11" t="s">
        <v>62</v>
      </c>
      <c r="D202" s="11" t="s">
        <v>57</v>
      </c>
      <c r="E202" s="11" t="s">
        <v>48</v>
      </c>
      <c r="F202" s="90" t="s">
        <v>113</v>
      </c>
      <c r="G202" s="13">
        <v>0.505</v>
      </c>
      <c r="H202" s="11" t="s">
        <v>29</v>
      </c>
      <c r="I202" s="114">
        <v>645</v>
      </c>
      <c r="J202" s="114">
        <v>955</v>
      </c>
      <c r="K202" s="114">
        <v>51600</v>
      </c>
      <c r="L202" s="114">
        <v>0</v>
      </c>
      <c r="M202" s="114">
        <v>0</v>
      </c>
      <c r="N202" s="114">
        <v>170</v>
      </c>
      <c r="O202" s="114">
        <v>0</v>
      </c>
      <c r="P202" s="114">
        <v>0</v>
      </c>
      <c r="Q202" s="114">
        <v>0</v>
      </c>
      <c r="R202" s="114">
        <v>0</v>
      </c>
    </row>
    <row r="203" spans="1:18" ht="12" customHeight="1" thickBot="1">
      <c r="A203" s="56" t="s">
        <v>39</v>
      </c>
      <c r="B203" s="12" t="s">
        <v>63</v>
      </c>
      <c r="C203" s="12" t="s">
        <v>62</v>
      </c>
      <c r="D203" s="12" t="s">
        <v>57</v>
      </c>
      <c r="E203" s="12" t="s">
        <v>48</v>
      </c>
      <c r="F203" s="89" t="s">
        <v>114</v>
      </c>
      <c r="G203" s="14">
        <v>4</v>
      </c>
      <c r="H203" s="12">
        <v>4.5</v>
      </c>
      <c r="I203" s="114">
        <v>50</v>
      </c>
      <c r="J203" s="114">
        <v>30</v>
      </c>
      <c r="K203" s="114">
        <v>2735</v>
      </c>
      <c r="L203" s="114">
        <v>70</v>
      </c>
      <c r="M203" s="114">
        <v>0</v>
      </c>
      <c r="N203" s="114">
        <v>0</v>
      </c>
      <c r="O203" s="114">
        <v>0</v>
      </c>
      <c r="P203" s="114">
        <v>0</v>
      </c>
      <c r="Q203" s="114">
        <v>0</v>
      </c>
      <c r="R203" s="114">
        <v>0</v>
      </c>
    </row>
    <row r="204" spans="1:18" ht="12" customHeight="1">
      <c r="A204" s="55" t="s">
        <v>39</v>
      </c>
      <c r="B204" s="11" t="s">
        <v>66</v>
      </c>
      <c r="C204" s="11" t="s">
        <v>67</v>
      </c>
      <c r="D204" s="11" t="s">
        <v>57</v>
      </c>
      <c r="E204" s="11" t="s">
        <v>48</v>
      </c>
      <c r="F204" s="90" t="s">
        <v>113</v>
      </c>
      <c r="G204" s="13">
        <v>0.51300000000000001</v>
      </c>
      <c r="H204" s="11" t="s">
        <v>29</v>
      </c>
      <c r="I204" s="115">
        <v>370</v>
      </c>
      <c r="J204" s="114">
        <v>1435</v>
      </c>
      <c r="K204" s="114">
        <v>30</v>
      </c>
      <c r="L204" s="114">
        <v>480</v>
      </c>
      <c r="M204" s="114">
        <v>0</v>
      </c>
      <c r="N204" s="114">
        <v>315</v>
      </c>
      <c r="O204" s="114">
        <v>0</v>
      </c>
      <c r="P204" s="114">
        <v>0</v>
      </c>
      <c r="Q204" s="114">
        <v>0</v>
      </c>
      <c r="R204" s="114">
        <v>0</v>
      </c>
    </row>
    <row r="205" spans="1:18" ht="12" customHeight="1">
      <c r="A205" s="53" t="s">
        <v>39</v>
      </c>
      <c r="B205" s="2" t="s">
        <v>66</v>
      </c>
      <c r="C205" s="2" t="s">
        <v>67</v>
      </c>
      <c r="D205" s="2" t="s">
        <v>57</v>
      </c>
      <c r="E205" s="2" t="s">
        <v>48</v>
      </c>
      <c r="F205" s="88" t="s">
        <v>114</v>
      </c>
      <c r="G205" s="4">
        <v>5</v>
      </c>
      <c r="H205" s="2">
        <v>5.5</v>
      </c>
      <c r="I205" s="114">
        <v>2505</v>
      </c>
      <c r="J205" s="114">
        <v>270</v>
      </c>
      <c r="K205" s="114">
        <v>0</v>
      </c>
      <c r="L205" s="114">
        <v>30</v>
      </c>
      <c r="M205" s="114">
        <v>0</v>
      </c>
      <c r="N205" s="114">
        <v>25</v>
      </c>
      <c r="O205" s="114">
        <v>0</v>
      </c>
      <c r="P205" s="114">
        <v>0</v>
      </c>
      <c r="Q205" s="114">
        <v>0</v>
      </c>
      <c r="R205" s="114">
        <v>0</v>
      </c>
    </row>
    <row r="206" spans="1:18" ht="12" customHeight="1">
      <c r="A206" s="53" t="s">
        <v>39</v>
      </c>
      <c r="B206" s="2" t="s">
        <v>68</v>
      </c>
      <c r="C206" s="2" t="s">
        <v>67</v>
      </c>
      <c r="D206" s="2" t="s">
        <v>57</v>
      </c>
      <c r="E206" s="2" t="s">
        <v>48</v>
      </c>
      <c r="F206" s="87" t="s">
        <v>113</v>
      </c>
      <c r="G206" s="4">
        <v>0.51500000000000001</v>
      </c>
      <c r="H206" s="2" t="s">
        <v>29</v>
      </c>
      <c r="I206" s="114">
        <v>633.33333333333337</v>
      </c>
      <c r="J206" s="114">
        <v>9833.3333333333339</v>
      </c>
      <c r="K206" s="114">
        <v>16.666666666666664</v>
      </c>
      <c r="L206" s="114">
        <v>50</v>
      </c>
      <c r="M206" s="114">
        <v>0</v>
      </c>
      <c r="N206" s="114">
        <v>66.666666666666657</v>
      </c>
      <c r="O206" s="114">
        <v>0</v>
      </c>
      <c r="P206" s="114">
        <v>0</v>
      </c>
      <c r="Q206" s="114">
        <v>0</v>
      </c>
      <c r="R206" s="114">
        <v>0</v>
      </c>
    </row>
    <row r="207" spans="1:18" ht="12" customHeight="1">
      <c r="A207" s="53" t="s">
        <v>39</v>
      </c>
      <c r="B207" s="2" t="s">
        <v>68</v>
      </c>
      <c r="C207" s="2" t="s">
        <v>67</v>
      </c>
      <c r="D207" s="2" t="s">
        <v>57</v>
      </c>
      <c r="E207" s="2" t="s">
        <v>48</v>
      </c>
      <c r="F207" s="88" t="s">
        <v>114</v>
      </c>
      <c r="G207" s="4">
        <v>4.8</v>
      </c>
      <c r="H207" s="2">
        <v>5.3</v>
      </c>
      <c r="I207" s="114">
        <v>6620</v>
      </c>
      <c r="J207" s="114">
        <v>200</v>
      </c>
      <c r="K207" s="114">
        <v>0</v>
      </c>
      <c r="L207" s="114">
        <v>100</v>
      </c>
      <c r="M207" s="116">
        <v>0</v>
      </c>
      <c r="N207" s="114">
        <v>0</v>
      </c>
      <c r="O207" s="114">
        <v>0</v>
      </c>
      <c r="P207" s="114">
        <v>0</v>
      </c>
      <c r="Q207" s="114">
        <v>0</v>
      </c>
      <c r="R207" s="114">
        <v>0</v>
      </c>
    </row>
    <row r="208" spans="1:18" ht="12" customHeight="1">
      <c r="A208" s="53" t="s">
        <v>39</v>
      </c>
      <c r="B208" s="2" t="s">
        <v>70</v>
      </c>
      <c r="C208" s="2" t="s">
        <v>67</v>
      </c>
      <c r="D208" s="2" t="s">
        <v>57</v>
      </c>
      <c r="E208" s="2" t="s">
        <v>48</v>
      </c>
      <c r="F208" s="87" t="s">
        <v>113</v>
      </c>
      <c r="G208" s="4">
        <v>0.50600000000000001</v>
      </c>
      <c r="H208" s="2" t="s">
        <v>29</v>
      </c>
      <c r="I208" s="114">
        <v>990</v>
      </c>
      <c r="J208" s="114">
        <v>2100</v>
      </c>
      <c r="K208" s="114">
        <v>15</v>
      </c>
      <c r="L208" s="114">
        <v>55</v>
      </c>
      <c r="M208" s="114">
        <v>0</v>
      </c>
      <c r="N208" s="114">
        <v>10</v>
      </c>
      <c r="O208" s="114">
        <v>0</v>
      </c>
      <c r="P208" s="114">
        <v>0</v>
      </c>
      <c r="Q208" s="114">
        <v>0</v>
      </c>
      <c r="R208" s="114">
        <v>0</v>
      </c>
    </row>
    <row r="209" spans="1:18" ht="12" customHeight="1" thickBot="1">
      <c r="A209" s="56" t="s">
        <v>39</v>
      </c>
      <c r="B209" s="12" t="s">
        <v>70</v>
      </c>
      <c r="C209" s="12" t="s">
        <v>67</v>
      </c>
      <c r="D209" s="12" t="s">
        <v>57</v>
      </c>
      <c r="E209" s="12" t="s">
        <v>48</v>
      </c>
      <c r="F209" s="89" t="s">
        <v>114</v>
      </c>
      <c r="G209" s="14">
        <v>4.7</v>
      </c>
      <c r="H209" s="12">
        <v>5.2</v>
      </c>
      <c r="I209" s="114">
        <v>2050</v>
      </c>
      <c r="J209" s="114">
        <v>650</v>
      </c>
      <c r="K209" s="114">
        <v>0</v>
      </c>
      <c r="L209" s="114">
        <v>45</v>
      </c>
      <c r="M209" s="114">
        <v>0</v>
      </c>
      <c r="N209" s="114">
        <v>35</v>
      </c>
      <c r="O209" s="114">
        <v>0</v>
      </c>
      <c r="P209" s="114">
        <v>0</v>
      </c>
      <c r="Q209" s="114">
        <v>0</v>
      </c>
      <c r="R209" s="114">
        <v>0</v>
      </c>
    </row>
    <row r="210" spans="1:18" ht="12" customHeight="1">
      <c r="A210" s="55" t="s">
        <v>39</v>
      </c>
      <c r="B210" s="11" t="s">
        <v>72</v>
      </c>
      <c r="C210" s="11" t="s">
        <v>73</v>
      </c>
      <c r="D210" s="11" t="s">
        <v>57</v>
      </c>
      <c r="E210" s="11" t="s">
        <v>48</v>
      </c>
      <c r="F210" s="90" t="s">
        <v>113</v>
      </c>
      <c r="G210" s="13">
        <v>0.501</v>
      </c>
      <c r="H210" s="11" t="s">
        <v>29</v>
      </c>
      <c r="I210" s="114">
        <v>287.5</v>
      </c>
      <c r="J210" s="114">
        <v>277.5</v>
      </c>
      <c r="K210" s="114">
        <v>7.5</v>
      </c>
      <c r="L210" s="114">
        <v>182.5</v>
      </c>
      <c r="M210" s="114">
        <v>0</v>
      </c>
      <c r="N210" s="114">
        <v>60</v>
      </c>
      <c r="O210" s="114">
        <v>0</v>
      </c>
      <c r="P210" s="114">
        <v>0</v>
      </c>
      <c r="Q210" s="114">
        <v>0</v>
      </c>
      <c r="R210" s="114">
        <v>0</v>
      </c>
    </row>
    <row r="211" spans="1:18" ht="12" customHeight="1">
      <c r="A211" s="53" t="s">
        <v>39</v>
      </c>
      <c r="B211" s="2" t="s">
        <v>72</v>
      </c>
      <c r="C211" s="2" t="s">
        <v>73</v>
      </c>
      <c r="D211" s="2" t="s">
        <v>57</v>
      </c>
      <c r="E211" s="2" t="s">
        <v>48</v>
      </c>
      <c r="F211" s="88" t="s">
        <v>114</v>
      </c>
      <c r="G211" s="4">
        <v>4.7</v>
      </c>
      <c r="H211" s="2">
        <v>5.2</v>
      </c>
      <c r="I211" s="114">
        <v>315</v>
      </c>
      <c r="J211" s="114">
        <v>30</v>
      </c>
      <c r="K211" s="114">
        <v>0</v>
      </c>
      <c r="L211" s="114">
        <v>5</v>
      </c>
      <c r="M211" s="114">
        <v>0</v>
      </c>
      <c r="N211" s="114">
        <v>0</v>
      </c>
      <c r="O211" s="114">
        <v>0</v>
      </c>
      <c r="P211" s="114">
        <v>0</v>
      </c>
      <c r="Q211" s="114">
        <v>0</v>
      </c>
      <c r="R211" s="114">
        <v>0</v>
      </c>
    </row>
    <row r="212" spans="1:18" ht="12" customHeight="1">
      <c r="A212" s="53" t="s">
        <v>39</v>
      </c>
      <c r="B212" s="2" t="s">
        <v>75</v>
      </c>
      <c r="C212" s="2" t="s">
        <v>73</v>
      </c>
      <c r="D212" s="2" t="s">
        <v>57</v>
      </c>
      <c r="E212" s="2" t="s">
        <v>48</v>
      </c>
      <c r="F212" s="87" t="s">
        <v>113</v>
      </c>
      <c r="G212" s="4">
        <v>0.504</v>
      </c>
      <c r="H212" s="2" t="s">
        <v>29</v>
      </c>
      <c r="I212" s="114">
        <v>210</v>
      </c>
      <c r="J212" s="114">
        <v>33</v>
      </c>
      <c r="K212" s="114">
        <v>3</v>
      </c>
      <c r="L212" s="114">
        <v>2</v>
      </c>
      <c r="M212" s="114">
        <v>0</v>
      </c>
      <c r="N212" s="114">
        <v>0</v>
      </c>
      <c r="O212" s="114">
        <v>0</v>
      </c>
      <c r="P212" s="114">
        <v>0</v>
      </c>
      <c r="Q212" s="114">
        <v>0</v>
      </c>
      <c r="R212" s="114">
        <v>0</v>
      </c>
    </row>
    <row r="213" spans="1:18" ht="12" customHeight="1" thickBot="1">
      <c r="A213" s="56" t="s">
        <v>39</v>
      </c>
      <c r="B213" s="12" t="s">
        <v>75</v>
      </c>
      <c r="C213" s="12" t="s">
        <v>73</v>
      </c>
      <c r="D213" s="12" t="s">
        <v>57</v>
      </c>
      <c r="E213" s="12" t="s">
        <v>48</v>
      </c>
      <c r="F213" s="89" t="s">
        <v>114</v>
      </c>
      <c r="G213" s="14">
        <v>4.7</v>
      </c>
      <c r="H213" s="12">
        <v>5.2</v>
      </c>
      <c r="I213" s="114">
        <v>165</v>
      </c>
      <c r="J213" s="114">
        <v>152.5</v>
      </c>
      <c r="K213" s="114">
        <v>2.5</v>
      </c>
      <c r="L213" s="114">
        <v>67.5</v>
      </c>
      <c r="M213" s="114">
        <v>0</v>
      </c>
      <c r="N213" s="114">
        <v>40</v>
      </c>
      <c r="O213" s="114">
        <v>0</v>
      </c>
      <c r="P213" s="114">
        <v>0</v>
      </c>
      <c r="Q213" s="114">
        <v>0</v>
      </c>
      <c r="R213" s="114">
        <v>0</v>
      </c>
    </row>
    <row r="214" spans="1:18" ht="12" customHeight="1">
      <c r="A214" s="55" t="s">
        <v>39</v>
      </c>
      <c r="B214" s="11" t="s">
        <v>78</v>
      </c>
      <c r="C214" s="11" t="s">
        <v>79</v>
      </c>
      <c r="D214" s="11" t="s">
        <v>57</v>
      </c>
      <c r="E214" s="11" t="s">
        <v>48</v>
      </c>
      <c r="F214" s="90" t="s">
        <v>113</v>
      </c>
      <c r="G214" s="13">
        <v>0.51700000000000002</v>
      </c>
      <c r="H214" s="11" t="s">
        <v>29</v>
      </c>
      <c r="I214" s="114">
        <v>15</v>
      </c>
      <c r="J214" s="114">
        <v>335</v>
      </c>
      <c r="K214" s="114">
        <v>12.5</v>
      </c>
      <c r="L214" s="114">
        <v>235</v>
      </c>
      <c r="M214" s="114">
        <v>5</v>
      </c>
      <c r="N214" s="114">
        <v>47.5</v>
      </c>
      <c r="O214" s="114">
        <v>0</v>
      </c>
      <c r="P214" s="114">
        <v>0</v>
      </c>
      <c r="Q214" s="114">
        <v>0</v>
      </c>
      <c r="R214" s="114">
        <v>0</v>
      </c>
    </row>
    <row r="215" spans="1:18" ht="12" customHeight="1">
      <c r="A215" s="53" t="s">
        <v>39</v>
      </c>
      <c r="B215" s="2" t="s">
        <v>78</v>
      </c>
      <c r="C215" s="2" t="s">
        <v>79</v>
      </c>
      <c r="D215" s="2" t="s">
        <v>57</v>
      </c>
      <c r="E215" s="2" t="s">
        <v>48</v>
      </c>
      <c r="F215" s="88" t="s">
        <v>114</v>
      </c>
      <c r="G215" s="4">
        <v>4.5</v>
      </c>
      <c r="H215" s="2">
        <v>5</v>
      </c>
      <c r="I215" s="114">
        <v>20</v>
      </c>
      <c r="J215" s="114">
        <v>32.5</v>
      </c>
      <c r="K215" s="114">
        <v>0</v>
      </c>
      <c r="L215" s="114">
        <v>62.5</v>
      </c>
      <c r="M215" s="114">
        <v>0</v>
      </c>
      <c r="N215" s="114">
        <v>0</v>
      </c>
      <c r="O215" s="114">
        <v>0</v>
      </c>
      <c r="P215" s="114">
        <v>0</v>
      </c>
      <c r="Q215" s="114">
        <v>0</v>
      </c>
      <c r="R215" s="114">
        <v>0</v>
      </c>
    </row>
    <row r="216" spans="1:18" ht="12" customHeight="1">
      <c r="A216" s="53" t="s">
        <v>39</v>
      </c>
      <c r="B216" s="2" t="s">
        <v>81</v>
      </c>
      <c r="C216" s="2" t="s">
        <v>79</v>
      </c>
      <c r="D216" s="2" t="s">
        <v>57</v>
      </c>
      <c r="E216" s="2" t="s">
        <v>48</v>
      </c>
      <c r="F216" s="87" t="s">
        <v>113</v>
      </c>
      <c r="G216" s="4">
        <v>0.504</v>
      </c>
      <c r="H216" s="2" t="s">
        <v>29</v>
      </c>
      <c r="I216" s="114">
        <v>30</v>
      </c>
      <c r="J216" s="114">
        <v>905</v>
      </c>
      <c r="K216" s="114">
        <v>535</v>
      </c>
      <c r="L216" s="114">
        <v>120</v>
      </c>
      <c r="M216" s="114">
        <v>5</v>
      </c>
      <c r="N216" s="114">
        <v>45</v>
      </c>
      <c r="O216" s="114">
        <v>0</v>
      </c>
      <c r="P216" s="114">
        <v>0</v>
      </c>
      <c r="Q216" s="114">
        <v>0</v>
      </c>
      <c r="R216" s="114">
        <v>0</v>
      </c>
    </row>
    <row r="217" spans="1:18" ht="12" customHeight="1" thickBot="1">
      <c r="A217" s="56" t="s">
        <v>39</v>
      </c>
      <c r="B217" s="12" t="s">
        <v>81</v>
      </c>
      <c r="C217" s="12" t="s">
        <v>79</v>
      </c>
      <c r="D217" s="12" t="s">
        <v>57</v>
      </c>
      <c r="E217" s="12" t="s">
        <v>48</v>
      </c>
      <c r="F217" s="89" t="s">
        <v>114</v>
      </c>
      <c r="G217" s="14">
        <v>5</v>
      </c>
      <c r="H217" s="12">
        <v>5.5</v>
      </c>
      <c r="I217" s="114">
        <v>6.25</v>
      </c>
      <c r="J217" s="114">
        <v>40.625</v>
      </c>
      <c r="K217" s="114">
        <v>3.125</v>
      </c>
      <c r="L217" s="114">
        <v>3.125</v>
      </c>
      <c r="M217" s="114">
        <v>0</v>
      </c>
      <c r="N217" s="114">
        <v>0</v>
      </c>
      <c r="O217" s="114">
        <v>0</v>
      </c>
      <c r="P217" s="114">
        <v>0</v>
      </c>
      <c r="Q217" s="114">
        <v>0</v>
      </c>
      <c r="R217" s="114">
        <v>0</v>
      </c>
    </row>
    <row r="218" spans="1:18" ht="12" customHeight="1">
      <c r="A218" s="55" t="s">
        <v>39</v>
      </c>
      <c r="B218" s="11" t="s">
        <v>83</v>
      </c>
      <c r="C218" s="11" t="s">
        <v>84</v>
      </c>
      <c r="D218" s="11" t="s">
        <v>57</v>
      </c>
      <c r="E218" s="11" t="s">
        <v>48</v>
      </c>
      <c r="F218" s="90" t="s">
        <v>113</v>
      </c>
      <c r="G218" s="13">
        <v>0.51200000000000001</v>
      </c>
      <c r="H218" s="11" t="s">
        <v>29</v>
      </c>
      <c r="I218" s="114">
        <v>65</v>
      </c>
      <c r="J218" s="114">
        <v>420.8</v>
      </c>
      <c r="K218" s="114">
        <v>5</v>
      </c>
      <c r="L218" s="114">
        <v>945</v>
      </c>
      <c r="M218" s="114">
        <v>0</v>
      </c>
      <c r="N218" s="114">
        <v>30</v>
      </c>
      <c r="O218" s="114">
        <v>0</v>
      </c>
      <c r="P218" s="114">
        <v>0</v>
      </c>
      <c r="Q218" s="114">
        <v>0</v>
      </c>
      <c r="R218" s="114">
        <v>0</v>
      </c>
    </row>
    <row r="219" spans="1:18" ht="12" customHeight="1">
      <c r="A219" s="53" t="s">
        <v>39</v>
      </c>
      <c r="B219" s="2" t="s">
        <v>83</v>
      </c>
      <c r="C219" s="2" t="s">
        <v>84</v>
      </c>
      <c r="D219" s="2" t="s">
        <v>57</v>
      </c>
      <c r="E219" s="2" t="s">
        <v>48</v>
      </c>
      <c r="F219" s="88" t="s">
        <v>114</v>
      </c>
      <c r="G219" s="4">
        <v>4.5999999999999996</v>
      </c>
      <c r="H219" s="2">
        <v>5.3</v>
      </c>
      <c r="I219" s="114">
        <v>2.5</v>
      </c>
      <c r="J219" s="114">
        <v>15</v>
      </c>
      <c r="K219" s="114">
        <v>0</v>
      </c>
      <c r="L219" s="114">
        <v>2.5</v>
      </c>
      <c r="M219" s="114">
        <v>0</v>
      </c>
      <c r="N219" s="114">
        <v>2.5</v>
      </c>
      <c r="O219" s="114">
        <v>0</v>
      </c>
      <c r="P219" s="114">
        <v>0</v>
      </c>
      <c r="Q219" s="114">
        <v>0</v>
      </c>
      <c r="R219" s="114">
        <v>0</v>
      </c>
    </row>
    <row r="220" spans="1:18" ht="12" customHeight="1">
      <c r="A220" s="53" t="s">
        <v>39</v>
      </c>
      <c r="B220" s="2" t="s">
        <v>86</v>
      </c>
      <c r="C220" s="2" t="s">
        <v>84</v>
      </c>
      <c r="D220" s="2" t="s">
        <v>57</v>
      </c>
      <c r="E220" s="2" t="s">
        <v>48</v>
      </c>
      <c r="F220" s="87" t="s">
        <v>113</v>
      </c>
      <c r="G220" s="4">
        <v>0.50600000000000001</v>
      </c>
      <c r="H220" s="2" t="s">
        <v>29</v>
      </c>
      <c r="I220" s="114">
        <v>146.66666666666666</v>
      </c>
      <c r="J220" s="114">
        <v>316.66666666666669</v>
      </c>
      <c r="K220" s="114">
        <v>163.33333333333334</v>
      </c>
      <c r="L220" s="114">
        <v>540</v>
      </c>
      <c r="M220" s="114">
        <v>0</v>
      </c>
      <c r="N220" s="114">
        <v>3.3333333333333335</v>
      </c>
      <c r="O220" s="114">
        <v>0</v>
      </c>
      <c r="P220" s="114">
        <v>0</v>
      </c>
      <c r="Q220" s="114">
        <v>0</v>
      </c>
      <c r="R220" s="114">
        <v>0</v>
      </c>
    </row>
    <row r="221" spans="1:18" ht="12" customHeight="1">
      <c r="A221" s="53" t="s">
        <v>39</v>
      </c>
      <c r="B221" s="2" t="s">
        <v>86</v>
      </c>
      <c r="C221" s="2" t="s">
        <v>84</v>
      </c>
      <c r="D221" s="2" t="s">
        <v>57</v>
      </c>
      <c r="E221" s="2" t="s">
        <v>48</v>
      </c>
      <c r="F221" s="88" t="s">
        <v>114</v>
      </c>
      <c r="G221" s="4">
        <v>4.5</v>
      </c>
      <c r="H221" s="2">
        <v>5</v>
      </c>
      <c r="I221" s="114">
        <v>66.666666666666671</v>
      </c>
      <c r="J221" s="114">
        <v>3.3333333333333335</v>
      </c>
      <c r="K221" s="114">
        <v>3.3333333333333335</v>
      </c>
      <c r="L221" s="114">
        <v>0</v>
      </c>
      <c r="M221" s="114">
        <v>0</v>
      </c>
      <c r="N221" s="114">
        <v>0</v>
      </c>
      <c r="O221" s="114">
        <v>0</v>
      </c>
      <c r="P221" s="114">
        <v>0</v>
      </c>
      <c r="Q221" s="114">
        <v>0</v>
      </c>
      <c r="R221" s="114">
        <v>0</v>
      </c>
    </row>
    <row r="222" spans="1:18" ht="12" customHeight="1">
      <c r="A222" s="53" t="s">
        <v>39</v>
      </c>
      <c r="B222" s="2" t="s">
        <v>88</v>
      </c>
      <c r="C222" s="2" t="s">
        <v>84</v>
      </c>
      <c r="D222" s="2" t="s">
        <v>57</v>
      </c>
      <c r="E222" s="2" t="s">
        <v>48</v>
      </c>
      <c r="F222" s="87" t="s">
        <v>113</v>
      </c>
      <c r="G222" s="4">
        <v>0.499</v>
      </c>
      <c r="H222" s="2" t="s">
        <v>29</v>
      </c>
      <c r="I222" s="114">
        <v>1360</v>
      </c>
      <c r="J222" s="114">
        <v>100</v>
      </c>
      <c r="K222" s="114">
        <v>153.33333333333334</v>
      </c>
      <c r="L222" s="114">
        <v>340</v>
      </c>
      <c r="M222" s="114">
        <v>0</v>
      </c>
      <c r="N222" s="114">
        <v>0</v>
      </c>
      <c r="O222" s="114">
        <v>0</v>
      </c>
      <c r="P222" s="114">
        <v>0</v>
      </c>
      <c r="Q222" s="114">
        <v>0</v>
      </c>
      <c r="R222" s="114">
        <v>0</v>
      </c>
    </row>
    <row r="223" spans="1:18" ht="12" customHeight="1" thickBot="1">
      <c r="A223" s="56" t="s">
        <v>39</v>
      </c>
      <c r="B223" s="12" t="s">
        <v>88</v>
      </c>
      <c r="C223" s="12" t="s">
        <v>84</v>
      </c>
      <c r="D223" s="12" t="s">
        <v>57</v>
      </c>
      <c r="E223" s="12" t="s">
        <v>48</v>
      </c>
      <c r="F223" s="89" t="s">
        <v>114</v>
      </c>
      <c r="G223" s="14">
        <v>4</v>
      </c>
      <c r="H223" s="12">
        <v>4.5</v>
      </c>
      <c r="I223" s="114">
        <v>73.333333333333329</v>
      </c>
      <c r="J223" s="114">
        <v>80</v>
      </c>
      <c r="K223" s="114">
        <v>0</v>
      </c>
      <c r="L223" s="114">
        <v>13.333333333333334</v>
      </c>
      <c r="M223" s="114">
        <v>0</v>
      </c>
      <c r="N223" s="114">
        <v>0</v>
      </c>
      <c r="O223" s="114">
        <v>0</v>
      </c>
      <c r="P223" s="114">
        <v>0</v>
      </c>
      <c r="Q223" s="114">
        <v>0</v>
      </c>
      <c r="R223" s="114">
        <v>0</v>
      </c>
    </row>
    <row r="224" spans="1:18" ht="12" customHeight="1">
      <c r="A224" s="55" t="s">
        <v>39</v>
      </c>
      <c r="B224" s="11" t="s">
        <v>91</v>
      </c>
      <c r="C224" s="11" t="s">
        <v>90</v>
      </c>
      <c r="D224" s="11" t="s">
        <v>57</v>
      </c>
      <c r="E224" s="11" t="s">
        <v>48</v>
      </c>
      <c r="F224" s="90" t="s">
        <v>113</v>
      </c>
      <c r="G224" s="13">
        <v>0.504</v>
      </c>
      <c r="H224" s="11" t="s">
        <v>29</v>
      </c>
      <c r="I224" s="114">
        <v>893.33333333333337</v>
      </c>
      <c r="J224" s="114">
        <v>70</v>
      </c>
      <c r="K224" s="114">
        <v>86.666666666666671</v>
      </c>
      <c r="L224" s="114">
        <v>130</v>
      </c>
      <c r="M224" s="114">
        <v>0</v>
      </c>
      <c r="N224" s="114">
        <v>10</v>
      </c>
      <c r="O224" s="114">
        <v>0</v>
      </c>
      <c r="P224" s="114">
        <v>0</v>
      </c>
      <c r="Q224" s="114">
        <v>0</v>
      </c>
      <c r="R224" s="114">
        <v>0</v>
      </c>
    </row>
    <row r="225" spans="1:18" ht="12" customHeight="1">
      <c r="A225" s="53" t="s">
        <v>39</v>
      </c>
      <c r="B225" s="2" t="s">
        <v>91</v>
      </c>
      <c r="C225" s="2" t="s">
        <v>90</v>
      </c>
      <c r="D225" s="2" t="s">
        <v>57</v>
      </c>
      <c r="E225" s="2" t="s">
        <v>48</v>
      </c>
      <c r="F225" s="88" t="s">
        <v>114</v>
      </c>
      <c r="G225" s="4">
        <v>5</v>
      </c>
      <c r="H225" s="2">
        <v>5.5</v>
      </c>
      <c r="I225" s="114">
        <v>996.66666666666697</v>
      </c>
      <c r="J225" s="114">
        <v>63.333333333333343</v>
      </c>
      <c r="K225" s="114">
        <v>60</v>
      </c>
      <c r="L225" s="114">
        <v>36.666666666666671</v>
      </c>
      <c r="M225" s="114">
        <v>0</v>
      </c>
      <c r="N225" s="114">
        <v>3.3333333333333335</v>
      </c>
      <c r="O225" s="114">
        <v>0</v>
      </c>
      <c r="P225" s="114">
        <v>0</v>
      </c>
      <c r="Q225" s="114">
        <v>0</v>
      </c>
      <c r="R225" s="114">
        <v>0</v>
      </c>
    </row>
    <row r="226" spans="1:18" ht="12" customHeight="1">
      <c r="A226" s="53" t="s">
        <v>39</v>
      </c>
      <c r="B226" s="2" t="s">
        <v>93</v>
      </c>
      <c r="C226" s="2" t="s">
        <v>90</v>
      </c>
      <c r="D226" s="2" t="s">
        <v>57</v>
      </c>
      <c r="E226" s="2" t="s">
        <v>48</v>
      </c>
      <c r="F226" s="87" t="s">
        <v>113</v>
      </c>
      <c r="G226" s="4">
        <v>0.501</v>
      </c>
      <c r="H226" s="2" t="s">
        <v>29</v>
      </c>
      <c r="I226" s="114">
        <v>1680</v>
      </c>
      <c r="J226" s="114">
        <v>2400</v>
      </c>
      <c r="K226" s="114">
        <v>100</v>
      </c>
      <c r="L226" s="114">
        <v>3860</v>
      </c>
      <c r="M226" s="114">
        <v>0</v>
      </c>
      <c r="N226" s="114">
        <v>0</v>
      </c>
      <c r="O226" s="114">
        <v>0</v>
      </c>
      <c r="P226" s="114">
        <v>0</v>
      </c>
      <c r="Q226" s="114">
        <v>0</v>
      </c>
      <c r="R226" s="114">
        <v>0</v>
      </c>
    </row>
    <row r="227" spans="1:18" ht="12" customHeight="1" thickBot="1">
      <c r="A227" s="56" t="s">
        <v>39</v>
      </c>
      <c r="B227" s="12" t="s">
        <v>93</v>
      </c>
      <c r="C227" s="12" t="s">
        <v>90</v>
      </c>
      <c r="D227" s="12" t="s">
        <v>57</v>
      </c>
      <c r="E227" s="12" t="s">
        <v>48</v>
      </c>
      <c r="F227" s="89" t="s">
        <v>114</v>
      </c>
      <c r="G227" s="14">
        <v>4.5</v>
      </c>
      <c r="H227" s="12">
        <v>5</v>
      </c>
      <c r="I227" s="114">
        <v>830</v>
      </c>
      <c r="J227" s="114">
        <v>1230</v>
      </c>
      <c r="K227" s="114">
        <v>0</v>
      </c>
      <c r="L227" s="114">
        <v>380</v>
      </c>
      <c r="M227" s="114">
        <v>0</v>
      </c>
      <c r="N227" s="114">
        <v>0</v>
      </c>
      <c r="O227" s="114">
        <v>0</v>
      </c>
      <c r="P227" s="114">
        <v>0</v>
      </c>
      <c r="Q227" s="114">
        <v>0</v>
      </c>
      <c r="R227" s="114">
        <v>0</v>
      </c>
    </row>
    <row r="228" spans="1:18" ht="12" customHeight="1">
      <c r="A228" s="55" t="s">
        <v>39</v>
      </c>
      <c r="B228" s="11" t="s">
        <v>96</v>
      </c>
      <c r="C228" s="11" t="s">
        <v>95</v>
      </c>
      <c r="D228" s="11" t="s">
        <v>57</v>
      </c>
      <c r="E228" s="11" t="s">
        <v>48</v>
      </c>
      <c r="F228" s="90" t="s">
        <v>113</v>
      </c>
      <c r="G228" s="13">
        <v>0.499</v>
      </c>
      <c r="H228" s="11" t="s">
        <v>29</v>
      </c>
      <c r="I228" s="114">
        <v>380</v>
      </c>
      <c r="J228" s="114">
        <v>97.5</v>
      </c>
      <c r="K228" s="114">
        <v>2.5</v>
      </c>
      <c r="L228" s="114">
        <v>25</v>
      </c>
      <c r="M228" s="114">
        <v>0</v>
      </c>
      <c r="N228" s="114">
        <v>0</v>
      </c>
      <c r="O228" s="114">
        <v>0</v>
      </c>
      <c r="P228" s="114">
        <v>0</v>
      </c>
      <c r="Q228" s="114">
        <v>0</v>
      </c>
      <c r="R228" s="114">
        <v>0</v>
      </c>
    </row>
    <row r="229" spans="1:18" ht="12" customHeight="1">
      <c r="A229" s="53" t="s">
        <v>39</v>
      </c>
      <c r="B229" s="2" t="s">
        <v>96</v>
      </c>
      <c r="C229" s="2" t="s">
        <v>95</v>
      </c>
      <c r="D229" s="2" t="s">
        <v>57</v>
      </c>
      <c r="E229" s="2" t="s">
        <v>48</v>
      </c>
      <c r="F229" s="88" t="s">
        <v>114</v>
      </c>
      <c r="G229" s="4">
        <v>4.5</v>
      </c>
      <c r="H229" s="2">
        <v>5</v>
      </c>
      <c r="I229" s="114">
        <v>296.66666666666669</v>
      </c>
      <c r="J229" s="114">
        <v>106.66666666666667</v>
      </c>
      <c r="K229" s="114">
        <v>0</v>
      </c>
      <c r="L229" s="114">
        <v>10</v>
      </c>
      <c r="M229" s="114">
        <v>0</v>
      </c>
      <c r="N229" s="114">
        <v>0</v>
      </c>
      <c r="O229" s="114">
        <v>0</v>
      </c>
      <c r="P229" s="114">
        <v>0</v>
      </c>
      <c r="Q229" s="114">
        <v>0</v>
      </c>
      <c r="R229" s="114">
        <v>0</v>
      </c>
    </row>
    <row r="230" spans="1:18" ht="12" customHeight="1">
      <c r="A230" s="53" t="s">
        <v>39</v>
      </c>
      <c r="B230" s="2" t="s">
        <v>98</v>
      </c>
      <c r="C230" s="2" t="s">
        <v>95</v>
      </c>
      <c r="D230" s="2" t="s">
        <v>57</v>
      </c>
      <c r="E230" s="2" t="s">
        <v>48</v>
      </c>
      <c r="F230" s="87" t="s">
        <v>113</v>
      </c>
      <c r="G230" s="4">
        <v>0.53500000000000003</v>
      </c>
      <c r="H230" s="2" t="s">
        <v>29</v>
      </c>
      <c r="I230" s="114">
        <v>250</v>
      </c>
      <c r="J230" s="114">
        <v>2050</v>
      </c>
      <c r="K230" s="114">
        <v>0</v>
      </c>
      <c r="L230" s="114">
        <v>1030</v>
      </c>
      <c r="M230" s="114">
        <v>0</v>
      </c>
      <c r="N230" s="114">
        <v>0</v>
      </c>
      <c r="O230" s="114">
        <v>0</v>
      </c>
      <c r="P230" s="114">
        <v>0</v>
      </c>
      <c r="Q230" s="114">
        <v>0</v>
      </c>
      <c r="R230" s="114">
        <v>0</v>
      </c>
    </row>
    <row r="231" spans="1:18" ht="12" customHeight="1" thickBot="1">
      <c r="A231" s="56" t="s">
        <v>39</v>
      </c>
      <c r="B231" s="12" t="s">
        <v>98</v>
      </c>
      <c r="C231" s="12" t="s">
        <v>95</v>
      </c>
      <c r="D231" s="12" t="s">
        <v>57</v>
      </c>
      <c r="E231" s="12" t="s">
        <v>48</v>
      </c>
      <c r="F231" s="89" t="s">
        <v>114</v>
      </c>
      <c r="G231" s="14">
        <v>4.5</v>
      </c>
      <c r="H231" s="12">
        <v>5</v>
      </c>
      <c r="I231" s="114">
        <v>400</v>
      </c>
      <c r="J231" s="114">
        <v>1740</v>
      </c>
      <c r="K231" s="114">
        <v>0</v>
      </c>
      <c r="L231" s="114">
        <v>700</v>
      </c>
      <c r="M231" s="114">
        <v>0</v>
      </c>
      <c r="N231" s="114">
        <v>0</v>
      </c>
      <c r="O231" s="114">
        <v>0</v>
      </c>
      <c r="P231" s="114">
        <v>0</v>
      </c>
      <c r="Q231" s="114">
        <v>0</v>
      </c>
      <c r="R231" s="114">
        <v>0</v>
      </c>
    </row>
    <row r="232" spans="1:18" ht="12" customHeight="1">
      <c r="A232" s="55" t="s">
        <v>39</v>
      </c>
      <c r="B232" s="11" t="s">
        <v>100</v>
      </c>
      <c r="C232" s="11" t="s">
        <v>101</v>
      </c>
      <c r="D232" s="11" t="s">
        <v>57</v>
      </c>
      <c r="E232" s="11" t="s">
        <v>48</v>
      </c>
      <c r="F232" s="90" t="s">
        <v>113</v>
      </c>
      <c r="G232" s="13">
        <v>0.49299999999999999</v>
      </c>
      <c r="H232" s="11" t="s">
        <v>29</v>
      </c>
      <c r="I232" s="114">
        <v>113.33333333333334</v>
      </c>
      <c r="J232" s="114">
        <v>156.66666666666669</v>
      </c>
      <c r="K232" s="114">
        <v>0</v>
      </c>
      <c r="L232" s="114">
        <v>103.33333333333334</v>
      </c>
      <c r="M232" s="114">
        <v>0</v>
      </c>
      <c r="N232" s="114">
        <v>0</v>
      </c>
      <c r="O232" s="114">
        <v>0</v>
      </c>
      <c r="P232" s="114">
        <v>0</v>
      </c>
      <c r="Q232" s="114">
        <v>0</v>
      </c>
      <c r="R232" s="114">
        <v>0</v>
      </c>
    </row>
    <row r="233" spans="1:18" ht="12" customHeight="1">
      <c r="A233" s="53" t="s">
        <v>39</v>
      </c>
      <c r="B233" s="2" t="s">
        <v>100</v>
      </c>
      <c r="C233" s="2" t="s">
        <v>101</v>
      </c>
      <c r="D233" s="2" t="s">
        <v>57</v>
      </c>
      <c r="E233" s="2" t="s">
        <v>48</v>
      </c>
      <c r="F233" s="88" t="s">
        <v>114</v>
      </c>
      <c r="G233" s="4">
        <v>3.8</v>
      </c>
      <c r="H233" s="2">
        <v>4.3</v>
      </c>
      <c r="I233" s="114">
        <v>105.71428571428572</v>
      </c>
      <c r="J233" s="114">
        <v>248.57142857142861</v>
      </c>
      <c r="K233" s="114">
        <v>0</v>
      </c>
      <c r="L233" s="114">
        <v>120</v>
      </c>
      <c r="M233" s="114">
        <v>0</v>
      </c>
      <c r="N233" s="114">
        <v>0</v>
      </c>
      <c r="O233" s="114">
        <v>0</v>
      </c>
      <c r="P233" s="114">
        <v>0</v>
      </c>
      <c r="Q233" s="114">
        <v>0</v>
      </c>
      <c r="R233" s="114">
        <v>0</v>
      </c>
    </row>
    <row r="234" spans="1:18" ht="12" customHeight="1">
      <c r="A234" s="53" t="s">
        <v>39</v>
      </c>
      <c r="B234" s="2" t="s">
        <v>103</v>
      </c>
      <c r="C234" s="2" t="s">
        <v>101</v>
      </c>
      <c r="D234" s="2" t="s">
        <v>57</v>
      </c>
      <c r="E234" s="2" t="s">
        <v>48</v>
      </c>
      <c r="F234" s="87" t="s">
        <v>113</v>
      </c>
      <c r="G234" s="4">
        <v>0.47799999999999998</v>
      </c>
      <c r="H234" s="2" t="s">
        <v>29</v>
      </c>
      <c r="I234" s="114">
        <v>106.66666666666666</v>
      </c>
      <c r="J234" s="114">
        <v>196.66666666666669</v>
      </c>
      <c r="K234" s="114">
        <v>3.3333333333333335</v>
      </c>
      <c r="L234" s="114">
        <v>30</v>
      </c>
      <c r="M234" s="114">
        <v>0</v>
      </c>
      <c r="N234" s="114">
        <v>0</v>
      </c>
      <c r="O234" s="114">
        <v>0</v>
      </c>
      <c r="P234" s="114">
        <v>0</v>
      </c>
      <c r="Q234" s="114">
        <v>0</v>
      </c>
      <c r="R234" s="114">
        <v>0</v>
      </c>
    </row>
    <row r="235" spans="1:18" ht="12" customHeight="1" thickBot="1">
      <c r="A235" s="56" t="s">
        <v>39</v>
      </c>
      <c r="B235" s="12" t="s">
        <v>103</v>
      </c>
      <c r="C235" s="12" t="s">
        <v>101</v>
      </c>
      <c r="D235" s="12" t="s">
        <v>57</v>
      </c>
      <c r="E235" s="12" t="s">
        <v>48</v>
      </c>
      <c r="F235" s="89" t="s">
        <v>114</v>
      </c>
      <c r="G235" s="14">
        <v>5</v>
      </c>
      <c r="H235" s="12">
        <v>5.5</v>
      </c>
      <c r="I235" s="114">
        <v>520</v>
      </c>
      <c r="J235" s="114">
        <v>620</v>
      </c>
      <c r="K235" s="114">
        <v>0</v>
      </c>
      <c r="L235" s="114">
        <v>0</v>
      </c>
      <c r="M235" s="114">
        <v>0</v>
      </c>
      <c r="N235" s="114">
        <v>0</v>
      </c>
      <c r="O235" s="114">
        <v>0</v>
      </c>
      <c r="P235" s="114">
        <v>0</v>
      </c>
      <c r="Q235" s="114">
        <v>0</v>
      </c>
      <c r="R235" s="114">
        <v>0</v>
      </c>
    </row>
    <row r="236" spans="1:18" ht="12" customHeight="1">
      <c r="A236" s="55" t="s">
        <v>39</v>
      </c>
      <c r="B236" s="11" t="s">
        <v>105</v>
      </c>
      <c r="C236" s="11" t="s">
        <v>32</v>
      </c>
      <c r="D236" s="11" t="s">
        <v>57</v>
      </c>
      <c r="E236" s="11" t="s">
        <v>48</v>
      </c>
      <c r="F236" s="90" t="s">
        <v>113</v>
      </c>
      <c r="G236" s="13">
        <v>0.52800000000000002</v>
      </c>
      <c r="H236" s="11" t="s">
        <v>29</v>
      </c>
      <c r="I236" s="114">
        <v>126.66666666666667</v>
      </c>
      <c r="J236" s="114">
        <v>296.66666666666663</v>
      </c>
      <c r="K236" s="114">
        <v>16.666666666666664</v>
      </c>
      <c r="L236" s="114">
        <v>46.666666666666671</v>
      </c>
      <c r="M236" s="114">
        <v>0</v>
      </c>
      <c r="N236" s="114">
        <v>0</v>
      </c>
      <c r="O236" s="114">
        <v>0</v>
      </c>
      <c r="P236" s="114">
        <v>0</v>
      </c>
      <c r="Q236" s="114">
        <v>0</v>
      </c>
      <c r="R236" s="114">
        <v>0</v>
      </c>
    </row>
    <row r="237" spans="1:18" ht="12" customHeight="1">
      <c r="A237" s="53" t="s">
        <v>39</v>
      </c>
      <c r="B237" s="2" t="s">
        <v>105</v>
      </c>
      <c r="C237" s="2" t="s">
        <v>32</v>
      </c>
      <c r="D237" s="2" t="s">
        <v>57</v>
      </c>
      <c r="E237" s="2" t="s">
        <v>48</v>
      </c>
      <c r="F237" s="88" t="s">
        <v>114</v>
      </c>
      <c r="G237" s="4">
        <v>4.5</v>
      </c>
      <c r="H237" s="2">
        <v>5</v>
      </c>
      <c r="I237" s="114">
        <v>277.77777777777783</v>
      </c>
      <c r="J237" s="114">
        <v>619.04761904761904</v>
      </c>
      <c r="K237" s="114">
        <v>0</v>
      </c>
      <c r="L237" s="114">
        <v>31.746031746031747</v>
      </c>
      <c r="M237" s="114">
        <v>0</v>
      </c>
      <c r="N237" s="114">
        <v>0</v>
      </c>
      <c r="O237" s="114">
        <v>0</v>
      </c>
      <c r="P237" s="114">
        <v>0</v>
      </c>
      <c r="Q237" s="114">
        <v>0</v>
      </c>
      <c r="R237" s="114">
        <v>0</v>
      </c>
    </row>
    <row r="238" spans="1:18" ht="12" customHeight="1">
      <c r="A238" s="53" t="s">
        <v>39</v>
      </c>
      <c r="B238" s="2" t="s">
        <v>18</v>
      </c>
      <c r="C238" s="2" t="s">
        <v>32</v>
      </c>
      <c r="D238" s="2" t="s">
        <v>57</v>
      </c>
      <c r="E238" s="2" t="s">
        <v>48</v>
      </c>
      <c r="F238" s="87" t="s">
        <v>113</v>
      </c>
      <c r="G238" s="4">
        <v>0.503</v>
      </c>
      <c r="H238" s="2" t="s">
        <v>29</v>
      </c>
      <c r="I238" s="114">
        <v>280</v>
      </c>
      <c r="J238" s="114">
        <v>180</v>
      </c>
      <c r="K238" s="114">
        <v>860</v>
      </c>
      <c r="L238" s="114">
        <v>1520</v>
      </c>
      <c r="M238" s="114">
        <v>0</v>
      </c>
      <c r="N238" s="114">
        <v>0</v>
      </c>
      <c r="O238" s="114">
        <v>0</v>
      </c>
      <c r="P238" s="114">
        <v>0</v>
      </c>
      <c r="Q238" s="114">
        <v>0</v>
      </c>
      <c r="R238" s="114">
        <v>0</v>
      </c>
    </row>
    <row r="239" spans="1:18" ht="12" customHeight="1" thickBot="1">
      <c r="A239" s="56" t="s">
        <v>39</v>
      </c>
      <c r="B239" s="12" t="s">
        <v>18</v>
      </c>
      <c r="C239" s="12" t="s">
        <v>32</v>
      </c>
      <c r="D239" s="12" t="s">
        <v>57</v>
      </c>
      <c r="E239" s="12" t="s">
        <v>48</v>
      </c>
      <c r="F239" s="89" t="s">
        <v>114</v>
      </c>
      <c r="G239" s="14">
        <v>4.8</v>
      </c>
      <c r="H239" s="12">
        <v>5.3</v>
      </c>
      <c r="I239" s="114">
        <v>450</v>
      </c>
      <c r="J239" s="114">
        <v>260</v>
      </c>
      <c r="K239" s="114">
        <v>0</v>
      </c>
      <c r="L239" s="114">
        <v>130</v>
      </c>
      <c r="M239" s="114">
        <v>0</v>
      </c>
      <c r="N239" s="114">
        <v>5</v>
      </c>
      <c r="O239" s="114">
        <v>0</v>
      </c>
      <c r="P239" s="114">
        <v>0</v>
      </c>
      <c r="Q239" s="114">
        <v>0</v>
      </c>
      <c r="R239" s="114">
        <v>0</v>
      </c>
    </row>
    <row r="240" spans="1:18" ht="12" customHeight="1">
      <c r="A240" s="55" t="s">
        <v>39</v>
      </c>
      <c r="B240" s="11" t="s">
        <v>20</v>
      </c>
      <c r="C240" s="11" t="s">
        <v>30</v>
      </c>
      <c r="D240" s="11" t="s">
        <v>57</v>
      </c>
      <c r="E240" s="11" t="s">
        <v>48</v>
      </c>
      <c r="F240" s="90" t="s">
        <v>113</v>
      </c>
      <c r="G240" s="13">
        <v>0.502</v>
      </c>
      <c r="H240" s="11" t="s">
        <v>29</v>
      </c>
      <c r="I240" s="120">
        <v>720</v>
      </c>
      <c r="J240" s="120">
        <v>3280</v>
      </c>
      <c r="K240" s="120">
        <v>880</v>
      </c>
      <c r="L240" s="120">
        <v>2100</v>
      </c>
      <c r="M240" s="120">
        <v>0</v>
      </c>
      <c r="N240" s="120">
        <v>0</v>
      </c>
      <c r="O240" s="120">
        <v>0</v>
      </c>
      <c r="P240" s="120">
        <v>0</v>
      </c>
      <c r="Q240" s="120">
        <v>0</v>
      </c>
      <c r="R240" s="120">
        <v>0</v>
      </c>
    </row>
    <row r="241" spans="1:18" ht="12" customHeight="1">
      <c r="A241" s="53" t="s">
        <v>39</v>
      </c>
      <c r="B241" s="2" t="s">
        <v>20</v>
      </c>
      <c r="C241" s="2" t="s">
        <v>30</v>
      </c>
      <c r="D241" s="2" t="s">
        <v>57</v>
      </c>
      <c r="E241" s="2" t="s">
        <v>48</v>
      </c>
      <c r="F241" s="88" t="s">
        <v>114</v>
      </c>
      <c r="G241" s="4">
        <v>4</v>
      </c>
      <c r="H241" s="2">
        <v>4.5</v>
      </c>
      <c r="I241" s="121">
        <v>520</v>
      </c>
      <c r="J241" s="121">
        <v>2786.666666666667</v>
      </c>
      <c r="K241" s="121">
        <v>66.666666666666671</v>
      </c>
      <c r="L241" s="121">
        <v>186.66666666666669</v>
      </c>
      <c r="M241" s="121">
        <v>0</v>
      </c>
      <c r="N241" s="121">
        <v>13.333333333333334</v>
      </c>
      <c r="O241" s="121">
        <v>0</v>
      </c>
      <c r="P241" s="121">
        <v>0</v>
      </c>
      <c r="Q241" s="121">
        <v>0</v>
      </c>
      <c r="R241" s="121">
        <v>0</v>
      </c>
    </row>
    <row r="242" spans="1:18" ht="12" customHeight="1">
      <c r="A242" s="54" t="s">
        <v>40</v>
      </c>
      <c r="B242" s="2" t="s">
        <v>52</v>
      </c>
      <c r="C242" s="2" t="s">
        <v>44</v>
      </c>
      <c r="D242" s="2" t="s">
        <v>45</v>
      </c>
      <c r="E242" s="2" t="s">
        <v>48</v>
      </c>
      <c r="F242" s="87" t="s">
        <v>113</v>
      </c>
      <c r="G242" s="4">
        <v>0.50800000000000001</v>
      </c>
      <c r="H242" s="2" t="s">
        <v>29</v>
      </c>
      <c r="I242" s="117">
        <v>0</v>
      </c>
      <c r="J242" s="117">
        <v>0</v>
      </c>
      <c r="K242" s="117">
        <v>0</v>
      </c>
      <c r="L242" s="117">
        <v>0</v>
      </c>
      <c r="M242" s="122">
        <v>0</v>
      </c>
      <c r="N242" s="117">
        <v>0</v>
      </c>
      <c r="O242" s="117">
        <v>0</v>
      </c>
      <c r="P242" s="117">
        <v>0</v>
      </c>
      <c r="Q242" s="117">
        <v>0</v>
      </c>
      <c r="R242" s="119">
        <v>0</v>
      </c>
    </row>
    <row r="243" spans="1:18" ht="12" customHeight="1">
      <c r="A243" s="54" t="s">
        <v>40</v>
      </c>
      <c r="B243" s="2" t="s">
        <v>52</v>
      </c>
      <c r="C243" s="2" t="s">
        <v>44</v>
      </c>
      <c r="D243" s="2" t="s">
        <v>45</v>
      </c>
      <c r="E243" s="2" t="s">
        <v>48</v>
      </c>
      <c r="F243" s="88" t="s">
        <v>114</v>
      </c>
      <c r="G243" s="4">
        <v>3.7</v>
      </c>
      <c r="H243" s="2">
        <v>4.0999999999999996</v>
      </c>
      <c r="I243" s="123">
        <v>0</v>
      </c>
      <c r="J243" s="123">
        <v>0</v>
      </c>
      <c r="K243" s="123">
        <v>0</v>
      </c>
      <c r="L243" s="123">
        <v>0</v>
      </c>
      <c r="M243" s="123">
        <v>0</v>
      </c>
      <c r="N243" s="123">
        <v>0</v>
      </c>
      <c r="O243" s="123">
        <v>0</v>
      </c>
      <c r="P243" s="123">
        <v>0</v>
      </c>
      <c r="Q243" s="123">
        <v>0</v>
      </c>
      <c r="R243" s="115">
        <v>0</v>
      </c>
    </row>
    <row r="244" spans="1:18" ht="12" customHeight="1">
      <c r="A244" s="54" t="s">
        <v>40</v>
      </c>
      <c r="B244" s="2" t="s">
        <v>54</v>
      </c>
      <c r="C244" s="2" t="s">
        <v>44</v>
      </c>
      <c r="D244" s="2" t="s">
        <v>45</v>
      </c>
      <c r="E244" s="2" t="s">
        <v>48</v>
      </c>
      <c r="F244" s="87" t="s">
        <v>113</v>
      </c>
      <c r="G244" s="4">
        <v>0.52200000000000002</v>
      </c>
      <c r="H244" s="2" t="s">
        <v>29</v>
      </c>
      <c r="I244" s="115">
        <v>4050</v>
      </c>
      <c r="J244" s="115">
        <v>2475</v>
      </c>
      <c r="K244" s="115">
        <v>0</v>
      </c>
      <c r="L244" s="115">
        <v>100</v>
      </c>
      <c r="M244" s="116">
        <v>0</v>
      </c>
      <c r="N244" s="115">
        <v>3475</v>
      </c>
      <c r="O244" s="115">
        <v>0</v>
      </c>
      <c r="P244" s="115">
        <v>0</v>
      </c>
      <c r="Q244" s="115">
        <v>0</v>
      </c>
      <c r="R244" s="115">
        <v>0</v>
      </c>
    </row>
    <row r="245" spans="1:18" ht="17.25" customHeight="1" thickBot="1">
      <c r="A245" s="60" t="s">
        <v>40</v>
      </c>
      <c r="B245" s="12" t="s">
        <v>54</v>
      </c>
      <c r="C245" s="12" t="s">
        <v>44</v>
      </c>
      <c r="D245" s="12" t="s">
        <v>45</v>
      </c>
      <c r="E245" s="12" t="s">
        <v>48</v>
      </c>
      <c r="F245" s="89" t="s">
        <v>114</v>
      </c>
      <c r="G245" s="14">
        <v>3.2</v>
      </c>
      <c r="H245" s="12">
        <v>3.7</v>
      </c>
      <c r="I245" s="123">
        <v>2787.5</v>
      </c>
      <c r="J245" s="123">
        <v>525</v>
      </c>
      <c r="K245" s="123">
        <v>0</v>
      </c>
      <c r="L245" s="123">
        <v>12.5</v>
      </c>
      <c r="M245" s="123">
        <v>0</v>
      </c>
      <c r="N245" s="123">
        <v>100</v>
      </c>
      <c r="O245" s="123">
        <v>0</v>
      </c>
      <c r="P245" s="123">
        <v>0</v>
      </c>
      <c r="Q245" s="123">
        <v>0</v>
      </c>
      <c r="R245" s="122">
        <v>12.5</v>
      </c>
    </row>
    <row r="246" spans="1:18" ht="12" customHeight="1">
      <c r="A246" s="59" t="s">
        <v>40</v>
      </c>
      <c r="B246" s="11" t="s">
        <v>58</v>
      </c>
      <c r="C246" s="11" t="s">
        <v>56</v>
      </c>
      <c r="D246" s="11" t="s">
        <v>57</v>
      </c>
      <c r="E246" s="11" t="s">
        <v>48</v>
      </c>
      <c r="F246" s="90" t="s">
        <v>113</v>
      </c>
      <c r="G246" s="13">
        <v>0.51</v>
      </c>
      <c r="H246" s="11" t="s">
        <v>29</v>
      </c>
      <c r="I246" s="114">
        <v>14.285714285714286</v>
      </c>
      <c r="J246" s="114">
        <v>1271.4285714285713</v>
      </c>
      <c r="K246" s="114">
        <v>0</v>
      </c>
      <c r="L246" s="114">
        <v>14.285714285714286</v>
      </c>
      <c r="M246" s="123">
        <v>0</v>
      </c>
      <c r="N246" s="114">
        <v>4557.1428571428569</v>
      </c>
      <c r="O246" s="114">
        <v>0</v>
      </c>
      <c r="P246" s="115">
        <v>0</v>
      </c>
      <c r="Q246" s="115">
        <v>0</v>
      </c>
      <c r="R246" s="115">
        <v>0</v>
      </c>
    </row>
    <row r="247" spans="1:18" ht="12" customHeight="1">
      <c r="A247" s="54" t="s">
        <v>40</v>
      </c>
      <c r="B247" s="2" t="s">
        <v>58</v>
      </c>
      <c r="C247" s="2" t="s">
        <v>56</v>
      </c>
      <c r="D247" s="2" t="s">
        <v>57</v>
      </c>
      <c r="E247" s="2" t="s">
        <v>48</v>
      </c>
      <c r="F247" s="88" t="s">
        <v>114</v>
      </c>
      <c r="G247" s="4">
        <v>3.6</v>
      </c>
      <c r="H247" s="2">
        <v>4.0999999999999996</v>
      </c>
      <c r="I247" s="123">
        <v>135</v>
      </c>
      <c r="J247" s="123">
        <v>20</v>
      </c>
      <c r="K247" s="123">
        <v>435</v>
      </c>
      <c r="L247" s="123">
        <v>0</v>
      </c>
      <c r="M247" s="123">
        <v>0</v>
      </c>
      <c r="N247" s="123">
        <v>0</v>
      </c>
      <c r="O247" s="123">
        <v>1485</v>
      </c>
      <c r="P247" s="123">
        <v>0</v>
      </c>
      <c r="Q247" s="123">
        <v>0</v>
      </c>
      <c r="R247" s="123">
        <v>0</v>
      </c>
    </row>
    <row r="248" spans="1:18" ht="12" customHeight="1">
      <c r="A248" s="54" t="s">
        <v>40</v>
      </c>
      <c r="B248" s="2" t="s">
        <v>60</v>
      </c>
      <c r="C248" s="2" t="s">
        <v>56</v>
      </c>
      <c r="D248" s="2" t="s">
        <v>57</v>
      </c>
      <c r="E248" s="2" t="s">
        <v>48</v>
      </c>
      <c r="F248" s="87" t="s">
        <v>113</v>
      </c>
      <c r="G248" s="4">
        <v>0.52500000000000002</v>
      </c>
      <c r="H248" s="2" t="s">
        <v>29</v>
      </c>
      <c r="I248" s="114">
        <v>20</v>
      </c>
      <c r="J248" s="114">
        <v>605</v>
      </c>
      <c r="K248" s="114">
        <v>0</v>
      </c>
      <c r="L248" s="123">
        <v>2.5</v>
      </c>
      <c r="M248" s="123">
        <v>0</v>
      </c>
      <c r="N248" s="114">
        <v>155</v>
      </c>
      <c r="O248" s="114">
        <v>0</v>
      </c>
      <c r="P248" s="114">
        <v>0</v>
      </c>
      <c r="Q248" s="123">
        <v>0</v>
      </c>
      <c r="R248" s="114">
        <v>0</v>
      </c>
    </row>
    <row r="249" spans="1:18" ht="12" customHeight="1" thickBot="1">
      <c r="A249" s="60" t="s">
        <v>40</v>
      </c>
      <c r="B249" s="12" t="s">
        <v>60</v>
      </c>
      <c r="C249" s="12" t="s">
        <v>56</v>
      </c>
      <c r="D249" s="12" t="s">
        <v>57</v>
      </c>
      <c r="E249" s="12" t="s">
        <v>48</v>
      </c>
      <c r="F249" s="89" t="s">
        <v>114</v>
      </c>
      <c r="G249" s="14">
        <v>3.2</v>
      </c>
      <c r="H249" s="12">
        <v>3.7</v>
      </c>
      <c r="I249" s="123">
        <v>157</v>
      </c>
      <c r="J249" s="123">
        <v>57</v>
      </c>
      <c r="K249" s="123">
        <v>2</v>
      </c>
      <c r="L249" s="123">
        <v>1</v>
      </c>
      <c r="M249" s="123">
        <v>0</v>
      </c>
      <c r="N249" s="123">
        <v>0</v>
      </c>
      <c r="O249" s="123">
        <v>0</v>
      </c>
      <c r="P249" s="123">
        <v>1</v>
      </c>
      <c r="Q249" s="123">
        <v>0</v>
      </c>
      <c r="R249" s="123">
        <v>11</v>
      </c>
    </row>
    <row r="250" spans="1:18" ht="12" customHeight="1">
      <c r="A250" s="59" t="s">
        <v>40</v>
      </c>
      <c r="B250" s="11" t="s">
        <v>63</v>
      </c>
      <c r="C250" s="11" t="s">
        <v>62</v>
      </c>
      <c r="D250" s="11" t="s">
        <v>57</v>
      </c>
      <c r="E250" s="11" t="s">
        <v>48</v>
      </c>
      <c r="F250" s="90" t="s">
        <v>113</v>
      </c>
      <c r="G250" s="13">
        <v>0.58099999999999996</v>
      </c>
      <c r="H250" s="11" t="s">
        <v>29</v>
      </c>
      <c r="I250" s="114">
        <v>160</v>
      </c>
      <c r="J250" s="114">
        <v>115</v>
      </c>
      <c r="K250" s="114">
        <v>79450</v>
      </c>
      <c r="L250" s="123">
        <v>5</v>
      </c>
      <c r="M250" s="123">
        <v>0</v>
      </c>
      <c r="N250" s="114">
        <v>0</v>
      </c>
      <c r="O250" s="114">
        <v>0</v>
      </c>
      <c r="P250" s="114">
        <v>0</v>
      </c>
      <c r="Q250" s="123">
        <v>0</v>
      </c>
      <c r="R250" s="123">
        <v>0</v>
      </c>
    </row>
    <row r="251" spans="1:18" ht="17.25" customHeight="1" thickBot="1">
      <c r="A251" s="60" t="s">
        <v>40</v>
      </c>
      <c r="B251" s="12" t="s">
        <v>63</v>
      </c>
      <c r="C251" s="12" t="s">
        <v>62</v>
      </c>
      <c r="D251" s="12" t="s">
        <v>57</v>
      </c>
      <c r="E251" s="12" t="s">
        <v>48</v>
      </c>
      <c r="F251" s="89" t="s">
        <v>114</v>
      </c>
      <c r="G251" s="14">
        <v>2.8</v>
      </c>
      <c r="H251" s="12">
        <v>3.3</v>
      </c>
      <c r="I251" s="123">
        <v>750</v>
      </c>
      <c r="J251" s="123">
        <v>375</v>
      </c>
      <c r="K251" s="123">
        <v>10850</v>
      </c>
      <c r="L251" s="123">
        <v>0</v>
      </c>
      <c r="M251" s="123">
        <v>0</v>
      </c>
      <c r="N251" s="123">
        <v>0</v>
      </c>
      <c r="O251" s="123">
        <v>0</v>
      </c>
      <c r="P251" s="123">
        <v>0</v>
      </c>
      <c r="Q251" s="123">
        <v>0</v>
      </c>
      <c r="R251" s="123">
        <v>0</v>
      </c>
    </row>
    <row r="252" spans="1:18" ht="12" customHeight="1">
      <c r="A252" s="59" t="s">
        <v>40</v>
      </c>
      <c r="B252" s="11" t="s">
        <v>66</v>
      </c>
      <c r="C252" s="11" t="s">
        <v>67</v>
      </c>
      <c r="D252" s="11" t="s">
        <v>57</v>
      </c>
      <c r="E252" s="11" t="s">
        <v>48</v>
      </c>
      <c r="F252" s="90" t="s">
        <v>113</v>
      </c>
      <c r="G252" s="13">
        <v>0.50800000000000001</v>
      </c>
      <c r="H252" s="11" t="s">
        <v>29</v>
      </c>
      <c r="I252" s="115">
        <v>115</v>
      </c>
      <c r="J252" s="114">
        <v>905</v>
      </c>
      <c r="K252" s="114">
        <v>35</v>
      </c>
      <c r="L252" s="123">
        <v>285</v>
      </c>
      <c r="M252" s="123">
        <v>5</v>
      </c>
      <c r="N252" s="114">
        <v>30</v>
      </c>
      <c r="O252" s="114">
        <v>0</v>
      </c>
      <c r="P252" s="114">
        <v>0</v>
      </c>
      <c r="Q252" s="123">
        <v>0</v>
      </c>
      <c r="R252" s="123">
        <v>0</v>
      </c>
    </row>
    <row r="253" spans="1:18" ht="12" customHeight="1">
      <c r="A253" s="54" t="s">
        <v>40</v>
      </c>
      <c r="B253" s="2" t="s">
        <v>66</v>
      </c>
      <c r="C253" s="2" t="s">
        <v>67</v>
      </c>
      <c r="D253" s="2" t="s">
        <v>57</v>
      </c>
      <c r="E253" s="2" t="s">
        <v>48</v>
      </c>
      <c r="F253" s="88" t="s">
        <v>114</v>
      </c>
      <c r="G253" s="4">
        <v>3.5</v>
      </c>
      <c r="H253" s="2">
        <v>4</v>
      </c>
      <c r="I253" s="123">
        <v>12400</v>
      </c>
      <c r="J253" s="123">
        <v>1150</v>
      </c>
      <c r="K253" s="123">
        <v>0</v>
      </c>
      <c r="L253" s="123">
        <v>250</v>
      </c>
      <c r="M253" s="123">
        <v>0</v>
      </c>
      <c r="N253" s="123">
        <v>0</v>
      </c>
      <c r="O253" s="123">
        <v>0</v>
      </c>
      <c r="P253" s="123">
        <v>0</v>
      </c>
      <c r="Q253" s="123">
        <v>0</v>
      </c>
      <c r="R253" s="123">
        <v>0</v>
      </c>
    </row>
    <row r="254" spans="1:18" ht="12" customHeight="1">
      <c r="A254" s="54" t="s">
        <v>40</v>
      </c>
      <c r="B254" s="2" t="s">
        <v>68</v>
      </c>
      <c r="C254" s="2" t="s">
        <v>67</v>
      </c>
      <c r="D254" s="2" t="s">
        <v>57</v>
      </c>
      <c r="E254" s="2" t="s">
        <v>48</v>
      </c>
      <c r="F254" s="87" t="s">
        <v>113</v>
      </c>
      <c r="G254" s="4">
        <v>0.5</v>
      </c>
      <c r="H254" s="2" t="s">
        <v>29</v>
      </c>
      <c r="I254" s="114">
        <v>1045</v>
      </c>
      <c r="J254" s="123">
        <v>2060</v>
      </c>
      <c r="K254" s="114">
        <v>0</v>
      </c>
      <c r="L254" s="123">
        <v>280</v>
      </c>
      <c r="M254" s="123">
        <v>0</v>
      </c>
      <c r="N254" s="114">
        <v>95</v>
      </c>
      <c r="O254" s="114">
        <v>0</v>
      </c>
      <c r="P254" s="114">
        <v>0</v>
      </c>
      <c r="Q254" s="123">
        <v>0</v>
      </c>
      <c r="R254" s="123">
        <v>0</v>
      </c>
    </row>
    <row r="255" spans="1:18" ht="12" customHeight="1">
      <c r="A255" s="54" t="s">
        <v>40</v>
      </c>
      <c r="B255" s="2" t="s">
        <v>68</v>
      </c>
      <c r="C255" s="2" t="s">
        <v>67</v>
      </c>
      <c r="D255" s="2" t="s">
        <v>57</v>
      </c>
      <c r="E255" s="2" t="s">
        <v>48</v>
      </c>
      <c r="F255" s="88" t="s">
        <v>114</v>
      </c>
      <c r="G255" s="4">
        <v>3.8</v>
      </c>
      <c r="H255" s="2">
        <v>4.3</v>
      </c>
      <c r="I255" s="123">
        <v>796</v>
      </c>
      <c r="J255" s="123">
        <v>47</v>
      </c>
      <c r="K255" s="123">
        <v>0</v>
      </c>
      <c r="L255" s="123">
        <v>13</v>
      </c>
      <c r="M255" s="116">
        <v>0</v>
      </c>
      <c r="N255" s="123">
        <v>0</v>
      </c>
      <c r="O255" s="123">
        <v>0</v>
      </c>
      <c r="P255" s="123">
        <v>0</v>
      </c>
      <c r="Q255" s="123">
        <v>0</v>
      </c>
      <c r="R255" s="123">
        <v>0</v>
      </c>
    </row>
    <row r="256" spans="1:18" ht="12" customHeight="1">
      <c r="A256" s="54" t="s">
        <v>40</v>
      </c>
      <c r="B256" s="2" t="s">
        <v>70</v>
      </c>
      <c r="C256" s="2" t="s">
        <v>67</v>
      </c>
      <c r="D256" s="2" t="s">
        <v>57</v>
      </c>
      <c r="E256" s="2" t="s">
        <v>48</v>
      </c>
      <c r="F256" s="87" t="s">
        <v>113</v>
      </c>
      <c r="G256" s="4">
        <v>0.51800000000000002</v>
      </c>
      <c r="H256" s="2" t="s">
        <v>29</v>
      </c>
      <c r="I256" s="114">
        <v>495</v>
      </c>
      <c r="J256" s="123">
        <v>3070</v>
      </c>
      <c r="K256" s="114">
        <v>0</v>
      </c>
      <c r="L256" s="123">
        <v>30</v>
      </c>
      <c r="M256" s="123">
        <v>0</v>
      </c>
      <c r="N256" s="114">
        <v>0</v>
      </c>
      <c r="O256" s="114">
        <v>0</v>
      </c>
      <c r="P256" s="114">
        <v>0</v>
      </c>
      <c r="Q256" s="123">
        <v>0</v>
      </c>
      <c r="R256" s="123">
        <v>0</v>
      </c>
    </row>
    <row r="257" spans="1:18" ht="12" customHeight="1" thickBot="1">
      <c r="A257" s="60" t="s">
        <v>40</v>
      </c>
      <c r="B257" s="12" t="s">
        <v>70</v>
      </c>
      <c r="C257" s="12" t="s">
        <v>67</v>
      </c>
      <c r="D257" s="12" t="s">
        <v>57</v>
      </c>
      <c r="E257" s="12" t="s">
        <v>48</v>
      </c>
      <c r="F257" s="89" t="s">
        <v>114</v>
      </c>
      <c r="G257" s="14">
        <v>3.5</v>
      </c>
      <c r="H257" s="12">
        <v>4</v>
      </c>
      <c r="I257" s="123">
        <v>17350</v>
      </c>
      <c r="J257" s="123">
        <v>16500</v>
      </c>
      <c r="K257" s="123">
        <v>0</v>
      </c>
      <c r="L257" s="123">
        <v>50</v>
      </c>
      <c r="M257" s="123">
        <v>0</v>
      </c>
      <c r="N257" s="123">
        <v>150</v>
      </c>
      <c r="O257" s="123">
        <v>0</v>
      </c>
      <c r="P257" s="123">
        <v>0</v>
      </c>
      <c r="Q257" s="123">
        <v>0</v>
      </c>
      <c r="R257" s="123">
        <v>0</v>
      </c>
    </row>
    <row r="258" spans="1:18" ht="12" customHeight="1">
      <c r="A258" s="59" t="s">
        <v>40</v>
      </c>
      <c r="B258" s="11" t="s">
        <v>72</v>
      </c>
      <c r="C258" s="11" t="s">
        <v>73</v>
      </c>
      <c r="D258" s="11" t="s">
        <v>57</v>
      </c>
      <c r="E258" s="11" t="s">
        <v>48</v>
      </c>
      <c r="F258" s="90" t="s">
        <v>113</v>
      </c>
      <c r="G258" s="13">
        <v>0.61399999999999999</v>
      </c>
      <c r="H258" s="11" t="s">
        <v>29</v>
      </c>
      <c r="I258" s="114">
        <v>155</v>
      </c>
      <c r="J258" s="123">
        <v>195</v>
      </c>
      <c r="K258" s="114">
        <v>290</v>
      </c>
      <c r="L258" s="123">
        <v>332.5</v>
      </c>
      <c r="M258" s="123">
        <v>32.5</v>
      </c>
      <c r="N258" s="114">
        <v>40</v>
      </c>
      <c r="O258" s="114">
        <v>0</v>
      </c>
      <c r="P258" s="114">
        <v>0</v>
      </c>
      <c r="Q258" s="123">
        <v>0</v>
      </c>
      <c r="R258" s="123">
        <v>0</v>
      </c>
    </row>
    <row r="259" spans="1:18" ht="12" customHeight="1">
      <c r="A259" s="54" t="s">
        <v>40</v>
      </c>
      <c r="B259" s="2" t="s">
        <v>72</v>
      </c>
      <c r="C259" s="2" t="s">
        <v>73</v>
      </c>
      <c r="D259" s="2" t="s">
        <v>57</v>
      </c>
      <c r="E259" s="2" t="s">
        <v>48</v>
      </c>
      <c r="F259" s="88" t="s">
        <v>114</v>
      </c>
      <c r="G259" s="4">
        <v>3</v>
      </c>
      <c r="H259" s="2">
        <v>3.5</v>
      </c>
      <c r="I259" s="123">
        <v>2975</v>
      </c>
      <c r="J259" s="123">
        <v>275</v>
      </c>
      <c r="K259" s="123">
        <v>0</v>
      </c>
      <c r="L259" s="123">
        <v>75</v>
      </c>
      <c r="M259" s="123">
        <v>0</v>
      </c>
      <c r="N259" s="123">
        <v>0</v>
      </c>
      <c r="O259" s="123">
        <v>0</v>
      </c>
      <c r="P259" s="123">
        <v>0</v>
      </c>
      <c r="Q259" s="123">
        <v>0</v>
      </c>
      <c r="R259" s="123">
        <v>0</v>
      </c>
    </row>
    <row r="260" spans="1:18" ht="12" customHeight="1">
      <c r="A260" s="54" t="s">
        <v>40</v>
      </c>
      <c r="B260" s="2" t="s">
        <v>75</v>
      </c>
      <c r="C260" s="2" t="s">
        <v>73</v>
      </c>
      <c r="D260" s="2" t="s">
        <v>57</v>
      </c>
      <c r="E260" s="2" t="s">
        <v>48</v>
      </c>
      <c r="F260" s="87" t="s">
        <v>113</v>
      </c>
      <c r="G260" s="4">
        <v>0.51100000000000001</v>
      </c>
      <c r="H260" s="2" t="s">
        <v>29</v>
      </c>
      <c r="I260" s="114">
        <v>377.5</v>
      </c>
      <c r="J260" s="123">
        <v>380</v>
      </c>
      <c r="K260" s="114">
        <v>17.5</v>
      </c>
      <c r="L260" s="123">
        <v>307.5</v>
      </c>
      <c r="M260" s="123">
        <v>0</v>
      </c>
      <c r="N260" s="114">
        <v>45</v>
      </c>
      <c r="O260" s="114">
        <v>0</v>
      </c>
      <c r="P260" s="114">
        <v>0</v>
      </c>
      <c r="Q260" s="123">
        <v>0</v>
      </c>
      <c r="R260" s="123">
        <v>0</v>
      </c>
    </row>
    <row r="261" spans="1:18" ht="12" customHeight="1" thickBot="1">
      <c r="A261" s="60" t="s">
        <v>40</v>
      </c>
      <c r="B261" s="12" t="s">
        <v>75</v>
      </c>
      <c r="C261" s="12" t="s">
        <v>73</v>
      </c>
      <c r="D261" s="12" t="s">
        <v>57</v>
      </c>
      <c r="E261" s="12" t="s">
        <v>48</v>
      </c>
      <c r="F261" s="89" t="s">
        <v>114</v>
      </c>
      <c r="G261" s="14">
        <v>4</v>
      </c>
      <c r="H261" s="12">
        <v>4.5</v>
      </c>
      <c r="I261" s="123">
        <v>2125</v>
      </c>
      <c r="J261" s="123">
        <v>350</v>
      </c>
      <c r="K261" s="123">
        <v>0</v>
      </c>
      <c r="L261" s="123">
        <v>0</v>
      </c>
      <c r="M261" s="123">
        <v>0</v>
      </c>
      <c r="N261" s="123">
        <v>0</v>
      </c>
      <c r="O261" s="123">
        <v>0</v>
      </c>
      <c r="P261" s="123">
        <v>0</v>
      </c>
      <c r="Q261" s="123">
        <v>0</v>
      </c>
      <c r="R261" s="123">
        <v>0</v>
      </c>
    </row>
    <row r="262" spans="1:18" ht="12" customHeight="1">
      <c r="A262" s="59" t="s">
        <v>40</v>
      </c>
      <c r="B262" s="11" t="s">
        <v>78</v>
      </c>
      <c r="C262" s="11" t="s">
        <v>79</v>
      </c>
      <c r="D262" s="11" t="s">
        <v>57</v>
      </c>
      <c r="E262" s="11" t="s">
        <v>48</v>
      </c>
      <c r="F262" s="90" t="s">
        <v>113</v>
      </c>
      <c r="G262" s="13">
        <v>0.501</v>
      </c>
      <c r="H262" s="11" t="s">
        <v>29</v>
      </c>
      <c r="I262" s="114">
        <v>35</v>
      </c>
      <c r="J262" s="123">
        <v>250</v>
      </c>
      <c r="K262" s="114">
        <v>67.5</v>
      </c>
      <c r="L262" s="123">
        <v>337.5</v>
      </c>
      <c r="M262" s="123">
        <v>2.5</v>
      </c>
      <c r="N262" s="114">
        <v>42.5</v>
      </c>
      <c r="O262" s="114">
        <v>0</v>
      </c>
      <c r="P262" s="114">
        <v>0</v>
      </c>
      <c r="Q262" s="123">
        <v>0</v>
      </c>
      <c r="R262" s="123">
        <v>0</v>
      </c>
    </row>
    <row r="263" spans="1:18" ht="12" customHeight="1">
      <c r="A263" s="54" t="s">
        <v>40</v>
      </c>
      <c r="B263" s="2" t="s">
        <v>78</v>
      </c>
      <c r="C263" s="2" t="s">
        <v>79</v>
      </c>
      <c r="D263" s="2" t="s">
        <v>57</v>
      </c>
      <c r="E263" s="2" t="s">
        <v>48</v>
      </c>
      <c r="F263" s="88" t="s">
        <v>114</v>
      </c>
      <c r="G263" s="4">
        <v>4</v>
      </c>
      <c r="H263" s="2">
        <v>4.5</v>
      </c>
      <c r="I263" s="123">
        <v>200</v>
      </c>
      <c r="J263" s="123">
        <v>225</v>
      </c>
      <c r="K263" s="123">
        <v>25</v>
      </c>
      <c r="L263" s="123">
        <v>1200</v>
      </c>
      <c r="M263" s="123">
        <v>0</v>
      </c>
      <c r="N263" s="123">
        <v>0</v>
      </c>
      <c r="O263" s="123">
        <v>0</v>
      </c>
      <c r="P263" s="123">
        <v>0</v>
      </c>
      <c r="Q263" s="123">
        <v>0</v>
      </c>
      <c r="R263" s="123">
        <v>0</v>
      </c>
    </row>
    <row r="264" spans="1:18" ht="12" customHeight="1">
      <c r="A264" s="54" t="s">
        <v>40</v>
      </c>
      <c r="B264" s="2" t="s">
        <v>81</v>
      </c>
      <c r="C264" s="2" t="s">
        <v>79</v>
      </c>
      <c r="D264" s="2" t="s">
        <v>57</v>
      </c>
      <c r="E264" s="2" t="s">
        <v>48</v>
      </c>
      <c r="F264" s="87" t="s">
        <v>113</v>
      </c>
      <c r="G264" s="4">
        <v>0.495</v>
      </c>
      <c r="H264" s="2" t="s">
        <v>29</v>
      </c>
      <c r="I264" s="114">
        <v>7.1428571428571423</v>
      </c>
      <c r="J264" s="123">
        <v>703.57142857142867</v>
      </c>
      <c r="K264" s="114">
        <v>196.42857142857144</v>
      </c>
      <c r="L264" s="123">
        <v>39.285714285714278</v>
      </c>
      <c r="M264" s="123">
        <v>0</v>
      </c>
      <c r="N264" s="123">
        <v>10.714285714285714</v>
      </c>
      <c r="O264" s="114">
        <v>0</v>
      </c>
      <c r="P264" s="114">
        <v>0</v>
      </c>
      <c r="Q264" s="123">
        <v>0</v>
      </c>
      <c r="R264" s="123">
        <v>0</v>
      </c>
    </row>
    <row r="265" spans="1:18" ht="12" customHeight="1" thickBot="1">
      <c r="A265" s="60" t="s">
        <v>40</v>
      </c>
      <c r="B265" s="12" t="s">
        <v>81</v>
      </c>
      <c r="C265" s="12" t="s">
        <v>79</v>
      </c>
      <c r="D265" s="12" t="s">
        <v>57</v>
      </c>
      <c r="E265" s="12" t="s">
        <v>48</v>
      </c>
      <c r="F265" s="89" t="s">
        <v>114</v>
      </c>
      <c r="G265" s="14">
        <v>4.0999999999999996</v>
      </c>
      <c r="H265" s="12">
        <v>4.5999999999999996</v>
      </c>
      <c r="I265" s="123">
        <v>85</v>
      </c>
      <c r="J265" s="123">
        <v>110</v>
      </c>
      <c r="K265" s="123">
        <v>25</v>
      </c>
      <c r="L265" s="123">
        <v>15</v>
      </c>
      <c r="M265" s="123">
        <v>0</v>
      </c>
      <c r="N265" s="123">
        <v>0</v>
      </c>
      <c r="O265" s="123">
        <v>0</v>
      </c>
      <c r="P265" s="123">
        <v>0</v>
      </c>
      <c r="Q265" s="123">
        <v>0</v>
      </c>
      <c r="R265" s="123">
        <v>0</v>
      </c>
    </row>
    <row r="266" spans="1:18" ht="12" customHeight="1">
      <c r="A266" s="59" t="s">
        <v>40</v>
      </c>
      <c r="B266" s="11" t="s">
        <v>83</v>
      </c>
      <c r="C266" s="11" t="s">
        <v>84</v>
      </c>
      <c r="D266" s="11" t="s">
        <v>57</v>
      </c>
      <c r="E266" s="11" t="s">
        <v>48</v>
      </c>
      <c r="F266" s="90" t="s">
        <v>113</v>
      </c>
      <c r="G266" s="13">
        <v>0.49199999999999999</v>
      </c>
      <c r="H266" s="11" t="s">
        <v>29</v>
      </c>
      <c r="I266" s="114">
        <v>20</v>
      </c>
      <c r="J266" s="123">
        <v>432.5</v>
      </c>
      <c r="K266" s="123">
        <v>12.5</v>
      </c>
      <c r="L266" s="123">
        <v>420</v>
      </c>
      <c r="M266" s="123">
        <v>0</v>
      </c>
      <c r="N266" s="123">
        <v>32.5</v>
      </c>
      <c r="O266" s="123">
        <v>0</v>
      </c>
      <c r="P266" s="123">
        <v>0</v>
      </c>
      <c r="Q266" s="123">
        <v>0</v>
      </c>
      <c r="R266" s="123">
        <v>0</v>
      </c>
    </row>
    <row r="267" spans="1:18" ht="12" customHeight="1">
      <c r="A267" s="54" t="s">
        <v>40</v>
      </c>
      <c r="B267" s="2" t="s">
        <v>83</v>
      </c>
      <c r="C267" s="2" t="s">
        <v>84</v>
      </c>
      <c r="D267" s="2" t="s">
        <v>57</v>
      </c>
      <c r="E267" s="2" t="s">
        <v>48</v>
      </c>
      <c r="F267" s="88" t="s">
        <v>114</v>
      </c>
      <c r="G267" s="4">
        <v>4.2</v>
      </c>
      <c r="H267" s="2">
        <v>4.7</v>
      </c>
      <c r="I267" s="123">
        <v>57.5</v>
      </c>
      <c r="J267" s="123">
        <v>37.5</v>
      </c>
      <c r="K267" s="123">
        <v>0</v>
      </c>
      <c r="L267" s="123">
        <v>2.5</v>
      </c>
      <c r="M267" s="123">
        <v>0</v>
      </c>
      <c r="N267" s="123">
        <v>0</v>
      </c>
      <c r="O267" s="123">
        <v>0</v>
      </c>
      <c r="P267" s="123">
        <v>0</v>
      </c>
      <c r="Q267" s="123">
        <v>0</v>
      </c>
      <c r="R267" s="123">
        <v>0</v>
      </c>
    </row>
    <row r="268" spans="1:18" ht="12" customHeight="1">
      <c r="A268" s="54" t="s">
        <v>40</v>
      </c>
      <c r="B268" s="2" t="s">
        <v>86</v>
      </c>
      <c r="C268" s="2" t="s">
        <v>84</v>
      </c>
      <c r="D268" s="2" t="s">
        <v>57</v>
      </c>
      <c r="E268" s="2" t="s">
        <v>48</v>
      </c>
      <c r="F268" s="87" t="s">
        <v>113</v>
      </c>
      <c r="G268" s="4">
        <v>0.502</v>
      </c>
      <c r="H268" s="2" t="s">
        <v>29</v>
      </c>
      <c r="I268" s="114">
        <v>96.666666666666657</v>
      </c>
      <c r="J268" s="123">
        <v>150</v>
      </c>
      <c r="K268" s="123">
        <v>6.666666666666667</v>
      </c>
      <c r="L268" s="123">
        <v>290</v>
      </c>
      <c r="M268" s="123">
        <v>3.3333333333333335</v>
      </c>
      <c r="N268" s="123">
        <v>3.3333333333333335</v>
      </c>
      <c r="O268" s="123">
        <v>0</v>
      </c>
      <c r="P268" s="123">
        <v>0</v>
      </c>
      <c r="Q268" s="123">
        <v>0</v>
      </c>
      <c r="R268" s="123">
        <v>0</v>
      </c>
    </row>
    <row r="269" spans="1:18" ht="12" customHeight="1">
      <c r="A269" s="54" t="s">
        <v>40</v>
      </c>
      <c r="B269" s="2" t="s">
        <v>86</v>
      </c>
      <c r="C269" s="2" t="s">
        <v>84</v>
      </c>
      <c r="D269" s="2" t="s">
        <v>57</v>
      </c>
      <c r="E269" s="2" t="s">
        <v>48</v>
      </c>
      <c r="F269" s="88" t="s">
        <v>114</v>
      </c>
      <c r="G269" s="4">
        <v>3.4</v>
      </c>
      <c r="H269" s="2">
        <v>3.9</v>
      </c>
      <c r="I269" s="123">
        <v>40</v>
      </c>
      <c r="J269" s="123">
        <v>0</v>
      </c>
      <c r="K269" s="123">
        <v>30</v>
      </c>
      <c r="L269" s="123">
        <v>0</v>
      </c>
      <c r="M269" s="123">
        <v>3.3333333333333335</v>
      </c>
      <c r="N269" s="123">
        <v>0</v>
      </c>
      <c r="O269" s="123">
        <v>0</v>
      </c>
      <c r="P269" s="123">
        <v>0</v>
      </c>
      <c r="Q269" s="123">
        <v>0</v>
      </c>
      <c r="R269" s="123">
        <v>0</v>
      </c>
    </row>
    <row r="270" spans="1:18" ht="12" customHeight="1">
      <c r="A270" s="54" t="s">
        <v>40</v>
      </c>
      <c r="B270" s="2" t="s">
        <v>88</v>
      </c>
      <c r="C270" s="2" t="s">
        <v>84</v>
      </c>
      <c r="D270" s="2" t="s">
        <v>57</v>
      </c>
      <c r="E270" s="2" t="s">
        <v>48</v>
      </c>
      <c r="F270" s="87" t="s">
        <v>113</v>
      </c>
      <c r="G270" s="4">
        <v>0.49199999999999999</v>
      </c>
      <c r="H270" s="2" t="s">
        <v>29</v>
      </c>
      <c r="I270" s="114">
        <v>1448</v>
      </c>
      <c r="J270" s="123">
        <v>28</v>
      </c>
      <c r="K270" s="123">
        <v>48</v>
      </c>
      <c r="L270" s="123">
        <v>24</v>
      </c>
      <c r="M270" s="123">
        <v>0</v>
      </c>
      <c r="N270" s="123">
        <v>0</v>
      </c>
      <c r="O270" s="123">
        <v>0</v>
      </c>
      <c r="P270" s="123">
        <v>0</v>
      </c>
      <c r="Q270" s="123">
        <v>0</v>
      </c>
      <c r="R270" s="123">
        <v>36</v>
      </c>
    </row>
    <row r="271" spans="1:18" ht="12" customHeight="1" thickBot="1">
      <c r="A271" s="60" t="s">
        <v>40</v>
      </c>
      <c r="B271" s="12" t="s">
        <v>88</v>
      </c>
      <c r="C271" s="12" t="s">
        <v>84</v>
      </c>
      <c r="D271" s="12" t="s">
        <v>57</v>
      </c>
      <c r="E271" s="12" t="s">
        <v>48</v>
      </c>
      <c r="F271" s="89" t="s">
        <v>114</v>
      </c>
      <c r="G271" s="14">
        <v>3.8</v>
      </c>
      <c r="H271" s="12">
        <v>4.3</v>
      </c>
      <c r="I271" s="123">
        <v>12520</v>
      </c>
      <c r="J271" s="123">
        <v>120</v>
      </c>
      <c r="K271" s="123">
        <v>0</v>
      </c>
      <c r="L271" s="123">
        <v>160</v>
      </c>
      <c r="M271" s="123">
        <v>0</v>
      </c>
      <c r="N271" s="123">
        <v>0</v>
      </c>
      <c r="O271" s="123">
        <v>0</v>
      </c>
      <c r="P271" s="123">
        <v>0</v>
      </c>
      <c r="Q271" s="123">
        <v>0</v>
      </c>
      <c r="R271" s="123">
        <v>0</v>
      </c>
    </row>
    <row r="272" spans="1:18" ht="12" customHeight="1">
      <c r="A272" s="59" t="s">
        <v>40</v>
      </c>
      <c r="B272" s="11" t="s">
        <v>91</v>
      </c>
      <c r="C272" s="11" t="s">
        <v>90</v>
      </c>
      <c r="D272" s="11" t="s">
        <v>57</v>
      </c>
      <c r="E272" s="11" t="s">
        <v>48</v>
      </c>
      <c r="F272" s="90" t="s">
        <v>113</v>
      </c>
      <c r="G272" s="13">
        <v>0.504</v>
      </c>
      <c r="H272" s="11" t="s">
        <v>29</v>
      </c>
      <c r="I272" s="114">
        <v>1120</v>
      </c>
      <c r="J272" s="123">
        <v>70</v>
      </c>
      <c r="K272" s="123">
        <v>105</v>
      </c>
      <c r="L272" s="123">
        <v>60</v>
      </c>
      <c r="M272" s="123">
        <v>0</v>
      </c>
      <c r="N272" s="123">
        <v>5</v>
      </c>
      <c r="O272" s="123">
        <v>0</v>
      </c>
      <c r="P272" s="123">
        <v>0</v>
      </c>
      <c r="Q272" s="123">
        <v>0</v>
      </c>
      <c r="R272" s="123">
        <v>0</v>
      </c>
    </row>
    <row r="273" spans="1:18" ht="12" customHeight="1">
      <c r="A273" s="54" t="s">
        <v>40</v>
      </c>
      <c r="B273" s="2" t="s">
        <v>91</v>
      </c>
      <c r="C273" s="2" t="s">
        <v>90</v>
      </c>
      <c r="D273" s="2" t="s">
        <v>57</v>
      </c>
      <c r="E273" s="2" t="s">
        <v>48</v>
      </c>
      <c r="F273" s="88" t="s">
        <v>114</v>
      </c>
      <c r="G273" s="4">
        <v>3.5</v>
      </c>
      <c r="H273" s="2">
        <v>4</v>
      </c>
      <c r="I273" s="123">
        <v>906.66666666666674</v>
      </c>
      <c r="J273" s="123">
        <v>40</v>
      </c>
      <c r="K273" s="123">
        <v>50</v>
      </c>
      <c r="L273" s="123">
        <v>23.333333333333336</v>
      </c>
      <c r="M273" s="123">
        <v>0</v>
      </c>
      <c r="N273" s="123">
        <v>6.666666666666667</v>
      </c>
      <c r="O273" s="123">
        <v>0</v>
      </c>
      <c r="P273" s="123">
        <v>0</v>
      </c>
      <c r="Q273" s="123">
        <v>0</v>
      </c>
      <c r="R273" s="123">
        <v>0</v>
      </c>
    </row>
    <row r="274" spans="1:18" ht="12" customHeight="1">
      <c r="A274" s="54" t="s">
        <v>40</v>
      </c>
      <c r="B274" s="2" t="s">
        <v>93</v>
      </c>
      <c r="C274" s="2" t="s">
        <v>90</v>
      </c>
      <c r="D274" s="2" t="s">
        <v>57</v>
      </c>
      <c r="E274" s="2" t="s">
        <v>48</v>
      </c>
      <c r="F274" s="87" t="s">
        <v>113</v>
      </c>
      <c r="G274" s="4">
        <v>0.53300000000000003</v>
      </c>
      <c r="H274" s="2" t="s">
        <v>29</v>
      </c>
      <c r="I274" s="114">
        <v>1080</v>
      </c>
      <c r="J274" s="123">
        <v>1140</v>
      </c>
      <c r="K274" s="123">
        <v>0</v>
      </c>
      <c r="L274" s="123">
        <v>560</v>
      </c>
      <c r="M274" s="123">
        <v>0</v>
      </c>
      <c r="N274" s="123">
        <v>0</v>
      </c>
      <c r="O274" s="123">
        <v>0</v>
      </c>
      <c r="P274" s="123">
        <v>0</v>
      </c>
      <c r="Q274" s="123">
        <v>0</v>
      </c>
      <c r="R274" s="123">
        <v>0</v>
      </c>
    </row>
    <row r="275" spans="1:18" ht="12" customHeight="1" thickBot="1">
      <c r="A275" s="60" t="s">
        <v>40</v>
      </c>
      <c r="B275" s="12" t="s">
        <v>93</v>
      </c>
      <c r="C275" s="12" t="s">
        <v>90</v>
      </c>
      <c r="D275" s="12" t="s">
        <v>57</v>
      </c>
      <c r="E275" s="12" t="s">
        <v>48</v>
      </c>
      <c r="F275" s="89" t="s">
        <v>114</v>
      </c>
      <c r="G275" s="14">
        <v>4</v>
      </c>
      <c r="H275" s="12">
        <v>4.5</v>
      </c>
      <c r="I275" s="123">
        <v>1240</v>
      </c>
      <c r="J275" s="123">
        <v>1640</v>
      </c>
      <c r="K275" s="123">
        <v>0</v>
      </c>
      <c r="L275" s="123">
        <v>620</v>
      </c>
      <c r="M275" s="123">
        <v>0</v>
      </c>
      <c r="N275" s="123">
        <v>0</v>
      </c>
      <c r="O275" s="123">
        <v>0</v>
      </c>
      <c r="P275" s="123">
        <v>0</v>
      </c>
      <c r="Q275" s="123">
        <v>0</v>
      </c>
      <c r="R275" s="123">
        <v>0</v>
      </c>
    </row>
    <row r="276" spans="1:18" ht="12" customHeight="1">
      <c r="A276" s="59" t="s">
        <v>40</v>
      </c>
      <c r="B276" s="11" t="s">
        <v>96</v>
      </c>
      <c r="C276" s="11" t="s">
        <v>95</v>
      </c>
      <c r="D276" s="11" t="s">
        <v>57</v>
      </c>
      <c r="E276" s="11" t="s">
        <v>48</v>
      </c>
      <c r="F276" s="90" t="s">
        <v>113</v>
      </c>
      <c r="G276" s="13">
        <v>0.51300000000000001</v>
      </c>
      <c r="H276" s="11" t="s">
        <v>29</v>
      </c>
      <c r="I276" s="114">
        <v>360</v>
      </c>
      <c r="J276" s="123">
        <v>83.333333333333343</v>
      </c>
      <c r="K276" s="123">
        <v>0</v>
      </c>
      <c r="L276" s="123">
        <v>23.333333333333336</v>
      </c>
      <c r="M276" s="123">
        <v>0</v>
      </c>
      <c r="N276" s="123">
        <v>0</v>
      </c>
      <c r="O276" s="123">
        <v>0</v>
      </c>
      <c r="P276" s="123">
        <v>0</v>
      </c>
      <c r="Q276" s="123">
        <v>0</v>
      </c>
      <c r="R276" s="123">
        <v>0</v>
      </c>
    </row>
    <row r="277" spans="1:18" ht="12" customHeight="1">
      <c r="A277" s="54" t="s">
        <v>40</v>
      </c>
      <c r="B277" s="2" t="s">
        <v>96</v>
      </c>
      <c r="C277" s="2" t="s">
        <v>95</v>
      </c>
      <c r="D277" s="2" t="s">
        <v>57</v>
      </c>
      <c r="E277" s="2" t="s">
        <v>48</v>
      </c>
      <c r="F277" s="88" t="s">
        <v>114</v>
      </c>
      <c r="G277" s="4">
        <v>4.5</v>
      </c>
      <c r="H277" s="2">
        <v>5</v>
      </c>
      <c r="I277" s="123">
        <v>380</v>
      </c>
      <c r="J277" s="123">
        <v>43.333333333333336</v>
      </c>
      <c r="K277" s="123">
        <v>0</v>
      </c>
      <c r="L277" s="123">
        <v>10</v>
      </c>
      <c r="M277" s="123">
        <v>0</v>
      </c>
      <c r="N277" s="123">
        <v>0</v>
      </c>
      <c r="O277" s="123">
        <v>0</v>
      </c>
      <c r="P277" s="123">
        <v>0</v>
      </c>
      <c r="Q277" s="123">
        <v>0</v>
      </c>
      <c r="R277" s="123">
        <v>0</v>
      </c>
    </row>
    <row r="278" spans="1:18" ht="12" customHeight="1">
      <c r="A278" s="54" t="s">
        <v>40</v>
      </c>
      <c r="B278" s="2" t="s">
        <v>98</v>
      </c>
      <c r="C278" s="2" t="s">
        <v>95</v>
      </c>
      <c r="D278" s="2" t="s">
        <v>57</v>
      </c>
      <c r="E278" s="2" t="s">
        <v>48</v>
      </c>
      <c r="F278" s="87" t="s">
        <v>113</v>
      </c>
      <c r="G278" s="4">
        <v>0.496</v>
      </c>
      <c r="H278" s="2" t="s">
        <v>29</v>
      </c>
      <c r="I278" s="114">
        <v>528</v>
      </c>
      <c r="J278" s="123">
        <v>3088</v>
      </c>
      <c r="K278" s="123">
        <v>16</v>
      </c>
      <c r="L278" s="123">
        <v>1936</v>
      </c>
      <c r="M278" s="123">
        <v>0</v>
      </c>
      <c r="N278" s="123">
        <v>0</v>
      </c>
      <c r="O278" s="123">
        <v>0</v>
      </c>
      <c r="P278" s="123">
        <v>0</v>
      </c>
      <c r="Q278" s="123">
        <v>0</v>
      </c>
      <c r="R278" s="123">
        <v>64</v>
      </c>
    </row>
    <row r="279" spans="1:18" ht="12" customHeight="1" thickBot="1">
      <c r="A279" s="60" t="s">
        <v>40</v>
      </c>
      <c r="B279" s="12" t="s">
        <v>98</v>
      </c>
      <c r="C279" s="12" t="s">
        <v>95</v>
      </c>
      <c r="D279" s="12" t="s">
        <v>57</v>
      </c>
      <c r="E279" s="12" t="s">
        <v>48</v>
      </c>
      <c r="F279" s="89" t="s">
        <v>114</v>
      </c>
      <c r="G279" s="14">
        <v>4.5</v>
      </c>
      <c r="H279" s="12">
        <v>5</v>
      </c>
      <c r="I279" s="123">
        <v>660</v>
      </c>
      <c r="J279" s="123">
        <v>3540</v>
      </c>
      <c r="K279" s="123">
        <v>0</v>
      </c>
      <c r="L279" s="123">
        <v>2380</v>
      </c>
      <c r="M279" s="123">
        <v>0</v>
      </c>
      <c r="N279" s="123">
        <v>0</v>
      </c>
      <c r="O279" s="123">
        <v>0</v>
      </c>
      <c r="P279" s="123">
        <v>0</v>
      </c>
      <c r="Q279" s="123">
        <v>0</v>
      </c>
      <c r="R279" s="123">
        <v>0</v>
      </c>
    </row>
    <row r="280" spans="1:18" ht="12" customHeight="1">
      <c r="A280" s="59" t="s">
        <v>40</v>
      </c>
      <c r="B280" s="11" t="s">
        <v>100</v>
      </c>
      <c r="C280" s="11" t="s">
        <v>101</v>
      </c>
      <c r="D280" s="11" t="s">
        <v>57</v>
      </c>
      <c r="E280" s="11" t="s">
        <v>48</v>
      </c>
      <c r="F280" s="90" t="s">
        <v>113</v>
      </c>
      <c r="G280" s="13">
        <v>0.501</v>
      </c>
      <c r="H280" s="11" t="s">
        <v>29</v>
      </c>
      <c r="I280" s="114">
        <v>76.666666666666657</v>
      </c>
      <c r="J280" s="123">
        <v>120</v>
      </c>
      <c r="K280" s="123">
        <v>0</v>
      </c>
      <c r="L280" s="123">
        <v>10</v>
      </c>
      <c r="M280" s="123">
        <v>0</v>
      </c>
      <c r="N280" s="123">
        <v>0</v>
      </c>
      <c r="O280" s="123">
        <v>0</v>
      </c>
      <c r="P280" s="123">
        <v>0</v>
      </c>
      <c r="Q280" s="123">
        <v>0</v>
      </c>
      <c r="R280" s="123">
        <v>0</v>
      </c>
    </row>
    <row r="281" spans="1:18" ht="12" customHeight="1">
      <c r="A281" s="54" t="s">
        <v>40</v>
      </c>
      <c r="B281" s="2" t="s">
        <v>100</v>
      </c>
      <c r="C281" s="2" t="s">
        <v>101</v>
      </c>
      <c r="D281" s="2" t="s">
        <v>57</v>
      </c>
      <c r="E281" s="2" t="s">
        <v>48</v>
      </c>
      <c r="F281" s="88" t="s">
        <v>114</v>
      </c>
      <c r="G281" s="4">
        <v>4</v>
      </c>
      <c r="H281" s="2">
        <v>4.5</v>
      </c>
      <c r="I281" s="123">
        <v>93.333333333333314</v>
      </c>
      <c r="J281" s="123">
        <v>116.66666666666667</v>
      </c>
      <c r="K281" s="123">
        <v>0</v>
      </c>
      <c r="L281" s="123">
        <v>3.3333333333333335</v>
      </c>
      <c r="M281" s="123">
        <v>0</v>
      </c>
      <c r="N281" s="123">
        <v>0</v>
      </c>
      <c r="O281" s="123">
        <v>0</v>
      </c>
      <c r="P281" s="123">
        <v>0</v>
      </c>
      <c r="Q281" s="123">
        <v>0</v>
      </c>
      <c r="R281" s="123">
        <v>0</v>
      </c>
    </row>
    <row r="282" spans="1:18" ht="12" customHeight="1">
      <c r="A282" s="54" t="s">
        <v>40</v>
      </c>
      <c r="B282" s="2" t="s">
        <v>103</v>
      </c>
      <c r="C282" s="2" t="s">
        <v>101</v>
      </c>
      <c r="D282" s="2" t="s">
        <v>57</v>
      </c>
      <c r="E282" s="2" t="s">
        <v>48</v>
      </c>
      <c r="F282" s="87" t="s">
        <v>113</v>
      </c>
      <c r="G282" s="4">
        <v>0.496</v>
      </c>
      <c r="H282" s="2" t="s">
        <v>29</v>
      </c>
      <c r="I282" s="114">
        <v>100</v>
      </c>
      <c r="J282" s="123">
        <v>136.66666666666669</v>
      </c>
      <c r="K282" s="123">
        <v>0</v>
      </c>
      <c r="L282" s="123">
        <v>16.666666666666668</v>
      </c>
      <c r="M282" s="123">
        <v>0</v>
      </c>
      <c r="N282" s="123">
        <v>3.3333333333333335</v>
      </c>
      <c r="O282" s="123">
        <v>0</v>
      </c>
      <c r="P282" s="123">
        <v>0</v>
      </c>
      <c r="Q282" s="123">
        <v>0</v>
      </c>
      <c r="R282" s="123">
        <v>0</v>
      </c>
    </row>
    <row r="283" spans="1:18" ht="12" customHeight="1" thickBot="1">
      <c r="A283" s="60" t="s">
        <v>40</v>
      </c>
      <c r="B283" s="12" t="s">
        <v>103</v>
      </c>
      <c r="C283" s="12" t="s">
        <v>101</v>
      </c>
      <c r="D283" s="12" t="s">
        <v>57</v>
      </c>
      <c r="E283" s="12" t="s">
        <v>48</v>
      </c>
      <c r="F283" s="89" t="s">
        <v>114</v>
      </c>
      <c r="G283" s="14">
        <v>4</v>
      </c>
      <c r="H283" s="12">
        <v>4.5</v>
      </c>
      <c r="I283" s="123">
        <v>173.33333333333337</v>
      </c>
      <c r="J283" s="123">
        <v>213.33333333333334</v>
      </c>
      <c r="K283" s="123">
        <v>0</v>
      </c>
      <c r="L283" s="123">
        <v>40</v>
      </c>
      <c r="M283" s="123">
        <v>0</v>
      </c>
      <c r="N283" s="123">
        <v>0</v>
      </c>
      <c r="O283" s="123">
        <v>0</v>
      </c>
      <c r="P283" s="123">
        <v>0</v>
      </c>
      <c r="Q283" s="123">
        <v>0</v>
      </c>
      <c r="R283" s="123">
        <v>0</v>
      </c>
    </row>
    <row r="284" spans="1:18" ht="12" customHeight="1">
      <c r="A284" s="59" t="s">
        <v>40</v>
      </c>
      <c r="B284" s="11" t="s">
        <v>105</v>
      </c>
      <c r="C284" s="11" t="s">
        <v>32</v>
      </c>
      <c r="D284" s="11" t="s">
        <v>57</v>
      </c>
      <c r="E284" s="11" t="s">
        <v>48</v>
      </c>
      <c r="F284" s="90" t="s">
        <v>113</v>
      </c>
      <c r="G284" s="13">
        <v>0.51700000000000002</v>
      </c>
      <c r="H284" s="11" t="s">
        <v>29</v>
      </c>
      <c r="I284" s="114">
        <v>86.666666666666671</v>
      </c>
      <c r="J284" s="123">
        <v>76.666666666666657</v>
      </c>
      <c r="K284" s="123">
        <v>23.333333333333336</v>
      </c>
      <c r="L284" s="123">
        <v>26.666666666666661</v>
      </c>
      <c r="M284" s="123">
        <v>0</v>
      </c>
      <c r="N284" s="123">
        <v>0</v>
      </c>
      <c r="O284" s="123">
        <v>0</v>
      </c>
      <c r="P284" s="123">
        <v>0</v>
      </c>
      <c r="Q284" s="123">
        <v>0</v>
      </c>
      <c r="R284" s="123">
        <v>0</v>
      </c>
    </row>
    <row r="285" spans="1:18" ht="12" customHeight="1">
      <c r="A285" s="54" t="s">
        <v>40</v>
      </c>
      <c r="B285" s="2" t="s">
        <v>105</v>
      </c>
      <c r="C285" s="2" t="s">
        <v>32</v>
      </c>
      <c r="D285" s="2" t="s">
        <v>57</v>
      </c>
      <c r="E285" s="2" t="s">
        <v>48</v>
      </c>
      <c r="F285" s="88" t="s">
        <v>114</v>
      </c>
      <c r="G285" s="4">
        <v>3.5</v>
      </c>
      <c r="H285" s="2">
        <v>4</v>
      </c>
      <c r="I285" s="123">
        <v>90</v>
      </c>
      <c r="J285" s="123">
        <v>163.33333333333331</v>
      </c>
      <c r="K285" s="123">
        <v>0</v>
      </c>
      <c r="L285" s="123">
        <v>6.666666666666667</v>
      </c>
      <c r="M285" s="123">
        <v>0</v>
      </c>
      <c r="N285" s="123">
        <v>0</v>
      </c>
      <c r="O285" s="123">
        <v>0</v>
      </c>
      <c r="P285" s="123">
        <v>0</v>
      </c>
      <c r="Q285" s="123">
        <v>0</v>
      </c>
      <c r="R285" s="123">
        <v>0</v>
      </c>
    </row>
    <row r="286" spans="1:18" ht="12" customHeight="1">
      <c r="A286" s="54" t="s">
        <v>40</v>
      </c>
      <c r="B286" s="2" t="s">
        <v>18</v>
      </c>
      <c r="C286" s="2" t="s">
        <v>32</v>
      </c>
      <c r="D286" s="2" t="s">
        <v>57</v>
      </c>
      <c r="E286" s="2" t="s">
        <v>48</v>
      </c>
      <c r="F286" s="87" t="s">
        <v>113</v>
      </c>
      <c r="G286" s="4">
        <v>0.48799999999999999</v>
      </c>
      <c r="H286" s="2" t="s">
        <v>29</v>
      </c>
      <c r="I286" s="114">
        <v>46.666666666666671</v>
      </c>
      <c r="J286" s="123">
        <v>33.333333333333329</v>
      </c>
      <c r="K286" s="123">
        <v>780</v>
      </c>
      <c r="L286" s="123">
        <v>440</v>
      </c>
      <c r="M286" s="123">
        <v>0</v>
      </c>
      <c r="N286" s="123">
        <v>0</v>
      </c>
      <c r="O286" s="123">
        <v>0</v>
      </c>
      <c r="P286" s="123">
        <v>0</v>
      </c>
      <c r="Q286" s="123">
        <v>0</v>
      </c>
      <c r="R286" s="123">
        <v>0</v>
      </c>
    </row>
    <row r="287" spans="1:18" ht="12" customHeight="1" thickBot="1">
      <c r="A287" s="60" t="s">
        <v>40</v>
      </c>
      <c r="B287" s="12" t="s">
        <v>18</v>
      </c>
      <c r="C287" s="12" t="s">
        <v>32</v>
      </c>
      <c r="D287" s="12" t="s">
        <v>57</v>
      </c>
      <c r="E287" s="12" t="s">
        <v>48</v>
      </c>
      <c r="F287" s="89" t="s">
        <v>114</v>
      </c>
      <c r="G287" s="14">
        <v>4.0999999999999996</v>
      </c>
      <c r="H287" s="12">
        <v>4.5999999999999996</v>
      </c>
      <c r="I287" s="123">
        <v>300</v>
      </c>
      <c r="J287" s="123">
        <v>160</v>
      </c>
      <c r="K287" s="123">
        <v>10</v>
      </c>
      <c r="L287" s="123">
        <v>30</v>
      </c>
      <c r="M287" s="123">
        <v>0</v>
      </c>
      <c r="N287" s="123">
        <v>0</v>
      </c>
      <c r="O287" s="123">
        <v>0</v>
      </c>
      <c r="P287" s="123">
        <v>0</v>
      </c>
      <c r="Q287" s="123">
        <v>0</v>
      </c>
      <c r="R287" s="123">
        <v>0</v>
      </c>
    </row>
    <row r="288" spans="1:18" ht="12" customHeight="1">
      <c r="A288" s="59" t="s">
        <v>40</v>
      </c>
      <c r="B288" s="11" t="s">
        <v>20</v>
      </c>
      <c r="C288" s="11" t="s">
        <v>30</v>
      </c>
      <c r="D288" s="11" t="s">
        <v>57</v>
      </c>
      <c r="E288" s="11" t="s">
        <v>48</v>
      </c>
      <c r="F288" s="90" t="s">
        <v>113</v>
      </c>
      <c r="G288" s="13">
        <v>0.505</v>
      </c>
      <c r="H288" s="11" t="s">
        <v>29</v>
      </c>
      <c r="I288" s="114">
        <v>43.333333333333329</v>
      </c>
      <c r="J288" s="123">
        <v>283.33333333333337</v>
      </c>
      <c r="K288" s="123">
        <v>266.66666666666669</v>
      </c>
      <c r="L288" s="123">
        <v>63.333333333333329</v>
      </c>
      <c r="M288" s="123">
        <v>0</v>
      </c>
      <c r="N288" s="123">
        <v>0</v>
      </c>
      <c r="O288" s="123">
        <v>0</v>
      </c>
      <c r="P288" s="123">
        <v>0</v>
      </c>
      <c r="Q288" s="123">
        <v>0</v>
      </c>
      <c r="R288" s="123">
        <v>0</v>
      </c>
    </row>
    <row r="289" spans="1:18" ht="12" customHeight="1" thickBot="1">
      <c r="A289" s="54" t="s">
        <v>40</v>
      </c>
      <c r="B289" s="2" t="s">
        <v>20</v>
      </c>
      <c r="C289" s="2" t="s">
        <v>30</v>
      </c>
      <c r="D289" s="2" t="s">
        <v>57</v>
      </c>
      <c r="E289" s="2" t="s">
        <v>48</v>
      </c>
      <c r="F289" s="88" t="s">
        <v>114</v>
      </c>
      <c r="G289" s="4">
        <v>2.7</v>
      </c>
      <c r="H289" s="2">
        <v>3.2</v>
      </c>
      <c r="I289" s="124">
        <v>760</v>
      </c>
      <c r="J289" s="124">
        <v>1600</v>
      </c>
      <c r="K289" s="124">
        <v>240</v>
      </c>
      <c r="L289" s="124">
        <v>2420</v>
      </c>
      <c r="M289" s="124">
        <v>0</v>
      </c>
      <c r="N289" s="124">
        <v>0</v>
      </c>
      <c r="O289" s="124">
        <v>0</v>
      </c>
      <c r="P289" s="124">
        <v>0</v>
      </c>
      <c r="Q289" s="124">
        <v>0</v>
      </c>
      <c r="R289" s="124">
        <v>80</v>
      </c>
    </row>
    <row r="290" spans="1:18"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</row>
  </sheetData>
  <phoneticPr fontId="6" type="noConversion"/>
  <pageMargins left="0.7" right="0.7" top="0.75" bottom="0.75" header="0.3" footer="0.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</sheetPr>
  <dimension ref="A1:AZ328"/>
  <sheetViews>
    <sheetView zoomScale="75" zoomScaleNormal="75" zoomScaleSheetLayoutView="70" workbookViewId="0">
      <pane xSplit="7" ySplit="1" topLeftCell="H53" activePane="bottomRight" state="frozen"/>
      <selection pane="topRight" activeCell="G1" sqref="G1"/>
      <selection pane="bottomLeft" activeCell="A2" sqref="A2"/>
      <selection pane="bottomRight" activeCell="AF88" sqref="AF88"/>
    </sheetView>
  </sheetViews>
  <sheetFormatPr defaultRowHeight="11.25"/>
  <cols>
    <col min="1" max="1" width="8.7109375" style="1" customWidth="1"/>
    <col min="2" max="2" width="10.28515625" style="1" customWidth="1"/>
    <col min="3" max="3" width="7.7109375" style="1" customWidth="1"/>
    <col min="4" max="4" width="7.140625" style="1" customWidth="1"/>
    <col min="5" max="5" width="11.28515625" style="1" customWidth="1"/>
    <col min="6" max="6" width="9.7109375" style="1" customWidth="1"/>
    <col min="7" max="7" width="7" style="1" customWidth="1"/>
    <col min="8" max="8" width="9.85546875" style="1" customWidth="1"/>
    <col min="9" max="12" width="14.42578125" style="1" customWidth="1"/>
    <col min="13" max="13" width="14.85546875" style="1" customWidth="1"/>
    <col min="14" max="15" width="14.42578125" style="1" customWidth="1"/>
    <col min="16" max="18" width="10.7109375" style="1" customWidth="1"/>
    <col min="19" max="19" width="14.140625" style="1" customWidth="1"/>
    <col min="20" max="20" width="14.7109375" style="1" customWidth="1"/>
    <col min="21" max="21" width="11.85546875" style="1" customWidth="1"/>
    <col min="22" max="23" width="10.140625" style="1" customWidth="1"/>
    <col min="24" max="24" width="13.5703125" style="1" customWidth="1"/>
    <col min="25" max="25" width="17.5703125" style="1" customWidth="1"/>
    <col min="26" max="26" width="9.140625" style="1"/>
    <col min="27" max="27" width="11.42578125" style="1" customWidth="1"/>
    <col min="28" max="32" width="9.140625" style="1"/>
    <col min="33" max="33" width="11.5703125" style="1" customWidth="1"/>
    <col min="34" max="34" width="9.140625" style="1"/>
    <col min="35" max="35" width="14.140625" style="1" customWidth="1"/>
    <col min="36" max="16384" width="9.140625" style="1"/>
  </cols>
  <sheetData>
    <row r="1" spans="1:50" s="3" customFormat="1" ht="75.75" customHeight="1">
      <c r="A1" s="5" t="s">
        <v>109</v>
      </c>
      <c r="B1" s="5" t="s">
        <v>41</v>
      </c>
      <c r="C1" s="5" t="s">
        <v>0</v>
      </c>
      <c r="D1" s="5" t="s">
        <v>1</v>
      </c>
      <c r="E1" s="5" t="s">
        <v>17</v>
      </c>
      <c r="F1" s="5" t="s">
        <v>116</v>
      </c>
      <c r="G1" s="5" t="s">
        <v>112</v>
      </c>
      <c r="H1" s="5" t="s">
        <v>42</v>
      </c>
      <c r="I1" s="340" t="s">
        <v>302</v>
      </c>
      <c r="J1" s="266" t="s">
        <v>348</v>
      </c>
      <c r="K1" s="266" t="s">
        <v>349</v>
      </c>
      <c r="L1" s="256" t="s">
        <v>350</v>
      </c>
      <c r="M1" s="341" t="s">
        <v>339</v>
      </c>
      <c r="N1" s="341" t="s">
        <v>340</v>
      </c>
      <c r="O1" s="341" t="s">
        <v>342</v>
      </c>
      <c r="P1" s="95" t="s">
        <v>301</v>
      </c>
      <c r="Q1" s="95" t="s">
        <v>351</v>
      </c>
      <c r="R1" s="95" t="s">
        <v>323</v>
      </c>
      <c r="S1" s="342" t="s">
        <v>352</v>
      </c>
      <c r="T1" s="343" t="s">
        <v>353</v>
      </c>
      <c r="U1" s="344" t="s">
        <v>341</v>
      </c>
      <c r="V1" s="344" t="s">
        <v>343</v>
      </c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69"/>
      <c r="AP1" s="369"/>
      <c r="AQ1" s="346"/>
      <c r="AR1" s="346"/>
      <c r="AS1" s="346"/>
      <c r="AT1" s="346"/>
      <c r="AU1" s="346"/>
      <c r="AV1" s="346"/>
    </row>
    <row r="2" spans="1:50" ht="12" customHeight="1">
      <c r="A2" s="15" t="s">
        <v>31</v>
      </c>
      <c r="B2" s="2" t="s">
        <v>52</v>
      </c>
      <c r="C2" s="2" t="s">
        <v>44</v>
      </c>
      <c r="D2" s="2" t="s">
        <v>45</v>
      </c>
      <c r="E2" s="2" t="s">
        <v>48</v>
      </c>
      <c r="F2" s="87" t="s">
        <v>113</v>
      </c>
      <c r="G2" s="17">
        <v>0.55700000000000005</v>
      </c>
      <c r="H2" s="2" t="s">
        <v>29</v>
      </c>
      <c r="I2" s="347">
        <v>163453.26900000003</v>
      </c>
      <c r="J2" s="347">
        <f t="shared" ref="J2:J65" si="0">I2*220*0.369</f>
        <v>13269136.377420003</v>
      </c>
      <c r="K2" s="347">
        <f>J2/1000</f>
        <v>13269.136377420002</v>
      </c>
      <c r="L2" s="347">
        <f t="shared" ref="L2:L65" si="1">J2*1000</f>
        <v>13269136377.420002</v>
      </c>
      <c r="M2" s="348">
        <f t="shared" ref="M2:M65" si="2">L2*0.000000001</f>
        <v>13.269136377420002</v>
      </c>
      <c r="N2" s="349">
        <f>M2/32</f>
        <v>0.41466051179437508</v>
      </c>
      <c r="O2" s="308">
        <f>0.136*I2*81.18*0.000001</f>
        <v>1.8046025473291205</v>
      </c>
      <c r="P2" s="350">
        <v>216637.66600000003</v>
      </c>
      <c r="Q2" s="347">
        <f t="shared" ref="Q2:Q65" si="3">P2*220*4.18</f>
        <v>199219997.65360001</v>
      </c>
      <c r="R2" s="100">
        <f>Q2/1000</f>
        <v>199219.9976536</v>
      </c>
      <c r="S2" s="351">
        <f t="shared" ref="S2:S65" si="4">Q2*1000</f>
        <v>199219997653.60001</v>
      </c>
      <c r="T2" s="348">
        <f t="shared" ref="T2:T27" si="5">S2*0.000000001</f>
        <v>199.21999765360002</v>
      </c>
      <c r="U2" s="352">
        <f>T2/50</f>
        <v>3.9843999530720002</v>
      </c>
      <c r="V2" s="352">
        <f>0.09*P2*919.6*0.000001</f>
        <v>17.929799788823999</v>
      </c>
      <c r="W2" s="148"/>
      <c r="Y2" s="353"/>
      <c r="Z2" s="354"/>
      <c r="AA2" s="113" t="s">
        <v>355</v>
      </c>
      <c r="AB2" s="3" t="s">
        <v>143</v>
      </c>
      <c r="AC2" s="3" t="s">
        <v>144</v>
      </c>
      <c r="AD2" s="3" t="s">
        <v>145</v>
      </c>
      <c r="AE2" s="3" t="s">
        <v>146</v>
      </c>
      <c r="AF2" s="3"/>
      <c r="AG2" s="3"/>
      <c r="AH2" s="3"/>
      <c r="AI2" s="113" t="s">
        <v>344</v>
      </c>
      <c r="AJ2" s="3" t="s">
        <v>143</v>
      </c>
      <c r="AK2" s="3" t="s">
        <v>144</v>
      </c>
      <c r="AL2" s="3" t="s">
        <v>145</v>
      </c>
      <c r="AM2" s="3" t="s">
        <v>146</v>
      </c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</row>
    <row r="3" spans="1:50" ht="12" customHeight="1">
      <c r="A3" s="15" t="s">
        <v>31</v>
      </c>
      <c r="B3" s="2" t="s">
        <v>52</v>
      </c>
      <c r="C3" s="2" t="s">
        <v>44</v>
      </c>
      <c r="D3" s="2" t="s">
        <v>45</v>
      </c>
      <c r="E3" s="2" t="s">
        <v>46</v>
      </c>
      <c r="F3" s="88" t="s">
        <v>114</v>
      </c>
      <c r="G3" s="4">
        <v>15.662000000000001</v>
      </c>
      <c r="H3" s="2">
        <v>16.7</v>
      </c>
      <c r="I3" s="347">
        <v>81268.292000000001</v>
      </c>
      <c r="J3" s="347">
        <f t="shared" si="0"/>
        <v>6597359.9445600007</v>
      </c>
      <c r="K3" s="347">
        <f t="shared" ref="K3:K66" si="6">J3/1000</f>
        <v>6597.3599445600003</v>
      </c>
      <c r="L3" s="347">
        <f t="shared" si="1"/>
        <v>6597359944.5600004</v>
      </c>
      <c r="M3" s="348">
        <f t="shared" si="2"/>
        <v>6.5973599445600009</v>
      </c>
      <c r="N3" s="349">
        <f t="shared" ref="N3:N66" si="7">M3/32</f>
        <v>0.20616749826750003</v>
      </c>
      <c r="O3" s="308">
        <f t="shared" ref="O3:O66" si="8">0.136*I3*81.18*0.000001</f>
        <v>0.89724095246016011</v>
      </c>
      <c r="P3" s="350">
        <v>110668.88</v>
      </c>
      <c r="Q3" s="347">
        <f t="shared" si="3"/>
        <v>101771102.04799999</v>
      </c>
      <c r="R3" s="100">
        <f t="shared" ref="R3:R66" si="9">Q3/1000</f>
        <v>101771.10204799999</v>
      </c>
      <c r="S3" s="351">
        <f t="shared" si="4"/>
        <v>101771102048</v>
      </c>
      <c r="T3" s="348">
        <f t="shared" si="5"/>
        <v>101.771102048</v>
      </c>
      <c r="U3" s="352">
        <f>T3/50</f>
        <v>2.0354220409599999</v>
      </c>
      <c r="V3" s="352">
        <f t="shared" ref="V3:V66" si="10">0.09*P3*919.6*0.000001</f>
        <v>9.1593991843199998</v>
      </c>
      <c r="W3" s="148"/>
      <c r="X3" s="148"/>
      <c r="Y3" s="148" t="s">
        <v>354</v>
      </c>
      <c r="Z3" s="354"/>
      <c r="AA3" s="149" t="s">
        <v>31</v>
      </c>
      <c r="AB3" s="150">
        <v>0.25096115037262506</v>
      </c>
      <c r="AC3" s="150">
        <v>7.8246038103750012E-2</v>
      </c>
      <c r="AD3" s="355">
        <v>2.0452453683750003E-2</v>
      </c>
      <c r="AE3" s="355">
        <v>5.1523753668750005E-2</v>
      </c>
      <c r="AI3" s="149" t="s">
        <v>31</v>
      </c>
      <c r="AJ3" s="150">
        <v>2.7925745170400007</v>
      </c>
      <c r="AK3" s="148">
        <v>1.2353978312720002</v>
      </c>
      <c r="AL3" s="148">
        <v>1.242119803804</v>
      </c>
      <c r="AM3" s="148">
        <v>1.7276345234280002</v>
      </c>
      <c r="AN3" s="150"/>
    </row>
    <row r="4" spans="1:50" ht="12" customHeight="1">
      <c r="A4" s="15" t="s">
        <v>31</v>
      </c>
      <c r="B4" s="2" t="s">
        <v>54</v>
      </c>
      <c r="C4" s="2" t="s">
        <v>44</v>
      </c>
      <c r="D4" s="2" t="s">
        <v>45</v>
      </c>
      <c r="E4" s="2" t="s">
        <v>48</v>
      </c>
      <c r="F4" s="87" t="s">
        <v>113</v>
      </c>
      <c r="G4" s="4">
        <v>0.51900000000000002</v>
      </c>
      <c r="H4" s="2" t="s">
        <v>29</v>
      </c>
      <c r="I4" s="347">
        <v>66734.668000000005</v>
      </c>
      <c r="J4" s="347">
        <f t="shared" si="0"/>
        <v>5417520.3482400002</v>
      </c>
      <c r="K4" s="347">
        <f t="shared" si="6"/>
        <v>5417.5203482400002</v>
      </c>
      <c r="L4" s="347">
        <f t="shared" si="1"/>
        <v>5417520348.2399998</v>
      </c>
      <c r="M4" s="348">
        <f t="shared" si="2"/>
        <v>5.4175203482400001</v>
      </c>
      <c r="N4" s="349">
        <f t="shared" si="7"/>
        <v>0.1692975108825</v>
      </c>
      <c r="O4" s="308">
        <f t="shared" si="8"/>
        <v>0.73678276736064019</v>
      </c>
      <c r="P4" s="350">
        <v>100202.00400000002</v>
      </c>
      <c r="Q4" s="347">
        <f t="shared" si="3"/>
        <v>92145762.878399998</v>
      </c>
      <c r="R4" s="100">
        <f t="shared" si="9"/>
        <v>92145.762878399997</v>
      </c>
      <c r="S4" s="351">
        <f t="shared" si="4"/>
        <v>92145762878.399994</v>
      </c>
      <c r="T4" s="348">
        <f t="shared" si="5"/>
        <v>92.145762878400006</v>
      </c>
      <c r="U4" s="352">
        <f t="shared" ref="U4:U67" si="11">T4/50</f>
        <v>1.8429152575680001</v>
      </c>
      <c r="V4" s="352">
        <f t="shared" si="10"/>
        <v>8.2931186590560007</v>
      </c>
      <c r="W4" s="148"/>
      <c r="X4" s="148"/>
      <c r="Y4" s="353"/>
      <c r="Z4" s="354"/>
      <c r="AA4" s="149" t="s">
        <v>33</v>
      </c>
      <c r="AB4" s="150">
        <v>0.19164782662987501</v>
      </c>
      <c r="AC4" s="150">
        <v>0.11519454938062502</v>
      </c>
      <c r="AD4" s="355">
        <v>2.5339055878124999E-2</v>
      </c>
      <c r="AE4" s="355">
        <v>6.0088898182500003E-2</v>
      </c>
      <c r="AI4" s="149" t="s">
        <v>33</v>
      </c>
      <c r="AJ4" s="150">
        <v>2.6202686843256005</v>
      </c>
      <c r="AK4" s="148">
        <v>2.4437982940360006</v>
      </c>
      <c r="AL4" s="148">
        <v>1.9672826972480002</v>
      </c>
      <c r="AM4" s="148">
        <v>2.1011309646360004</v>
      </c>
    </row>
    <row r="5" spans="1:50" ht="12" customHeight="1" thickBot="1">
      <c r="A5" s="23" t="s">
        <v>31</v>
      </c>
      <c r="B5" s="12" t="s">
        <v>54</v>
      </c>
      <c r="C5" s="12" t="s">
        <v>44</v>
      </c>
      <c r="D5" s="12" t="s">
        <v>45</v>
      </c>
      <c r="E5" s="12" t="s">
        <v>48</v>
      </c>
      <c r="F5" s="89" t="s">
        <v>114</v>
      </c>
      <c r="G5" s="14">
        <v>15.5</v>
      </c>
      <c r="H5" s="12">
        <v>16</v>
      </c>
      <c r="I5" s="347">
        <v>45034.234000000004</v>
      </c>
      <c r="J5" s="347">
        <f t="shared" si="0"/>
        <v>3655879.1161199999</v>
      </c>
      <c r="K5" s="347">
        <f t="shared" si="6"/>
        <v>3655.8791161199997</v>
      </c>
      <c r="L5" s="347">
        <f t="shared" si="1"/>
        <v>3655879116.1199999</v>
      </c>
      <c r="M5" s="348">
        <f t="shared" si="2"/>
        <v>3.6558791161199999</v>
      </c>
      <c r="N5" s="349">
        <f t="shared" si="7"/>
        <v>0.11424622237875</v>
      </c>
      <c r="O5" s="308">
        <f t="shared" si="8"/>
        <v>0.49719955979232011</v>
      </c>
      <c r="P5" s="356">
        <v>60567.878000000004</v>
      </c>
      <c r="Q5" s="347">
        <f t="shared" si="3"/>
        <v>55698220.608799994</v>
      </c>
      <c r="R5" s="100">
        <f t="shared" si="9"/>
        <v>55698.220608799995</v>
      </c>
      <c r="S5" s="351">
        <f t="shared" si="4"/>
        <v>55698220608.799995</v>
      </c>
      <c r="T5" s="348">
        <f t="shared" si="5"/>
        <v>55.6982206088</v>
      </c>
      <c r="U5" s="352">
        <f t="shared" si="11"/>
        <v>1.113964412176</v>
      </c>
      <c r="V5" s="352">
        <f t="shared" si="10"/>
        <v>5.0128398547919994</v>
      </c>
      <c r="W5" s="148"/>
      <c r="X5" s="148"/>
      <c r="Y5" s="353"/>
      <c r="Z5" s="354"/>
      <c r="AA5" s="149" t="s">
        <v>34</v>
      </c>
      <c r="AB5" s="150">
        <v>0.22629800399456257</v>
      </c>
      <c r="AC5" s="150">
        <v>0.12901777450031252</v>
      </c>
      <c r="AD5" s="355">
        <v>7.2788627618437518E-2</v>
      </c>
      <c r="AE5" s="355">
        <v>9.3304504445624992E-2</v>
      </c>
      <c r="AI5" s="149" t="s">
        <v>34</v>
      </c>
      <c r="AJ5" s="150">
        <v>6.9923797514648003</v>
      </c>
      <c r="AK5" s="148">
        <v>4.2367695146480004</v>
      </c>
      <c r="AL5" s="148">
        <v>4.2765320622640006</v>
      </c>
      <c r="AM5" s="148">
        <v>5.6707392315640002</v>
      </c>
    </row>
    <row r="6" spans="1:50" ht="12" customHeight="1">
      <c r="A6" s="26" t="s">
        <v>31</v>
      </c>
      <c r="B6" s="11" t="s">
        <v>58</v>
      </c>
      <c r="C6" s="11" t="s">
        <v>56</v>
      </c>
      <c r="D6" s="11" t="s">
        <v>57</v>
      </c>
      <c r="E6" s="11" t="s">
        <v>48</v>
      </c>
      <c r="F6" s="90" t="s">
        <v>113</v>
      </c>
      <c r="G6" s="13">
        <v>0.52400000000000002</v>
      </c>
      <c r="H6" s="11" t="s">
        <v>29</v>
      </c>
      <c r="I6" s="347">
        <v>136369.394</v>
      </c>
      <c r="J6" s="347">
        <f t="shared" si="0"/>
        <v>11070467.404920001</v>
      </c>
      <c r="K6" s="347">
        <f t="shared" si="6"/>
        <v>11070.46740492</v>
      </c>
      <c r="L6" s="347">
        <f t="shared" si="1"/>
        <v>11070467404.92</v>
      </c>
      <c r="M6" s="348">
        <f t="shared" si="2"/>
        <v>11.07046740492</v>
      </c>
      <c r="N6" s="349">
        <f t="shared" si="7"/>
        <v>0.34595210640375001</v>
      </c>
      <c r="O6" s="308">
        <f t="shared" si="8"/>
        <v>1.5055835670691202</v>
      </c>
      <c r="P6" s="357">
        <v>219621.05900000001</v>
      </c>
      <c r="Q6" s="347">
        <f t="shared" si="3"/>
        <v>201963525.85640001</v>
      </c>
      <c r="R6" s="100">
        <f t="shared" si="9"/>
        <v>201963.52585640003</v>
      </c>
      <c r="S6" s="351">
        <f t="shared" si="4"/>
        <v>201963525856.40002</v>
      </c>
      <c r="T6" s="348">
        <f t="shared" si="5"/>
        <v>201.96352585640003</v>
      </c>
      <c r="U6" s="352">
        <f t="shared" si="11"/>
        <v>4.0392705171280001</v>
      </c>
      <c r="V6" s="352">
        <f t="shared" si="10"/>
        <v>18.176717327075998</v>
      </c>
      <c r="W6" s="148"/>
      <c r="X6" s="148"/>
      <c r="Y6" s="353"/>
      <c r="Z6" s="354"/>
      <c r="AA6" s="149" t="s">
        <v>36</v>
      </c>
      <c r="AB6" s="150">
        <v>0.11258453602068752</v>
      </c>
      <c r="AC6" s="150">
        <v>3.8108248756875004E-2</v>
      </c>
      <c r="AD6" s="355">
        <v>5.6990224603125007E-2</v>
      </c>
      <c r="AE6" s="355">
        <v>4.620829021875001E-2</v>
      </c>
      <c r="AI6" s="149" t="s">
        <v>36</v>
      </c>
      <c r="AJ6" s="150">
        <v>8.5528188929568003</v>
      </c>
      <c r="AK6" s="148">
        <v>3.347498529584001</v>
      </c>
      <c r="AL6" s="148">
        <v>2.6415162483160004</v>
      </c>
      <c r="AM6" s="148">
        <v>4.0896305719280006</v>
      </c>
    </row>
    <row r="7" spans="1:50" ht="12" customHeight="1">
      <c r="A7" s="15" t="s">
        <v>31</v>
      </c>
      <c r="B7" s="2" t="s">
        <v>58</v>
      </c>
      <c r="C7" s="2" t="s">
        <v>56</v>
      </c>
      <c r="D7" s="2" t="s">
        <v>57</v>
      </c>
      <c r="E7" s="2" t="s">
        <v>48</v>
      </c>
      <c r="F7" s="88" t="s">
        <v>114</v>
      </c>
      <c r="G7" s="4">
        <v>15.5</v>
      </c>
      <c r="H7" s="2">
        <v>16</v>
      </c>
      <c r="I7" s="347">
        <v>91101.822000000015</v>
      </c>
      <c r="J7" s="347">
        <f t="shared" si="0"/>
        <v>7395645.9099600008</v>
      </c>
      <c r="K7" s="347">
        <f t="shared" si="6"/>
        <v>7395.6459099600006</v>
      </c>
      <c r="L7" s="347">
        <f t="shared" si="1"/>
        <v>7395645909.960001</v>
      </c>
      <c r="M7" s="348">
        <f t="shared" si="2"/>
        <v>7.3956459099600016</v>
      </c>
      <c r="N7" s="349">
        <f t="shared" si="7"/>
        <v>0.23111393468625005</v>
      </c>
      <c r="O7" s="308">
        <f t="shared" si="8"/>
        <v>1.0058078437545601</v>
      </c>
      <c r="P7" s="350">
        <v>141052.82100000003</v>
      </c>
      <c r="Q7" s="347">
        <f t="shared" si="3"/>
        <v>129712174.19160001</v>
      </c>
      <c r="R7" s="100">
        <f t="shared" si="9"/>
        <v>129712.1741916</v>
      </c>
      <c r="S7" s="351">
        <f t="shared" si="4"/>
        <v>129712174191.60001</v>
      </c>
      <c r="T7" s="348">
        <f t="shared" si="5"/>
        <v>129.71217419160001</v>
      </c>
      <c r="U7" s="352">
        <f t="shared" si="11"/>
        <v>2.5942434838320003</v>
      </c>
      <c r="V7" s="352">
        <f t="shared" si="10"/>
        <v>11.674095677244001</v>
      </c>
      <c r="W7" s="148"/>
      <c r="X7" s="148"/>
      <c r="Y7" s="353"/>
      <c r="Z7" s="354"/>
      <c r="AA7" s="149" t="s">
        <v>149</v>
      </c>
      <c r="AB7" s="150">
        <v>0.16164867978393752</v>
      </c>
      <c r="AC7" s="150">
        <v>5.1267040945312502E-2</v>
      </c>
      <c r="AD7" s="355">
        <v>4.5957617794687503E-2</v>
      </c>
      <c r="AE7" s="355">
        <v>6.1182192369375006E-2</v>
      </c>
      <c r="AI7" s="149" t="s">
        <v>149</v>
      </c>
      <c r="AJ7" s="150">
        <v>7.2243688178200021</v>
      </c>
      <c r="AK7" s="148">
        <v>5.236657454863999</v>
      </c>
      <c r="AL7" s="148">
        <v>2.6275249113520003</v>
      </c>
      <c r="AM7" s="148">
        <v>4.7807456891919999</v>
      </c>
    </row>
    <row r="8" spans="1:50" ht="12" customHeight="1">
      <c r="A8" s="15" t="s">
        <v>31</v>
      </c>
      <c r="B8" s="2" t="s">
        <v>60</v>
      </c>
      <c r="C8" s="2" t="s">
        <v>56</v>
      </c>
      <c r="D8" s="2" t="s">
        <v>57</v>
      </c>
      <c r="E8" s="2" t="s">
        <v>48</v>
      </c>
      <c r="F8" s="87" t="s">
        <v>113</v>
      </c>
      <c r="G8" s="4">
        <v>0.58399999999999996</v>
      </c>
      <c r="H8" s="2" t="s">
        <v>29</v>
      </c>
      <c r="I8" s="347">
        <v>146302.92600000001</v>
      </c>
      <c r="J8" s="347">
        <f t="shared" si="0"/>
        <v>11876871.532680001</v>
      </c>
      <c r="K8" s="347">
        <f t="shared" si="6"/>
        <v>11876.871532680001</v>
      </c>
      <c r="L8" s="347">
        <f t="shared" si="1"/>
        <v>11876871532.68</v>
      </c>
      <c r="M8" s="348">
        <f t="shared" si="2"/>
        <v>11.876871532680001</v>
      </c>
      <c r="N8" s="349">
        <f t="shared" si="7"/>
        <v>0.37115223539625003</v>
      </c>
      <c r="O8" s="308">
        <f t="shared" si="8"/>
        <v>1.6152545284444804</v>
      </c>
      <c r="P8" s="350">
        <v>215220.97100000002</v>
      </c>
      <c r="Q8" s="347">
        <f t="shared" si="3"/>
        <v>197917204.9316</v>
      </c>
      <c r="R8" s="100">
        <f t="shared" si="9"/>
        <v>197917.20493159999</v>
      </c>
      <c r="S8" s="351">
        <f t="shared" si="4"/>
        <v>197917204931.60001</v>
      </c>
      <c r="T8" s="348">
        <f t="shared" si="5"/>
        <v>197.91720493160003</v>
      </c>
      <c r="U8" s="352">
        <f t="shared" si="11"/>
        <v>3.9583440986320007</v>
      </c>
      <c r="V8" s="352">
        <f t="shared" si="10"/>
        <v>17.812548443844001</v>
      </c>
      <c r="W8" s="148"/>
      <c r="X8" s="148"/>
      <c r="Y8" s="353"/>
      <c r="Z8" s="354"/>
      <c r="AA8" s="149" t="s">
        <v>40</v>
      </c>
      <c r="AB8" s="150">
        <v>0.13371289920450002</v>
      </c>
      <c r="AC8" s="150">
        <v>6.9638611494375016E-2</v>
      </c>
      <c r="AD8" s="355">
        <v>4.7853574840817308E-2</v>
      </c>
      <c r="AE8" s="355">
        <v>6.9708074937187517E-2</v>
      </c>
      <c r="AI8" s="149" t="s">
        <v>40</v>
      </c>
      <c r="AJ8" s="150">
        <v>6.2716748176544002</v>
      </c>
      <c r="AK8" s="148">
        <v>4.2729192757240009</v>
      </c>
      <c r="AL8" s="148">
        <v>3.1487026343316926</v>
      </c>
      <c r="AM8" s="148">
        <v>4.5806192105520003</v>
      </c>
    </row>
    <row r="9" spans="1:50" ht="12" customHeight="1" thickBot="1">
      <c r="A9" s="23" t="s">
        <v>31</v>
      </c>
      <c r="B9" s="12" t="s">
        <v>60</v>
      </c>
      <c r="C9" s="12" t="s">
        <v>56</v>
      </c>
      <c r="D9" s="12" t="s">
        <v>57</v>
      </c>
      <c r="E9" s="12" t="s">
        <v>48</v>
      </c>
      <c r="F9" s="89" t="s">
        <v>114</v>
      </c>
      <c r="G9" s="14">
        <v>16.5</v>
      </c>
      <c r="H9" s="12">
        <v>17</v>
      </c>
      <c r="I9" s="347">
        <v>85651.713000000003</v>
      </c>
      <c r="J9" s="347">
        <f t="shared" si="0"/>
        <v>6953206.0613399995</v>
      </c>
      <c r="K9" s="347">
        <f t="shared" si="6"/>
        <v>6953.2060613399999</v>
      </c>
      <c r="L9" s="347">
        <f t="shared" si="1"/>
        <v>6953206061.3399992</v>
      </c>
      <c r="M9" s="348">
        <f t="shared" si="2"/>
        <v>6.9532060613399995</v>
      </c>
      <c r="N9" s="349">
        <f t="shared" si="7"/>
        <v>0.21728768941687499</v>
      </c>
      <c r="O9" s="308">
        <f t="shared" si="8"/>
        <v>0.94563602434224014</v>
      </c>
      <c r="P9" s="356">
        <v>141002.82</v>
      </c>
      <c r="Q9" s="347">
        <f t="shared" si="3"/>
        <v>129666193.272</v>
      </c>
      <c r="R9" s="100">
        <f t="shared" si="9"/>
        <v>129666.193272</v>
      </c>
      <c r="S9" s="351">
        <f t="shared" si="4"/>
        <v>129666193272</v>
      </c>
      <c r="T9" s="348">
        <f t="shared" si="5"/>
        <v>129.66619327200002</v>
      </c>
      <c r="U9" s="352">
        <f t="shared" si="11"/>
        <v>2.5933238654400004</v>
      </c>
      <c r="V9" s="352">
        <f t="shared" si="10"/>
        <v>11.669957394480001</v>
      </c>
      <c r="W9" s="148"/>
      <c r="X9" s="148"/>
      <c r="Y9" s="82"/>
      <c r="Z9" s="358"/>
      <c r="AB9" s="152">
        <f>MIN(AB3:AB8)</f>
        <v>0.11258453602068752</v>
      </c>
      <c r="AC9" s="152">
        <f>MIN(AC3:AC8)</f>
        <v>3.8108248756875004E-2</v>
      </c>
      <c r="AD9" s="152">
        <f>MIN(AD3:AD8)</f>
        <v>2.0452453683750003E-2</v>
      </c>
      <c r="AE9" s="152">
        <f>MIN(AE3:AE8)</f>
        <v>4.620829021875001E-2</v>
      </c>
      <c r="AJ9" s="152">
        <f>MIN(AJ3:AJ8)</f>
        <v>2.6202686843256005</v>
      </c>
      <c r="AK9" s="152">
        <f>MIN(AK3:AK8)</f>
        <v>1.2353978312720002</v>
      </c>
      <c r="AL9" s="152">
        <f>MIN(AL3:AL8)</f>
        <v>1.242119803804</v>
      </c>
      <c r="AM9" s="152">
        <f>MIN(AM3:AM8)</f>
        <v>1.7276345234280002</v>
      </c>
    </row>
    <row r="10" spans="1:50" ht="12" customHeight="1">
      <c r="A10" s="24" t="s">
        <v>31</v>
      </c>
      <c r="B10" s="18" t="s">
        <v>63</v>
      </c>
      <c r="C10" s="18" t="s">
        <v>62</v>
      </c>
      <c r="D10" s="18" t="s">
        <v>57</v>
      </c>
      <c r="E10" s="18" t="s">
        <v>48</v>
      </c>
      <c r="F10" s="90" t="s">
        <v>113</v>
      </c>
      <c r="G10" s="19">
        <v>0.55300000000000005</v>
      </c>
      <c r="H10" s="2" t="s">
        <v>29</v>
      </c>
      <c r="I10" s="347">
        <v>107752.15500000001</v>
      </c>
      <c r="J10" s="347">
        <f t="shared" si="0"/>
        <v>8747319.9429000001</v>
      </c>
      <c r="K10" s="347">
        <f t="shared" si="6"/>
        <v>8747.3199428999997</v>
      </c>
      <c r="L10" s="347">
        <f t="shared" si="1"/>
        <v>8747319942.8999996</v>
      </c>
      <c r="M10" s="348">
        <f t="shared" si="2"/>
        <v>8.7473199429000008</v>
      </c>
      <c r="N10" s="349">
        <f t="shared" si="7"/>
        <v>0.27335374821562503</v>
      </c>
      <c r="O10" s="308">
        <f t="shared" si="8"/>
        <v>1.1896355122344002</v>
      </c>
      <c r="P10" s="357">
        <v>171153.42300000001</v>
      </c>
      <c r="Q10" s="347">
        <f t="shared" si="3"/>
        <v>157392687.79080001</v>
      </c>
      <c r="R10" s="100">
        <f t="shared" si="9"/>
        <v>157392.6877908</v>
      </c>
      <c r="S10" s="351">
        <f t="shared" si="4"/>
        <v>157392687790.80002</v>
      </c>
      <c r="T10" s="348">
        <f t="shared" si="5"/>
        <v>157.39268779080004</v>
      </c>
      <c r="U10" s="352">
        <f t="shared" si="11"/>
        <v>3.1478537558160009</v>
      </c>
      <c r="V10" s="352">
        <f t="shared" si="10"/>
        <v>14.165341901172001</v>
      </c>
      <c r="W10" s="148"/>
      <c r="X10" s="148"/>
      <c r="Y10" s="82"/>
      <c r="Z10" s="82"/>
      <c r="AB10" s="152">
        <f>MAX(AB4:AB9)</f>
        <v>0.22629800399456257</v>
      </c>
      <c r="AC10" s="152">
        <f>MAX(AC4:AC9)</f>
        <v>0.12901777450031252</v>
      </c>
      <c r="AD10" s="152">
        <f>MAX(AD4:AD9)</f>
        <v>7.2788627618437518E-2</v>
      </c>
      <c r="AE10" s="152">
        <f>MAX(AE4:AE9)</f>
        <v>9.3304504445624992E-2</v>
      </c>
      <c r="AJ10" s="152">
        <f>MAX(AJ4:AJ9)</f>
        <v>8.5528188929568003</v>
      </c>
      <c r="AK10" s="152">
        <f>MAX(AK4:AK9)</f>
        <v>5.236657454863999</v>
      </c>
      <c r="AL10" s="152">
        <f>MAX(AL4:AL9)</f>
        <v>4.2765320622640006</v>
      </c>
      <c r="AM10" s="152">
        <f>MAX(AM4:AM9)</f>
        <v>5.6707392315640002</v>
      </c>
    </row>
    <row r="11" spans="1:50" ht="12" customHeight="1" thickBot="1">
      <c r="A11" s="23" t="s">
        <v>31</v>
      </c>
      <c r="B11" s="12" t="s">
        <v>63</v>
      </c>
      <c r="C11" s="12" t="s">
        <v>62</v>
      </c>
      <c r="D11" s="12" t="s">
        <v>57</v>
      </c>
      <c r="E11" s="12" t="s">
        <v>48</v>
      </c>
      <c r="F11" s="89" t="s">
        <v>114</v>
      </c>
      <c r="G11" s="14">
        <v>15.5</v>
      </c>
      <c r="H11" s="12">
        <v>16</v>
      </c>
      <c r="I11" s="347">
        <v>65584.645000000004</v>
      </c>
      <c r="J11" s="347">
        <f t="shared" si="0"/>
        <v>5324161.4811000004</v>
      </c>
      <c r="K11" s="347">
        <f t="shared" si="6"/>
        <v>5324.1614811000009</v>
      </c>
      <c r="L11" s="347">
        <f t="shared" si="1"/>
        <v>5324161481.1000004</v>
      </c>
      <c r="M11" s="348">
        <f t="shared" si="2"/>
        <v>5.3241614811000009</v>
      </c>
      <c r="N11" s="349">
        <f t="shared" si="7"/>
        <v>0.16638004628437503</v>
      </c>
      <c r="O11" s="308">
        <f t="shared" si="8"/>
        <v>0.72408596142960013</v>
      </c>
      <c r="P11" s="356">
        <v>142236.17800000001</v>
      </c>
      <c r="Q11" s="347">
        <f t="shared" si="3"/>
        <v>130800389.2888</v>
      </c>
      <c r="R11" s="100">
        <f t="shared" si="9"/>
        <v>130800.3892888</v>
      </c>
      <c r="S11" s="351">
        <f t="shared" si="4"/>
        <v>130800389288.8</v>
      </c>
      <c r="T11" s="348">
        <f t="shared" si="5"/>
        <v>130.80038928880001</v>
      </c>
      <c r="U11" s="352">
        <f t="shared" si="11"/>
        <v>2.616007785776</v>
      </c>
      <c r="V11" s="352">
        <f t="shared" si="10"/>
        <v>11.772035035991999</v>
      </c>
      <c r="W11" s="148"/>
      <c r="X11" s="148"/>
      <c r="Y11" s="82"/>
      <c r="Z11" s="82"/>
    </row>
    <row r="12" spans="1:50" ht="12" customHeight="1">
      <c r="A12" s="26" t="s">
        <v>31</v>
      </c>
      <c r="B12" s="11" t="s">
        <v>66</v>
      </c>
      <c r="C12" s="11" t="s">
        <v>67</v>
      </c>
      <c r="D12" s="11" t="s">
        <v>57</v>
      </c>
      <c r="E12" s="11" t="s">
        <v>48</v>
      </c>
      <c r="F12" s="90" t="s">
        <v>113</v>
      </c>
      <c r="G12" s="13">
        <v>0.53800000000000003</v>
      </c>
      <c r="H12" s="11" t="s">
        <v>29</v>
      </c>
      <c r="I12" s="347">
        <v>56317.793000000005</v>
      </c>
      <c r="J12" s="347">
        <f t="shared" si="0"/>
        <v>4571878.4357400006</v>
      </c>
      <c r="K12" s="347">
        <f t="shared" si="6"/>
        <v>4571.8784357400009</v>
      </c>
      <c r="L12" s="347">
        <f t="shared" si="1"/>
        <v>4571878435.7400007</v>
      </c>
      <c r="M12" s="348">
        <f t="shared" si="2"/>
        <v>4.5718784357400013</v>
      </c>
      <c r="N12" s="349">
        <f t="shared" si="7"/>
        <v>0.14287120111687504</v>
      </c>
      <c r="O12" s="308">
        <f t="shared" si="8"/>
        <v>0.62177546726064026</v>
      </c>
      <c r="P12" s="357">
        <v>92701.854000000007</v>
      </c>
      <c r="Q12" s="347">
        <f t="shared" si="3"/>
        <v>85248624.9384</v>
      </c>
      <c r="R12" s="100">
        <f t="shared" si="9"/>
        <v>85248.624938399997</v>
      </c>
      <c r="S12" s="351">
        <f t="shared" si="4"/>
        <v>85248624938.399994</v>
      </c>
      <c r="T12" s="348">
        <f t="shared" si="5"/>
        <v>85.248624938399999</v>
      </c>
      <c r="U12" s="352">
        <f t="shared" si="11"/>
        <v>1.7049724987679999</v>
      </c>
      <c r="V12" s="352">
        <f t="shared" si="10"/>
        <v>7.6723762444560011</v>
      </c>
      <c r="W12" s="148"/>
      <c r="X12" s="148"/>
      <c r="Y12" s="82"/>
      <c r="Z12" s="82"/>
    </row>
    <row r="13" spans="1:50" ht="12" customHeight="1">
      <c r="A13" s="15" t="s">
        <v>31</v>
      </c>
      <c r="B13" s="2" t="s">
        <v>66</v>
      </c>
      <c r="C13" s="2" t="s">
        <v>67</v>
      </c>
      <c r="D13" s="2" t="s">
        <v>57</v>
      </c>
      <c r="E13" s="2" t="s">
        <v>48</v>
      </c>
      <c r="F13" s="88" t="s">
        <v>114</v>
      </c>
      <c r="G13" s="4">
        <v>15.5</v>
      </c>
      <c r="H13" s="2">
        <v>16</v>
      </c>
      <c r="I13" s="347">
        <v>60701.214000000007</v>
      </c>
      <c r="J13" s="347">
        <f t="shared" si="0"/>
        <v>4927724.5525200004</v>
      </c>
      <c r="K13" s="347">
        <f t="shared" si="6"/>
        <v>4927.7245525200005</v>
      </c>
      <c r="L13" s="347">
        <f t="shared" si="1"/>
        <v>4927724552.5200005</v>
      </c>
      <c r="M13" s="348">
        <f t="shared" si="2"/>
        <v>4.9277245525200009</v>
      </c>
      <c r="N13" s="349">
        <f t="shared" si="7"/>
        <v>0.15399139226625003</v>
      </c>
      <c r="O13" s="308">
        <f t="shared" si="8"/>
        <v>0.67017053914272029</v>
      </c>
      <c r="P13" s="350">
        <v>100918.68500000001</v>
      </c>
      <c r="Q13" s="347">
        <f t="shared" si="3"/>
        <v>92804822.726000011</v>
      </c>
      <c r="R13" s="100">
        <f t="shared" si="9"/>
        <v>92804.822726000013</v>
      </c>
      <c r="S13" s="351">
        <f t="shared" si="4"/>
        <v>92804822726.000015</v>
      </c>
      <c r="T13" s="348">
        <f t="shared" si="5"/>
        <v>92.804822726000026</v>
      </c>
      <c r="U13" s="352">
        <f t="shared" si="11"/>
        <v>1.8560964545200005</v>
      </c>
      <c r="V13" s="352">
        <f t="shared" si="10"/>
        <v>8.3524340453400008</v>
      </c>
      <c r="W13" s="148"/>
      <c r="X13" s="148"/>
      <c r="Y13" s="82"/>
      <c r="Z13" s="82"/>
    </row>
    <row r="14" spans="1:50" ht="12" customHeight="1">
      <c r="A14" s="15" t="s">
        <v>31</v>
      </c>
      <c r="B14" s="2" t="s">
        <v>68</v>
      </c>
      <c r="C14" s="2" t="s">
        <v>67</v>
      </c>
      <c r="D14" s="2" t="s">
        <v>57</v>
      </c>
      <c r="E14" s="2" t="s">
        <v>48</v>
      </c>
      <c r="F14" s="87" t="s">
        <v>113</v>
      </c>
      <c r="G14" s="4">
        <v>0.499</v>
      </c>
      <c r="H14" s="2" t="s">
        <v>29</v>
      </c>
      <c r="I14" s="347">
        <v>27317.213000000003</v>
      </c>
      <c r="J14" s="347">
        <f t="shared" si="0"/>
        <v>2217611.3513400001</v>
      </c>
      <c r="K14" s="347">
        <f t="shared" si="6"/>
        <v>2217.6113513400001</v>
      </c>
      <c r="L14" s="347">
        <f t="shared" si="1"/>
        <v>2217611351.3400002</v>
      </c>
      <c r="M14" s="348">
        <f t="shared" si="2"/>
        <v>2.2176113513400004</v>
      </c>
      <c r="N14" s="349">
        <f t="shared" si="7"/>
        <v>6.9300354729375013E-2</v>
      </c>
      <c r="O14" s="308">
        <f t="shared" si="8"/>
        <v>0.30159514378224006</v>
      </c>
      <c r="P14" s="350">
        <v>95151.903000000006</v>
      </c>
      <c r="Q14" s="347">
        <f t="shared" si="3"/>
        <v>87501689.998799995</v>
      </c>
      <c r="R14" s="100">
        <f t="shared" si="9"/>
        <v>87501.689998799993</v>
      </c>
      <c r="S14" s="351">
        <f t="shared" si="4"/>
        <v>87501689998.799988</v>
      </c>
      <c r="T14" s="348">
        <f t="shared" si="5"/>
        <v>87.501689998799989</v>
      </c>
      <c r="U14" s="352">
        <f t="shared" si="11"/>
        <v>1.7500337999759998</v>
      </c>
      <c r="V14" s="352">
        <f t="shared" si="10"/>
        <v>7.8751520998920004</v>
      </c>
      <c r="W14" s="148"/>
      <c r="X14" s="148"/>
      <c r="Y14" s="82"/>
      <c r="Z14" s="82"/>
    </row>
    <row r="15" spans="1:50" ht="12" customHeight="1">
      <c r="A15" s="15" t="s">
        <v>31</v>
      </c>
      <c r="B15" s="2" t="s">
        <v>68</v>
      </c>
      <c r="C15" s="2" t="s">
        <v>67</v>
      </c>
      <c r="D15" s="2" t="s">
        <v>57</v>
      </c>
      <c r="E15" s="2" t="s">
        <v>48</v>
      </c>
      <c r="F15" s="88" t="s">
        <v>114</v>
      </c>
      <c r="G15" s="4">
        <v>15.5</v>
      </c>
      <c r="H15" s="2">
        <v>16</v>
      </c>
      <c r="I15" s="347">
        <v>35750.715000000004</v>
      </c>
      <c r="J15" s="347">
        <f t="shared" si="0"/>
        <v>2902243.0437000003</v>
      </c>
      <c r="K15" s="347">
        <f t="shared" si="6"/>
        <v>2902.2430437000003</v>
      </c>
      <c r="L15" s="347">
        <f t="shared" si="1"/>
        <v>2902243043.7000003</v>
      </c>
      <c r="M15" s="348">
        <f t="shared" si="2"/>
        <v>2.9022430437000004</v>
      </c>
      <c r="N15" s="349">
        <f t="shared" si="7"/>
        <v>9.0695095115625013E-2</v>
      </c>
      <c r="O15" s="308">
        <f t="shared" si="8"/>
        <v>0.3947050539432001</v>
      </c>
      <c r="P15" s="350">
        <v>52784.389000000003</v>
      </c>
      <c r="Q15" s="347">
        <f t="shared" si="3"/>
        <v>48540524.124399997</v>
      </c>
      <c r="R15" s="100">
        <f t="shared" si="9"/>
        <v>48540.524124399999</v>
      </c>
      <c r="S15" s="351">
        <f t="shared" si="4"/>
        <v>48540524124.399994</v>
      </c>
      <c r="T15" s="348">
        <f t="shared" si="5"/>
        <v>48.540524124399994</v>
      </c>
      <c r="U15" s="352">
        <f t="shared" si="11"/>
        <v>0.97081048248799984</v>
      </c>
      <c r="V15" s="352">
        <f t="shared" si="10"/>
        <v>4.3686471711959998</v>
      </c>
      <c r="W15" s="148"/>
      <c r="X15" s="148"/>
      <c r="Y15" s="82"/>
      <c r="Z15" s="82"/>
    </row>
    <row r="16" spans="1:50" ht="12" customHeight="1">
      <c r="A16" s="15" t="s">
        <v>31</v>
      </c>
      <c r="B16" s="2" t="s">
        <v>70</v>
      </c>
      <c r="C16" s="2" t="s">
        <v>67</v>
      </c>
      <c r="D16" s="2" t="s">
        <v>57</v>
      </c>
      <c r="E16" s="2" t="s">
        <v>48</v>
      </c>
      <c r="F16" s="87" t="s">
        <v>113</v>
      </c>
      <c r="G16" s="4">
        <v>0.503</v>
      </c>
      <c r="H16" s="2" t="s">
        <v>29</v>
      </c>
      <c r="I16" s="347">
        <v>31083.955000000002</v>
      </c>
      <c r="J16" s="347">
        <f t="shared" si="0"/>
        <v>2523395.4669000003</v>
      </c>
      <c r="K16" s="347">
        <f t="shared" si="6"/>
        <v>2523.3954669000004</v>
      </c>
      <c r="L16" s="347">
        <f t="shared" si="1"/>
        <v>2523395466.9000006</v>
      </c>
      <c r="M16" s="348">
        <f t="shared" si="2"/>
        <v>2.5233954669000007</v>
      </c>
      <c r="N16" s="349">
        <f t="shared" si="7"/>
        <v>7.8856108340625022E-2</v>
      </c>
      <c r="O16" s="308">
        <f t="shared" si="8"/>
        <v>0.34318178349840012</v>
      </c>
      <c r="P16" s="350">
        <v>68468.036000000007</v>
      </c>
      <c r="Q16" s="347">
        <f t="shared" si="3"/>
        <v>62963205.905600004</v>
      </c>
      <c r="R16" s="100">
        <f t="shared" si="9"/>
        <v>62963.205905600007</v>
      </c>
      <c r="S16" s="351">
        <f t="shared" si="4"/>
        <v>62963205905.600006</v>
      </c>
      <c r="T16" s="348">
        <f t="shared" si="5"/>
        <v>62.963205905600013</v>
      </c>
      <c r="U16" s="352">
        <f t="shared" si="11"/>
        <v>1.2592641181120003</v>
      </c>
      <c r="V16" s="352">
        <f t="shared" si="10"/>
        <v>5.6666885315040005</v>
      </c>
      <c r="W16" s="148"/>
      <c r="X16" s="148"/>
      <c r="Y16" s="82"/>
      <c r="Z16" s="82"/>
    </row>
    <row r="17" spans="1:39" ht="12" customHeight="1" thickBot="1">
      <c r="A17" s="23" t="s">
        <v>31</v>
      </c>
      <c r="B17" s="12" t="s">
        <v>70</v>
      </c>
      <c r="C17" s="12" t="s">
        <v>67</v>
      </c>
      <c r="D17" s="12" t="s">
        <v>57</v>
      </c>
      <c r="E17" s="12" t="s">
        <v>48</v>
      </c>
      <c r="F17" s="89" t="s">
        <v>114</v>
      </c>
      <c r="G17" s="14">
        <v>16</v>
      </c>
      <c r="H17" s="12">
        <v>16.5</v>
      </c>
      <c r="I17" s="347">
        <v>27083.875000000004</v>
      </c>
      <c r="J17" s="347">
        <f t="shared" si="0"/>
        <v>2198668.9725000001</v>
      </c>
      <c r="K17" s="347">
        <f t="shared" si="6"/>
        <v>2198.6689725000001</v>
      </c>
      <c r="L17" s="347">
        <f t="shared" si="1"/>
        <v>2198668972.5</v>
      </c>
      <c r="M17" s="348">
        <f t="shared" si="2"/>
        <v>2.1986689725000002</v>
      </c>
      <c r="N17" s="349">
        <f t="shared" si="7"/>
        <v>6.8708405390625005E-2</v>
      </c>
      <c r="O17" s="308">
        <f t="shared" si="8"/>
        <v>0.29901898026000007</v>
      </c>
      <c r="P17" s="356">
        <v>57701.154000000002</v>
      </c>
      <c r="Q17" s="347">
        <f t="shared" si="3"/>
        <v>53061981.218400002</v>
      </c>
      <c r="R17" s="100">
        <f t="shared" si="9"/>
        <v>53061.981218400004</v>
      </c>
      <c r="S17" s="351">
        <f t="shared" si="4"/>
        <v>53061981218.400002</v>
      </c>
      <c r="T17" s="348">
        <f t="shared" si="5"/>
        <v>53.061981218400007</v>
      </c>
      <c r="U17" s="352">
        <f t="shared" si="11"/>
        <v>1.0612396243680002</v>
      </c>
      <c r="V17" s="352">
        <f t="shared" si="10"/>
        <v>4.7755783096560007</v>
      </c>
      <c r="W17" s="148"/>
      <c r="X17" s="148"/>
    </row>
    <row r="18" spans="1:39" ht="12" customHeight="1">
      <c r="A18" s="26" t="s">
        <v>31</v>
      </c>
      <c r="B18" s="11" t="s">
        <v>72</v>
      </c>
      <c r="C18" s="11" t="s">
        <v>73</v>
      </c>
      <c r="D18" s="11" t="s">
        <v>57</v>
      </c>
      <c r="E18" s="11" t="s">
        <v>48</v>
      </c>
      <c r="F18" s="90" t="s">
        <v>113</v>
      </c>
      <c r="G18" s="13">
        <v>0.59099999999999997</v>
      </c>
      <c r="H18" s="11" t="s">
        <v>29</v>
      </c>
      <c r="I18" s="347">
        <v>42350.847000000002</v>
      </c>
      <c r="J18" s="347">
        <f t="shared" si="0"/>
        <v>3438041.7594599999</v>
      </c>
      <c r="K18" s="347">
        <f t="shared" si="6"/>
        <v>3438.0417594599999</v>
      </c>
      <c r="L18" s="347">
        <f t="shared" si="1"/>
        <v>3438041759.46</v>
      </c>
      <c r="M18" s="348">
        <f t="shared" si="2"/>
        <v>3.4380417594600003</v>
      </c>
      <c r="N18" s="349">
        <f t="shared" si="7"/>
        <v>0.10743880498312501</v>
      </c>
      <c r="O18" s="308">
        <f t="shared" si="8"/>
        <v>0.46757367928656007</v>
      </c>
      <c r="P18" s="357">
        <v>79118.249000000011</v>
      </c>
      <c r="Q18" s="347">
        <f t="shared" si="3"/>
        <v>72757141.780399993</v>
      </c>
      <c r="R18" s="100">
        <f t="shared" si="9"/>
        <v>72757.141780399994</v>
      </c>
      <c r="S18" s="351">
        <f t="shared" si="4"/>
        <v>72757141780.399994</v>
      </c>
      <c r="T18" s="348">
        <f t="shared" si="5"/>
        <v>72.757141780400005</v>
      </c>
      <c r="U18" s="352">
        <f t="shared" si="11"/>
        <v>1.4551428356080001</v>
      </c>
      <c r="V18" s="352">
        <f t="shared" si="10"/>
        <v>6.5481427602360007</v>
      </c>
      <c r="W18" s="148"/>
      <c r="X18" s="148"/>
    </row>
    <row r="19" spans="1:39" ht="12" customHeight="1">
      <c r="A19" s="15" t="s">
        <v>31</v>
      </c>
      <c r="B19" s="2" t="s">
        <v>72</v>
      </c>
      <c r="C19" s="2" t="s">
        <v>73</v>
      </c>
      <c r="D19" s="2" t="s">
        <v>57</v>
      </c>
      <c r="E19" s="2" t="s">
        <v>48</v>
      </c>
      <c r="F19" s="88" t="s">
        <v>114</v>
      </c>
      <c r="G19" s="4">
        <v>16</v>
      </c>
      <c r="H19" s="2">
        <v>16.5</v>
      </c>
      <c r="I19" s="347">
        <v>42350.847000000002</v>
      </c>
      <c r="J19" s="347">
        <f t="shared" si="0"/>
        <v>3438041.7594599999</v>
      </c>
      <c r="K19" s="347">
        <f t="shared" si="6"/>
        <v>3438.0417594599999</v>
      </c>
      <c r="L19" s="347">
        <f t="shared" si="1"/>
        <v>3438041759.46</v>
      </c>
      <c r="M19" s="348">
        <f t="shared" si="2"/>
        <v>3.4380417594600003</v>
      </c>
      <c r="N19" s="349">
        <f t="shared" si="7"/>
        <v>0.10743880498312501</v>
      </c>
      <c r="O19" s="308">
        <f t="shared" si="8"/>
        <v>0.46757367928656007</v>
      </c>
      <c r="P19" s="350">
        <v>78184.897000000012</v>
      </c>
      <c r="Q19" s="347">
        <f t="shared" si="3"/>
        <v>71898831.281200007</v>
      </c>
      <c r="R19" s="100">
        <f t="shared" si="9"/>
        <v>71898.831281200008</v>
      </c>
      <c r="S19" s="351">
        <f t="shared" si="4"/>
        <v>71898831281.200012</v>
      </c>
      <c r="T19" s="348">
        <f t="shared" si="5"/>
        <v>71.898831281200017</v>
      </c>
      <c r="U19" s="352">
        <f t="shared" si="11"/>
        <v>1.4379766256240003</v>
      </c>
      <c r="V19" s="352">
        <f t="shared" si="10"/>
        <v>6.470894815308001</v>
      </c>
      <c r="W19" s="148"/>
      <c r="X19" s="148"/>
    </row>
    <row r="20" spans="1:39" ht="12" customHeight="1">
      <c r="A20" s="15" t="s">
        <v>31</v>
      </c>
      <c r="B20" s="2" t="s">
        <v>75</v>
      </c>
      <c r="C20" s="2" t="s">
        <v>73</v>
      </c>
      <c r="D20" s="2" t="s">
        <v>57</v>
      </c>
      <c r="E20" s="2" t="s">
        <v>48</v>
      </c>
      <c r="F20" s="87" t="s">
        <v>113</v>
      </c>
      <c r="G20" s="4">
        <v>0.53</v>
      </c>
      <c r="H20" s="2" t="s">
        <v>29</v>
      </c>
      <c r="I20" s="347">
        <v>14616.959000000001</v>
      </c>
      <c r="J20" s="347">
        <f t="shared" si="0"/>
        <v>1186604.73162</v>
      </c>
      <c r="K20" s="347">
        <f t="shared" si="6"/>
        <v>1186.6047316199999</v>
      </c>
      <c r="L20" s="347">
        <f t="shared" si="1"/>
        <v>1186604731.6199999</v>
      </c>
      <c r="M20" s="348">
        <f t="shared" si="2"/>
        <v>1.1866047316199999</v>
      </c>
      <c r="N20" s="349">
        <f t="shared" si="7"/>
        <v>3.7081397863124997E-2</v>
      </c>
      <c r="O20" s="308">
        <f t="shared" si="8"/>
        <v>0.16137824350032004</v>
      </c>
      <c r="P20" s="350">
        <v>38567.438000000002</v>
      </c>
      <c r="Q20" s="347">
        <f t="shared" si="3"/>
        <v>35466615.984800003</v>
      </c>
      <c r="R20" s="100">
        <f t="shared" si="9"/>
        <v>35466.615984800002</v>
      </c>
      <c r="S20" s="351">
        <f t="shared" si="4"/>
        <v>35466615984.800003</v>
      </c>
      <c r="T20" s="348">
        <f t="shared" si="5"/>
        <v>35.466615984800008</v>
      </c>
      <c r="U20" s="352">
        <f t="shared" si="11"/>
        <v>0.70933231969600019</v>
      </c>
      <c r="V20" s="352">
        <f t="shared" si="10"/>
        <v>3.191995438632</v>
      </c>
      <c r="W20" s="148"/>
      <c r="X20" s="148"/>
    </row>
    <row r="21" spans="1:39" ht="12" customHeight="1" thickBot="1">
      <c r="A21" s="23" t="s">
        <v>31</v>
      </c>
      <c r="B21" s="12" t="s">
        <v>75</v>
      </c>
      <c r="C21" s="12" t="s">
        <v>73</v>
      </c>
      <c r="D21" s="12" t="s">
        <v>57</v>
      </c>
      <c r="E21" s="12" t="s">
        <v>48</v>
      </c>
      <c r="F21" s="89" t="s">
        <v>114</v>
      </c>
      <c r="G21" s="14">
        <v>16</v>
      </c>
      <c r="H21" s="12">
        <v>16.5</v>
      </c>
      <c r="I21" s="347">
        <v>17767.022000000001</v>
      </c>
      <c r="J21" s="347">
        <f t="shared" si="0"/>
        <v>1442326.8459600001</v>
      </c>
      <c r="K21" s="347">
        <f t="shared" si="6"/>
        <v>1442.3268459600001</v>
      </c>
      <c r="L21" s="347">
        <f t="shared" si="1"/>
        <v>1442326845.96</v>
      </c>
      <c r="M21" s="348">
        <f t="shared" si="2"/>
        <v>1.44232684596</v>
      </c>
      <c r="N21" s="349">
        <f t="shared" si="7"/>
        <v>4.5072713936250001E-2</v>
      </c>
      <c r="O21" s="308">
        <f t="shared" si="8"/>
        <v>0.19615645105056001</v>
      </c>
      <c r="P21" s="356">
        <v>46734.268000000004</v>
      </c>
      <c r="Q21" s="347">
        <f t="shared" si="3"/>
        <v>42976832.852800004</v>
      </c>
      <c r="R21" s="100">
        <f t="shared" si="9"/>
        <v>42976.832852800006</v>
      </c>
      <c r="S21" s="351">
        <f t="shared" si="4"/>
        <v>42976832852.800003</v>
      </c>
      <c r="T21" s="348">
        <f t="shared" si="5"/>
        <v>42.976832852800008</v>
      </c>
      <c r="U21" s="352">
        <f t="shared" si="11"/>
        <v>0.85953665705600013</v>
      </c>
      <c r="V21" s="352">
        <f t="shared" si="10"/>
        <v>3.8679149567520001</v>
      </c>
      <c r="W21" s="148"/>
      <c r="X21" s="148"/>
    </row>
    <row r="22" spans="1:39" ht="12" customHeight="1">
      <c r="A22" s="26" t="s">
        <v>31</v>
      </c>
      <c r="B22" s="11" t="s">
        <v>78</v>
      </c>
      <c r="C22" s="11" t="s">
        <v>79</v>
      </c>
      <c r="D22" s="11" t="s">
        <v>57</v>
      </c>
      <c r="E22" s="11" t="s">
        <v>48</v>
      </c>
      <c r="F22" s="90" t="s">
        <v>113</v>
      </c>
      <c r="G22" s="13">
        <v>0.504</v>
      </c>
      <c r="H22" s="11" t="s">
        <v>29</v>
      </c>
      <c r="I22" s="347">
        <v>23783.809000000001</v>
      </c>
      <c r="J22" s="347">
        <f t="shared" si="0"/>
        <v>1930769.6146200001</v>
      </c>
      <c r="K22" s="347">
        <f t="shared" si="6"/>
        <v>1930.7696146200001</v>
      </c>
      <c r="L22" s="347">
        <f t="shared" si="1"/>
        <v>1930769614.6200001</v>
      </c>
      <c r="M22" s="348">
        <f t="shared" si="2"/>
        <v>1.9307696146200002</v>
      </c>
      <c r="N22" s="349">
        <f t="shared" si="7"/>
        <v>6.0336550456875006E-2</v>
      </c>
      <c r="O22" s="308">
        <f t="shared" si="8"/>
        <v>0.26258466758832</v>
      </c>
      <c r="P22" s="357">
        <v>58967.846000000005</v>
      </c>
      <c r="Q22" s="347">
        <f t="shared" si="3"/>
        <v>54226831.181599997</v>
      </c>
      <c r="R22" s="100">
        <f t="shared" si="9"/>
        <v>54226.831181599999</v>
      </c>
      <c r="S22" s="351">
        <f t="shared" si="4"/>
        <v>54226831181.599998</v>
      </c>
      <c r="T22" s="348">
        <f t="shared" si="5"/>
        <v>54.226831181600005</v>
      </c>
      <c r="U22" s="352">
        <f t="shared" si="11"/>
        <v>1.0845366236320002</v>
      </c>
      <c r="V22" s="352">
        <f t="shared" si="10"/>
        <v>4.8804148063439996</v>
      </c>
      <c r="W22" s="148"/>
      <c r="X22" s="148"/>
    </row>
    <row r="23" spans="1:39" ht="12" customHeight="1">
      <c r="A23" s="15" t="s">
        <v>31</v>
      </c>
      <c r="B23" s="2" t="s">
        <v>78</v>
      </c>
      <c r="C23" s="2" t="s">
        <v>79</v>
      </c>
      <c r="D23" s="2" t="s">
        <v>57</v>
      </c>
      <c r="E23" s="2" t="s">
        <v>48</v>
      </c>
      <c r="F23" s="88" t="s">
        <v>114</v>
      </c>
      <c r="G23" s="4">
        <v>15.5</v>
      </c>
      <c r="H23" s="2">
        <v>16</v>
      </c>
      <c r="I23" s="347">
        <v>25717.181000000004</v>
      </c>
      <c r="J23" s="347">
        <f t="shared" si="0"/>
        <v>2087720.7535800005</v>
      </c>
      <c r="K23" s="347">
        <f t="shared" si="6"/>
        <v>2087.7207535800003</v>
      </c>
      <c r="L23" s="347">
        <f t="shared" si="1"/>
        <v>2087720753.5800004</v>
      </c>
      <c r="M23" s="348">
        <f t="shared" si="2"/>
        <v>2.0877207535800006</v>
      </c>
      <c r="N23" s="349">
        <f t="shared" si="7"/>
        <v>6.524127354937502E-2</v>
      </c>
      <c r="O23" s="308">
        <f t="shared" si="8"/>
        <v>0.28393002248688004</v>
      </c>
      <c r="P23" s="350">
        <v>58467.836000000003</v>
      </c>
      <c r="Q23" s="347">
        <f t="shared" si="3"/>
        <v>53767021.985599995</v>
      </c>
      <c r="R23" s="100">
        <f t="shared" si="9"/>
        <v>53767.021985599997</v>
      </c>
      <c r="S23" s="351">
        <f t="shared" si="4"/>
        <v>53767021985.599991</v>
      </c>
      <c r="T23" s="348">
        <f t="shared" si="5"/>
        <v>53.767021985599996</v>
      </c>
      <c r="U23" s="352">
        <f t="shared" si="11"/>
        <v>1.0753404397119999</v>
      </c>
      <c r="V23" s="352">
        <f t="shared" si="10"/>
        <v>4.8390319787039999</v>
      </c>
      <c r="W23" s="148"/>
      <c r="X23" s="148"/>
    </row>
    <row r="24" spans="1:39" ht="12" customHeight="1">
      <c r="A24" s="15" t="s">
        <v>31</v>
      </c>
      <c r="B24" s="2" t="s">
        <v>81</v>
      </c>
      <c r="C24" s="2" t="s">
        <v>79</v>
      </c>
      <c r="D24" s="2" t="s">
        <v>57</v>
      </c>
      <c r="E24" s="2" t="s">
        <v>48</v>
      </c>
      <c r="F24" s="87" t="s">
        <v>113</v>
      </c>
      <c r="G24" s="4">
        <v>0.502</v>
      </c>
      <c r="H24" s="2" t="s">
        <v>29</v>
      </c>
      <c r="I24" s="347">
        <v>11083.555</v>
      </c>
      <c r="J24" s="347">
        <f t="shared" si="0"/>
        <v>899762.99490000005</v>
      </c>
      <c r="K24" s="347">
        <f t="shared" si="6"/>
        <v>899.76299490000008</v>
      </c>
      <c r="L24" s="347">
        <f t="shared" si="1"/>
        <v>899762994.9000001</v>
      </c>
      <c r="M24" s="348">
        <f t="shared" si="2"/>
        <v>0.89976299490000011</v>
      </c>
      <c r="N24" s="349">
        <f t="shared" si="7"/>
        <v>2.8117593590625004E-2</v>
      </c>
      <c r="O24" s="308">
        <f t="shared" si="8"/>
        <v>0.12236776730640002</v>
      </c>
      <c r="P24" s="350">
        <v>43717.541000000005</v>
      </c>
      <c r="Q24" s="347">
        <f t="shared" si="3"/>
        <v>40202650.703600004</v>
      </c>
      <c r="R24" s="100">
        <f t="shared" si="9"/>
        <v>40202.650703600004</v>
      </c>
      <c r="S24" s="351">
        <f t="shared" si="4"/>
        <v>40202650703.600006</v>
      </c>
      <c r="T24" s="348">
        <f t="shared" si="5"/>
        <v>40.202650703600007</v>
      </c>
      <c r="U24" s="352">
        <f t="shared" si="11"/>
        <v>0.80405301407200014</v>
      </c>
      <c r="V24" s="352">
        <f t="shared" si="10"/>
        <v>3.6182385633240002</v>
      </c>
      <c r="W24" s="148"/>
      <c r="X24" s="148"/>
    </row>
    <row r="25" spans="1:39" ht="12" customHeight="1" thickBot="1">
      <c r="A25" s="23" t="s">
        <v>31</v>
      </c>
      <c r="B25" s="12" t="s">
        <v>81</v>
      </c>
      <c r="C25" s="12" t="s">
        <v>79</v>
      </c>
      <c r="D25" s="12" t="s">
        <v>57</v>
      </c>
      <c r="E25" s="12" t="s">
        <v>48</v>
      </c>
      <c r="F25" s="89" t="s">
        <v>114</v>
      </c>
      <c r="G25" s="14">
        <v>15.5</v>
      </c>
      <c r="H25" s="12">
        <v>16</v>
      </c>
      <c r="I25" s="347">
        <v>15883.651000000002</v>
      </c>
      <c r="J25" s="347">
        <f t="shared" si="0"/>
        <v>1289434.7881800001</v>
      </c>
      <c r="K25" s="347">
        <f t="shared" si="6"/>
        <v>1289.4347881800002</v>
      </c>
      <c r="L25" s="347">
        <f t="shared" si="1"/>
        <v>1289434788.1800001</v>
      </c>
      <c r="M25" s="348">
        <f t="shared" si="2"/>
        <v>1.2894347881800001</v>
      </c>
      <c r="N25" s="349">
        <f t="shared" si="7"/>
        <v>4.0294837130625004E-2</v>
      </c>
      <c r="O25" s="308">
        <f t="shared" si="8"/>
        <v>0.17536313119248004</v>
      </c>
      <c r="P25" s="356">
        <v>68901.378000000012</v>
      </c>
      <c r="Q25" s="347">
        <f t="shared" si="3"/>
        <v>63361707.208800003</v>
      </c>
      <c r="R25" s="100">
        <f t="shared" si="9"/>
        <v>63361.707208800006</v>
      </c>
      <c r="S25" s="351">
        <f t="shared" si="4"/>
        <v>63361707208.800003</v>
      </c>
      <c r="T25" s="348">
        <f t="shared" si="5"/>
        <v>63.361707208800006</v>
      </c>
      <c r="U25" s="352">
        <f t="shared" si="11"/>
        <v>1.2672341441760002</v>
      </c>
      <c r="V25" s="352">
        <f t="shared" si="10"/>
        <v>5.7025536487920014</v>
      </c>
      <c r="W25" s="148"/>
      <c r="X25" s="148"/>
      <c r="AM25" s="1" t="s">
        <v>150</v>
      </c>
    </row>
    <row r="26" spans="1:39" ht="12" customHeight="1">
      <c r="A26" s="26" t="s">
        <v>31</v>
      </c>
      <c r="B26" s="11" t="s">
        <v>83</v>
      </c>
      <c r="C26" s="11" t="s">
        <v>84</v>
      </c>
      <c r="D26" s="11" t="s">
        <v>57</v>
      </c>
      <c r="E26" s="11" t="s">
        <v>48</v>
      </c>
      <c r="F26" s="90" t="s">
        <v>113</v>
      </c>
      <c r="G26" s="13">
        <v>0.53600000000000003</v>
      </c>
      <c r="H26" s="11" t="s">
        <v>29</v>
      </c>
      <c r="I26" s="347">
        <v>6383.4610000000002</v>
      </c>
      <c r="J26" s="347">
        <f t="shared" si="0"/>
        <v>518209.36398000002</v>
      </c>
      <c r="K26" s="347">
        <f t="shared" si="6"/>
        <v>518.20936398000003</v>
      </c>
      <c r="L26" s="347">
        <f t="shared" si="1"/>
        <v>518209363.98000002</v>
      </c>
      <c r="M26" s="348">
        <f t="shared" si="2"/>
        <v>0.51820936398000006</v>
      </c>
      <c r="N26" s="349">
        <f t="shared" si="7"/>
        <v>1.6194042624375002E-2</v>
      </c>
      <c r="O26" s="308">
        <f t="shared" si="8"/>
        <v>7.0476473501280001E-2</v>
      </c>
      <c r="P26" s="357">
        <v>29283.919000000002</v>
      </c>
      <c r="Q26" s="347">
        <f t="shared" si="3"/>
        <v>26929491.9124</v>
      </c>
      <c r="R26" s="100">
        <f t="shared" si="9"/>
        <v>26929.491912400001</v>
      </c>
      <c r="S26" s="351">
        <f t="shared" si="4"/>
        <v>26929491912.400002</v>
      </c>
      <c r="T26" s="348">
        <f t="shared" si="5"/>
        <v>26.929491912400003</v>
      </c>
      <c r="U26" s="352">
        <f t="shared" si="11"/>
        <v>0.53858983824800011</v>
      </c>
      <c r="V26" s="352">
        <f t="shared" si="10"/>
        <v>2.4236542721159999</v>
      </c>
      <c r="W26" s="148"/>
      <c r="X26" s="148"/>
    </row>
    <row r="27" spans="1:39" ht="12" customHeight="1">
      <c r="A27" s="15" t="s">
        <v>31</v>
      </c>
      <c r="B27" s="2" t="s">
        <v>83</v>
      </c>
      <c r="C27" s="2" t="s">
        <v>84</v>
      </c>
      <c r="D27" s="2" t="s">
        <v>57</v>
      </c>
      <c r="E27" s="2" t="s">
        <v>48</v>
      </c>
      <c r="F27" s="88" t="s">
        <v>114</v>
      </c>
      <c r="G27" s="4">
        <v>16</v>
      </c>
      <c r="H27" s="2">
        <v>16.5</v>
      </c>
      <c r="I27" s="347">
        <v>11966.906000000001</v>
      </c>
      <c r="J27" s="347">
        <f t="shared" si="0"/>
        <v>971473.42908000015</v>
      </c>
      <c r="K27" s="347">
        <f t="shared" si="6"/>
        <v>971.47342908000019</v>
      </c>
      <c r="L27" s="347">
        <f t="shared" si="1"/>
        <v>971473429.08000016</v>
      </c>
      <c r="M27" s="348">
        <f t="shared" si="2"/>
        <v>0.97147342908000023</v>
      </c>
      <c r="N27" s="349">
        <f t="shared" si="7"/>
        <v>3.0358544658750007E-2</v>
      </c>
      <c r="O27" s="308">
        <f t="shared" si="8"/>
        <v>0.13212038635488002</v>
      </c>
      <c r="P27" s="350">
        <v>59917.865000000005</v>
      </c>
      <c r="Q27" s="347">
        <f t="shared" si="3"/>
        <v>55100468.653999999</v>
      </c>
      <c r="R27" s="100">
        <f t="shared" si="9"/>
        <v>55100.468653999997</v>
      </c>
      <c r="S27" s="351">
        <f t="shared" si="4"/>
        <v>55100468654</v>
      </c>
      <c r="T27" s="348">
        <f t="shared" si="5"/>
        <v>55.100468654000004</v>
      </c>
      <c r="U27" s="352">
        <f t="shared" si="11"/>
        <v>1.10200937308</v>
      </c>
      <c r="V27" s="352">
        <f t="shared" si="10"/>
        <v>4.9590421788599999</v>
      </c>
      <c r="W27" s="148"/>
      <c r="X27" s="148"/>
    </row>
    <row r="28" spans="1:39" ht="12" customHeight="1">
      <c r="A28" s="15" t="s">
        <v>31</v>
      </c>
      <c r="B28" s="2" t="s">
        <v>86</v>
      </c>
      <c r="C28" s="2" t="s">
        <v>84</v>
      </c>
      <c r="D28" s="2" t="s">
        <v>57</v>
      </c>
      <c r="E28" s="2" t="s">
        <v>48</v>
      </c>
      <c r="F28" s="87" t="s">
        <v>113</v>
      </c>
      <c r="G28" s="4">
        <v>0</v>
      </c>
      <c r="H28" s="2" t="s">
        <v>29</v>
      </c>
      <c r="I28" s="347">
        <v>5833.45</v>
      </c>
      <c r="J28" s="347">
        <f t="shared" si="0"/>
        <v>473559.47100000002</v>
      </c>
      <c r="K28" s="347">
        <f t="shared" si="6"/>
        <v>473.55947100000003</v>
      </c>
      <c r="L28" s="347">
        <f t="shared" si="1"/>
        <v>473559471</v>
      </c>
      <c r="M28" s="348">
        <f t="shared" si="2"/>
        <v>0.47355947100000001</v>
      </c>
      <c r="N28" s="349">
        <f t="shared" si="7"/>
        <v>1.479873346875E-2</v>
      </c>
      <c r="O28" s="308">
        <f t="shared" si="8"/>
        <v>6.4404088056000008E-2</v>
      </c>
      <c r="P28" s="350">
        <v>28233.898000000001</v>
      </c>
      <c r="Q28" s="347">
        <f t="shared" si="3"/>
        <v>25963892.6008</v>
      </c>
      <c r="R28" s="100">
        <f t="shared" si="9"/>
        <v>25963.892600800002</v>
      </c>
      <c r="S28" s="351">
        <f t="shared" si="4"/>
        <v>25963892600.799999</v>
      </c>
      <c r="T28" s="348">
        <f t="shared" ref="T28:T91" si="12">S28*0.000000001</f>
        <v>25.963892600800001</v>
      </c>
      <c r="U28" s="352">
        <f t="shared" si="11"/>
        <v>0.51927785201600007</v>
      </c>
      <c r="V28" s="352">
        <f t="shared" si="10"/>
        <v>2.3367503340719997</v>
      </c>
      <c r="W28" s="148"/>
      <c r="X28" s="148"/>
    </row>
    <row r="29" spans="1:39" ht="12" customHeight="1">
      <c r="A29" s="15" t="s">
        <v>31</v>
      </c>
      <c r="B29" s="2" t="s">
        <v>86</v>
      </c>
      <c r="C29" s="2" t="s">
        <v>84</v>
      </c>
      <c r="D29" s="2" t="s">
        <v>57</v>
      </c>
      <c r="E29" s="2" t="s">
        <v>48</v>
      </c>
      <c r="F29" s="88" t="s">
        <v>114</v>
      </c>
      <c r="G29" s="4">
        <v>15.5</v>
      </c>
      <c r="H29" s="2">
        <v>16</v>
      </c>
      <c r="I29" s="347">
        <v>6866.804000000001</v>
      </c>
      <c r="J29" s="347">
        <f t="shared" si="0"/>
        <v>557447.14872000006</v>
      </c>
      <c r="K29" s="347">
        <f t="shared" si="6"/>
        <v>557.44714872000009</v>
      </c>
      <c r="L29" s="347">
        <f t="shared" si="1"/>
        <v>557447148.72000003</v>
      </c>
      <c r="M29" s="348">
        <f t="shared" si="2"/>
        <v>0.55744714872000012</v>
      </c>
      <c r="N29" s="349">
        <f t="shared" si="7"/>
        <v>1.7420223397500004E-2</v>
      </c>
      <c r="O29" s="308">
        <f t="shared" si="8"/>
        <v>7.5812812225920026E-2</v>
      </c>
      <c r="P29" s="350">
        <v>30100.602000000003</v>
      </c>
      <c r="Q29" s="347">
        <f t="shared" si="3"/>
        <v>27680513.599199999</v>
      </c>
      <c r="R29" s="100">
        <f t="shared" si="9"/>
        <v>27680.5135992</v>
      </c>
      <c r="S29" s="351">
        <f t="shared" si="4"/>
        <v>27680513599.200001</v>
      </c>
      <c r="T29" s="348">
        <f t="shared" si="12"/>
        <v>27.680513599200001</v>
      </c>
      <c r="U29" s="352">
        <f t="shared" si="11"/>
        <v>0.55361027198400004</v>
      </c>
      <c r="V29" s="352">
        <f t="shared" si="10"/>
        <v>2.491246223928</v>
      </c>
      <c r="W29" s="148"/>
      <c r="X29" s="148"/>
    </row>
    <row r="30" spans="1:39" ht="12" customHeight="1">
      <c r="A30" s="15" t="s">
        <v>31</v>
      </c>
      <c r="B30" s="2" t="s">
        <v>88</v>
      </c>
      <c r="C30" s="2" t="s">
        <v>84</v>
      </c>
      <c r="D30" s="2" t="s">
        <v>57</v>
      </c>
      <c r="E30" s="2" t="s">
        <v>48</v>
      </c>
      <c r="F30" s="87" t="s">
        <v>113</v>
      </c>
      <c r="G30" s="4">
        <v>0.44900000000000001</v>
      </c>
      <c r="H30" s="2" t="s">
        <v>29</v>
      </c>
      <c r="I30" s="347">
        <v>4433.4220000000005</v>
      </c>
      <c r="J30" s="347">
        <f t="shared" si="0"/>
        <v>359905.19796000002</v>
      </c>
      <c r="K30" s="347">
        <f t="shared" si="6"/>
        <v>359.90519796000001</v>
      </c>
      <c r="L30" s="347">
        <f t="shared" si="1"/>
        <v>359905197.96000004</v>
      </c>
      <c r="M30" s="348">
        <f t="shared" si="2"/>
        <v>0.35990519796000003</v>
      </c>
      <c r="N30" s="349">
        <f t="shared" si="7"/>
        <v>1.1247037436250001E-2</v>
      </c>
      <c r="O30" s="308">
        <f t="shared" si="8"/>
        <v>4.8947106922560005E-2</v>
      </c>
      <c r="P30" s="350">
        <v>25183.837000000003</v>
      </c>
      <c r="Q30" s="347">
        <f t="shared" si="3"/>
        <v>23159056.505200002</v>
      </c>
      <c r="R30" s="100">
        <f t="shared" si="9"/>
        <v>23159.056505200002</v>
      </c>
      <c r="S30" s="351">
        <f t="shared" si="4"/>
        <v>23159056505.200001</v>
      </c>
      <c r="T30" s="348">
        <f t="shared" si="12"/>
        <v>23.159056505200002</v>
      </c>
      <c r="U30" s="352">
        <f t="shared" si="11"/>
        <v>0.46318113010400003</v>
      </c>
      <c r="V30" s="352">
        <f t="shared" si="10"/>
        <v>2.0843150854680004</v>
      </c>
      <c r="W30" s="148"/>
      <c r="X30" s="148"/>
    </row>
    <row r="31" spans="1:39" ht="12" customHeight="1" thickBot="1">
      <c r="A31" s="23" t="s">
        <v>31</v>
      </c>
      <c r="B31" s="12" t="s">
        <v>88</v>
      </c>
      <c r="C31" s="12" t="s">
        <v>84</v>
      </c>
      <c r="D31" s="12" t="s">
        <v>57</v>
      </c>
      <c r="E31" s="12" t="s">
        <v>48</v>
      </c>
      <c r="F31" s="89" t="s">
        <v>114</v>
      </c>
      <c r="G31" s="14">
        <v>15.5</v>
      </c>
      <c r="H31" s="12">
        <v>16</v>
      </c>
      <c r="I31" s="347">
        <v>4933.4320000000007</v>
      </c>
      <c r="J31" s="347">
        <f t="shared" si="0"/>
        <v>400496.00975999999</v>
      </c>
      <c r="K31" s="347">
        <f t="shared" si="6"/>
        <v>400.49600975999999</v>
      </c>
      <c r="L31" s="347">
        <f t="shared" si="1"/>
        <v>400496009.75999999</v>
      </c>
      <c r="M31" s="348">
        <f t="shared" si="2"/>
        <v>0.40049600975999999</v>
      </c>
      <c r="N31" s="349">
        <f t="shared" si="7"/>
        <v>1.2515500305E-2</v>
      </c>
      <c r="O31" s="308">
        <f t="shared" si="8"/>
        <v>5.4467457327360018E-2</v>
      </c>
      <c r="P31" s="356">
        <v>25967.186000000002</v>
      </c>
      <c r="Q31" s="347">
        <f t="shared" si="3"/>
        <v>23879424.245599996</v>
      </c>
      <c r="R31" s="100">
        <f t="shared" si="9"/>
        <v>23879.424245599996</v>
      </c>
      <c r="S31" s="351">
        <f t="shared" si="4"/>
        <v>23879424245.599995</v>
      </c>
      <c r="T31" s="348">
        <f t="shared" si="12"/>
        <v>23.879424245599996</v>
      </c>
      <c r="U31" s="352">
        <f t="shared" si="11"/>
        <v>0.4775884849119999</v>
      </c>
      <c r="V31" s="352">
        <f t="shared" si="10"/>
        <v>2.1491481821040002</v>
      </c>
      <c r="W31" s="148"/>
      <c r="X31" s="148"/>
    </row>
    <row r="32" spans="1:39" ht="12" customHeight="1">
      <c r="A32" s="26" t="s">
        <v>31</v>
      </c>
      <c r="B32" s="11" t="s">
        <v>91</v>
      </c>
      <c r="C32" s="11" t="s">
        <v>90</v>
      </c>
      <c r="D32" s="11" t="s">
        <v>57</v>
      </c>
      <c r="E32" s="11" t="s">
        <v>48</v>
      </c>
      <c r="F32" s="90" t="s">
        <v>113</v>
      </c>
      <c r="G32" s="13">
        <v>0</v>
      </c>
      <c r="H32" s="11" t="s">
        <v>29</v>
      </c>
      <c r="I32" s="347">
        <v>6650.1330000000007</v>
      </c>
      <c r="J32" s="347">
        <f t="shared" si="0"/>
        <v>539857.79694000003</v>
      </c>
      <c r="K32" s="347">
        <f t="shared" si="6"/>
        <v>539.85779694000007</v>
      </c>
      <c r="L32" s="347">
        <f t="shared" si="1"/>
        <v>539857796.94000006</v>
      </c>
      <c r="M32" s="348">
        <f t="shared" si="2"/>
        <v>0.53985779694000013</v>
      </c>
      <c r="N32" s="349">
        <f t="shared" si="7"/>
        <v>1.6870556154375004E-2</v>
      </c>
      <c r="O32" s="308">
        <f t="shared" si="8"/>
        <v>7.3420660383840014E-2</v>
      </c>
      <c r="P32" s="357">
        <v>77834.89</v>
      </c>
      <c r="Q32" s="347">
        <f t="shared" si="3"/>
        <v>71576964.843999997</v>
      </c>
      <c r="R32" s="100">
        <f t="shared" si="9"/>
        <v>71576.964844000002</v>
      </c>
      <c r="S32" s="351">
        <f t="shared" si="4"/>
        <v>71576964844</v>
      </c>
      <c r="T32" s="348">
        <f t="shared" si="12"/>
        <v>71.576964844000003</v>
      </c>
      <c r="U32" s="352">
        <f t="shared" si="11"/>
        <v>1.43153929688</v>
      </c>
      <c r="V32" s="352">
        <f t="shared" si="10"/>
        <v>6.4419268359599995</v>
      </c>
      <c r="W32" s="148"/>
      <c r="X32" s="148"/>
    </row>
    <row r="33" spans="1:42" ht="12" customHeight="1">
      <c r="A33" s="15" t="s">
        <v>31</v>
      </c>
      <c r="B33" s="2" t="s">
        <v>91</v>
      </c>
      <c r="C33" s="2" t="s">
        <v>90</v>
      </c>
      <c r="D33" s="2" t="s">
        <v>57</v>
      </c>
      <c r="E33" s="2" t="s">
        <v>48</v>
      </c>
      <c r="F33" s="88" t="s">
        <v>114</v>
      </c>
      <c r="G33" s="4">
        <v>16</v>
      </c>
      <c r="H33" s="2">
        <v>16.5</v>
      </c>
      <c r="I33" s="347">
        <v>5366.7740000000003</v>
      </c>
      <c r="J33" s="347">
        <f t="shared" si="0"/>
        <v>435674.71331999998</v>
      </c>
      <c r="K33" s="347">
        <f t="shared" si="6"/>
        <v>435.67471331999997</v>
      </c>
      <c r="L33" s="347">
        <f t="shared" si="1"/>
        <v>435674713.31999999</v>
      </c>
      <c r="M33" s="348">
        <f t="shared" si="2"/>
        <v>0.43567471332000002</v>
      </c>
      <c r="N33" s="349">
        <f t="shared" si="7"/>
        <v>1.3614834791250001E-2</v>
      </c>
      <c r="O33" s="308">
        <f t="shared" si="8"/>
        <v>5.9251761011520014E-2</v>
      </c>
      <c r="P33" s="350">
        <v>35767.382000000005</v>
      </c>
      <c r="Q33" s="347">
        <f t="shared" si="3"/>
        <v>32891684.487200003</v>
      </c>
      <c r="R33" s="100">
        <f t="shared" si="9"/>
        <v>32891.6844872</v>
      </c>
      <c r="S33" s="351">
        <f t="shared" si="4"/>
        <v>32891684487.200005</v>
      </c>
      <c r="T33" s="348">
        <f t="shared" si="12"/>
        <v>32.89168448720001</v>
      </c>
      <c r="U33" s="352">
        <f t="shared" si="11"/>
        <v>0.65783368974400025</v>
      </c>
      <c r="V33" s="352">
        <f t="shared" si="10"/>
        <v>2.9602516038480005</v>
      </c>
      <c r="W33" s="148"/>
      <c r="X33" s="148"/>
    </row>
    <row r="34" spans="1:42" ht="12" customHeight="1">
      <c r="A34" s="15" t="s">
        <v>31</v>
      </c>
      <c r="B34" s="2" t="s">
        <v>93</v>
      </c>
      <c r="C34" s="2" t="s">
        <v>90</v>
      </c>
      <c r="D34" s="2" t="s">
        <v>57</v>
      </c>
      <c r="E34" s="2" t="s">
        <v>48</v>
      </c>
      <c r="F34" s="87" t="s">
        <v>113</v>
      </c>
      <c r="G34" s="4">
        <v>0</v>
      </c>
      <c r="H34" s="2" t="s">
        <v>29</v>
      </c>
      <c r="I34" s="347">
        <v>8283.4990000000016</v>
      </c>
      <c r="J34" s="347">
        <f t="shared" si="0"/>
        <v>672454.44882000005</v>
      </c>
      <c r="K34" s="347">
        <f t="shared" si="6"/>
        <v>672.45444882000004</v>
      </c>
      <c r="L34" s="347">
        <f t="shared" si="1"/>
        <v>672454448.82000005</v>
      </c>
      <c r="M34" s="348">
        <f t="shared" si="2"/>
        <v>0.67245444882000005</v>
      </c>
      <c r="N34" s="349">
        <f t="shared" si="7"/>
        <v>2.1014201525625002E-2</v>
      </c>
      <c r="O34" s="308">
        <f t="shared" si="8"/>
        <v>9.1453805039520039E-2</v>
      </c>
      <c r="P34" s="350">
        <v>88951.77900000001</v>
      </c>
      <c r="Q34" s="347">
        <f t="shared" si="3"/>
        <v>81800055.968400002</v>
      </c>
      <c r="R34" s="100">
        <f t="shared" si="9"/>
        <v>81800.055968400004</v>
      </c>
      <c r="S34" s="351">
        <f t="shared" si="4"/>
        <v>81800055968.399994</v>
      </c>
      <c r="T34" s="348">
        <f t="shared" si="12"/>
        <v>81.800055968400002</v>
      </c>
      <c r="U34" s="352">
        <f t="shared" si="11"/>
        <v>1.636001119368</v>
      </c>
      <c r="V34" s="352">
        <f t="shared" si="10"/>
        <v>7.362005037156</v>
      </c>
      <c r="W34" s="148"/>
      <c r="X34" s="148"/>
    </row>
    <row r="35" spans="1:42" ht="12" customHeight="1" thickBot="1">
      <c r="A35" s="23" t="s">
        <v>31</v>
      </c>
      <c r="B35" s="12" t="s">
        <v>93</v>
      </c>
      <c r="C35" s="12" t="s">
        <v>90</v>
      </c>
      <c r="D35" s="12" t="s">
        <v>57</v>
      </c>
      <c r="E35" s="12" t="s">
        <v>48</v>
      </c>
      <c r="F35" s="89" t="s">
        <v>114</v>
      </c>
      <c r="G35" s="14">
        <v>15.5</v>
      </c>
      <c r="H35" s="12">
        <v>16</v>
      </c>
      <c r="I35" s="347">
        <v>3566.7380000000003</v>
      </c>
      <c r="J35" s="347">
        <f t="shared" si="0"/>
        <v>289547.79084000003</v>
      </c>
      <c r="K35" s="347">
        <f t="shared" si="6"/>
        <v>289.54779084</v>
      </c>
      <c r="L35" s="347">
        <f t="shared" si="1"/>
        <v>289547790.84000003</v>
      </c>
      <c r="M35" s="348">
        <f t="shared" si="2"/>
        <v>0.28954779084000004</v>
      </c>
      <c r="N35" s="349">
        <f t="shared" si="7"/>
        <v>9.0483684637500013E-3</v>
      </c>
      <c r="O35" s="308">
        <f t="shared" si="8"/>
        <v>3.9378499554240005E-2</v>
      </c>
      <c r="P35" s="356">
        <v>17833.689999999999</v>
      </c>
      <c r="Q35" s="347">
        <f t="shared" si="3"/>
        <v>16399861.323999997</v>
      </c>
      <c r="R35" s="100">
        <f t="shared" si="9"/>
        <v>16399.861323999998</v>
      </c>
      <c r="S35" s="351">
        <f t="shared" si="4"/>
        <v>16399861323.999998</v>
      </c>
      <c r="T35" s="348">
        <f t="shared" si="12"/>
        <v>16.399861324</v>
      </c>
      <c r="U35" s="352">
        <f t="shared" si="11"/>
        <v>0.32799722648000001</v>
      </c>
      <c r="V35" s="352">
        <f t="shared" si="10"/>
        <v>1.4759875191599998</v>
      </c>
      <c r="W35" s="148"/>
      <c r="X35" s="148"/>
    </row>
    <row r="36" spans="1:42" ht="12" customHeight="1">
      <c r="A36" s="26" t="s">
        <v>31</v>
      </c>
      <c r="B36" s="11" t="s">
        <v>96</v>
      </c>
      <c r="C36" s="11" t="s">
        <v>95</v>
      </c>
      <c r="D36" s="11" t="s">
        <v>57</v>
      </c>
      <c r="E36" s="11" t="s">
        <v>48</v>
      </c>
      <c r="F36" s="90" t="s">
        <v>113</v>
      </c>
      <c r="G36" s="13">
        <v>0.51100000000000001</v>
      </c>
      <c r="H36" s="11" t="s">
        <v>29</v>
      </c>
      <c r="I36" s="347">
        <v>9366.8540000000012</v>
      </c>
      <c r="J36" s="347">
        <f t="shared" si="0"/>
        <v>760401.20772000006</v>
      </c>
      <c r="K36" s="347">
        <f t="shared" si="6"/>
        <v>760.40120772000012</v>
      </c>
      <c r="L36" s="347">
        <f t="shared" si="1"/>
        <v>760401207.72000003</v>
      </c>
      <c r="M36" s="348">
        <f t="shared" si="2"/>
        <v>0.76040120772000008</v>
      </c>
      <c r="N36" s="349">
        <f t="shared" si="7"/>
        <v>2.3762537741250003E-2</v>
      </c>
      <c r="O36" s="308">
        <f t="shared" si="8"/>
        <v>0.10341456424992002</v>
      </c>
      <c r="P36" s="357">
        <v>247938.29200000002</v>
      </c>
      <c r="Q36" s="347">
        <f t="shared" si="3"/>
        <v>228004053.32319999</v>
      </c>
      <c r="R36" s="100">
        <f t="shared" si="9"/>
        <v>228004.0533232</v>
      </c>
      <c r="S36" s="351">
        <f t="shared" si="4"/>
        <v>228004053323.19998</v>
      </c>
      <c r="T36" s="348">
        <f t="shared" si="12"/>
        <v>228.0040533232</v>
      </c>
      <c r="U36" s="352">
        <f t="shared" si="11"/>
        <v>4.5600810664639999</v>
      </c>
      <c r="V36" s="352">
        <f t="shared" si="10"/>
        <v>20.520364799088</v>
      </c>
      <c r="W36" s="148"/>
      <c r="X36" s="148"/>
    </row>
    <row r="37" spans="1:42" ht="12" customHeight="1">
      <c r="A37" s="15" t="s">
        <v>31</v>
      </c>
      <c r="B37" s="2" t="s">
        <v>96</v>
      </c>
      <c r="C37" s="2" t="s">
        <v>95</v>
      </c>
      <c r="D37" s="2" t="s">
        <v>57</v>
      </c>
      <c r="E37" s="2" t="s">
        <v>48</v>
      </c>
      <c r="F37" s="88" t="s">
        <v>114</v>
      </c>
      <c r="G37" s="4">
        <v>15.5</v>
      </c>
      <c r="H37" s="2">
        <v>16</v>
      </c>
      <c r="I37" s="347">
        <v>5183.4370000000008</v>
      </c>
      <c r="J37" s="347">
        <f t="shared" si="0"/>
        <v>420791.41566000006</v>
      </c>
      <c r="K37" s="347">
        <f t="shared" si="6"/>
        <v>420.79141566000004</v>
      </c>
      <c r="L37" s="347">
        <f t="shared" si="1"/>
        <v>420791415.66000009</v>
      </c>
      <c r="M37" s="348">
        <f t="shared" si="2"/>
        <v>0.42079141566000011</v>
      </c>
      <c r="N37" s="349">
        <f t="shared" si="7"/>
        <v>1.3149731739375004E-2</v>
      </c>
      <c r="O37" s="308">
        <f t="shared" si="8"/>
        <v>5.7227632529760014E-2</v>
      </c>
      <c r="P37" s="350">
        <v>32950.659</v>
      </c>
      <c r="Q37" s="347">
        <f t="shared" si="3"/>
        <v>30301426.016399994</v>
      </c>
      <c r="R37" s="100">
        <f t="shared" si="9"/>
        <v>30301.426016399993</v>
      </c>
      <c r="S37" s="351">
        <f t="shared" si="4"/>
        <v>30301426016.399994</v>
      </c>
      <c r="T37" s="348">
        <f t="shared" si="12"/>
        <v>30.301426016399997</v>
      </c>
      <c r="U37" s="352">
        <f t="shared" si="11"/>
        <v>0.60602852032799992</v>
      </c>
      <c r="V37" s="352">
        <f t="shared" si="10"/>
        <v>2.7271283414759999</v>
      </c>
      <c r="W37" s="148"/>
      <c r="X37" s="148"/>
    </row>
    <row r="38" spans="1:42" ht="12" customHeight="1">
      <c r="A38" s="15" t="s">
        <v>31</v>
      </c>
      <c r="B38" s="2" t="s">
        <v>98</v>
      </c>
      <c r="C38" s="2" t="s">
        <v>95</v>
      </c>
      <c r="D38" s="2" t="s">
        <v>57</v>
      </c>
      <c r="E38" s="2" t="s">
        <v>48</v>
      </c>
      <c r="F38" s="87" t="s">
        <v>113</v>
      </c>
      <c r="G38" s="4">
        <v>0.5</v>
      </c>
      <c r="H38" s="2" t="s">
        <v>29</v>
      </c>
      <c r="I38" s="347">
        <v>21533.764000000003</v>
      </c>
      <c r="J38" s="347">
        <f t="shared" si="0"/>
        <v>1748110.9615200004</v>
      </c>
      <c r="K38" s="347">
        <f t="shared" si="6"/>
        <v>1748.1109615200003</v>
      </c>
      <c r="L38" s="347">
        <f t="shared" si="1"/>
        <v>1748110961.5200005</v>
      </c>
      <c r="M38" s="348">
        <f t="shared" si="2"/>
        <v>1.7481109615200006</v>
      </c>
      <c r="N38" s="349">
        <f t="shared" si="7"/>
        <v>5.4628467547500018E-2</v>
      </c>
      <c r="O38" s="308">
        <f t="shared" si="8"/>
        <v>0.23774309076672009</v>
      </c>
      <c r="P38" s="350">
        <v>181220.29100000003</v>
      </c>
      <c r="Q38" s="347">
        <f t="shared" si="3"/>
        <v>166650179.6036</v>
      </c>
      <c r="R38" s="100">
        <f t="shared" si="9"/>
        <v>166650.1796036</v>
      </c>
      <c r="S38" s="351">
        <f t="shared" si="4"/>
        <v>166650179603.60001</v>
      </c>
      <c r="T38" s="348">
        <f t="shared" si="12"/>
        <v>166.65017960360001</v>
      </c>
      <c r="U38" s="352">
        <f t="shared" si="11"/>
        <v>3.333003592072</v>
      </c>
      <c r="V38" s="352">
        <f t="shared" si="10"/>
        <v>14.998516164324002</v>
      </c>
      <c r="W38" s="148"/>
      <c r="X38" s="148"/>
    </row>
    <row r="39" spans="1:42" ht="12" customHeight="1" thickBot="1">
      <c r="A39" s="23" t="s">
        <v>31</v>
      </c>
      <c r="B39" s="12" t="s">
        <v>98</v>
      </c>
      <c r="C39" s="12" t="s">
        <v>95</v>
      </c>
      <c r="D39" s="12" t="s">
        <v>57</v>
      </c>
      <c r="E39" s="12" t="s">
        <v>48</v>
      </c>
      <c r="F39" s="89" t="s">
        <v>114</v>
      </c>
      <c r="G39" s="14">
        <v>15</v>
      </c>
      <c r="H39" s="12">
        <v>15.5</v>
      </c>
      <c r="I39" s="347">
        <v>12500.25</v>
      </c>
      <c r="J39" s="347">
        <f t="shared" si="0"/>
        <v>1014770.295</v>
      </c>
      <c r="K39" s="347">
        <f t="shared" si="6"/>
        <v>1014.770295</v>
      </c>
      <c r="L39" s="347">
        <f t="shared" si="1"/>
        <v>1014770295</v>
      </c>
      <c r="M39" s="348">
        <f t="shared" si="2"/>
        <v>1.0147702950000002</v>
      </c>
      <c r="N39" s="349">
        <f t="shared" si="7"/>
        <v>3.1711571718750005E-2</v>
      </c>
      <c r="O39" s="308">
        <f t="shared" si="8"/>
        <v>0.13800876012000002</v>
      </c>
      <c r="P39" s="356">
        <v>64317.953000000009</v>
      </c>
      <c r="Q39" s="347">
        <f t="shared" si="3"/>
        <v>59146789.578800008</v>
      </c>
      <c r="R39" s="100">
        <f t="shared" si="9"/>
        <v>59146.78957880001</v>
      </c>
      <c r="S39" s="351">
        <f t="shared" si="4"/>
        <v>59146789578.800011</v>
      </c>
      <c r="T39" s="348">
        <f t="shared" si="12"/>
        <v>59.146789578800018</v>
      </c>
      <c r="U39" s="352">
        <f t="shared" si="11"/>
        <v>1.1829357915760004</v>
      </c>
      <c r="V39" s="352">
        <f t="shared" si="10"/>
        <v>5.3232110620920006</v>
      </c>
      <c r="W39" s="148"/>
      <c r="X39" s="148"/>
    </row>
    <row r="40" spans="1:42" ht="12" customHeight="1">
      <c r="A40" s="26" t="s">
        <v>31</v>
      </c>
      <c r="B40" s="11" t="s">
        <v>100</v>
      </c>
      <c r="C40" s="11" t="s">
        <v>101</v>
      </c>
      <c r="D40" s="11" t="s">
        <v>57</v>
      </c>
      <c r="E40" s="11" t="s">
        <v>48</v>
      </c>
      <c r="F40" s="90" t="s">
        <v>113</v>
      </c>
      <c r="G40" s="13">
        <v>0.50600000000000001</v>
      </c>
      <c r="H40" s="11" t="s">
        <v>29</v>
      </c>
      <c r="I40" s="347">
        <v>3216.7310000000002</v>
      </c>
      <c r="J40" s="347">
        <f t="shared" si="0"/>
        <v>261134.22258000003</v>
      </c>
      <c r="K40" s="347">
        <f t="shared" si="6"/>
        <v>261.13422258000003</v>
      </c>
      <c r="L40" s="347">
        <f t="shared" si="1"/>
        <v>261134222.58000004</v>
      </c>
      <c r="M40" s="348">
        <f t="shared" si="2"/>
        <v>0.26113422258000007</v>
      </c>
      <c r="N40" s="349">
        <f t="shared" si="7"/>
        <v>8.1604444556250023E-3</v>
      </c>
      <c r="O40" s="308">
        <f t="shared" si="8"/>
        <v>3.5514254270880008E-2</v>
      </c>
      <c r="P40" s="357">
        <v>65984.653000000006</v>
      </c>
      <c r="Q40" s="347">
        <f t="shared" si="3"/>
        <v>60679486.898800008</v>
      </c>
      <c r="R40" s="100">
        <f t="shared" si="9"/>
        <v>60679.486898800009</v>
      </c>
      <c r="S40" s="351">
        <f t="shared" si="4"/>
        <v>60679486898.800011</v>
      </c>
      <c r="T40" s="348">
        <f t="shared" si="12"/>
        <v>60.679486898800015</v>
      </c>
      <c r="U40" s="352">
        <f t="shared" si="11"/>
        <v>1.2135897379760003</v>
      </c>
      <c r="V40" s="352">
        <f t="shared" si="10"/>
        <v>5.4611538208920001</v>
      </c>
      <c r="W40" s="148"/>
      <c r="X40" s="148"/>
      <c r="AE40" s="3"/>
      <c r="AG40" s="3"/>
      <c r="AI40" s="3"/>
      <c r="AL40" s="339" t="s">
        <v>345</v>
      </c>
    </row>
    <row r="41" spans="1:42" ht="12" customHeight="1">
      <c r="A41" s="15" t="s">
        <v>31</v>
      </c>
      <c r="B41" s="2" t="s">
        <v>100</v>
      </c>
      <c r="C41" s="2" t="s">
        <v>101</v>
      </c>
      <c r="D41" s="2" t="s">
        <v>57</v>
      </c>
      <c r="E41" s="2" t="s">
        <v>48</v>
      </c>
      <c r="F41" s="88" t="s">
        <v>114</v>
      </c>
      <c r="G41" s="4">
        <v>15</v>
      </c>
      <c r="H41" s="2">
        <v>15.5</v>
      </c>
      <c r="I41" s="347">
        <v>11400.228000000001</v>
      </c>
      <c r="J41" s="347">
        <f t="shared" si="0"/>
        <v>925470.50904000003</v>
      </c>
      <c r="K41" s="347">
        <f t="shared" si="6"/>
        <v>925.47050904000002</v>
      </c>
      <c r="L41" s="347">
        <f t="shared" si="1"/>
        <v>925470509.04000008</v>
      </c>
      <c r="M41" s="348">
        <f t="shared" si="2"/>
        <v>0.92547050904000017</v>
      </c>
      <c r="N41" s="349">
        <f t="shared" si="7"/>
        <v>2.8920953407500005E-2</v>
      </c>
      <c r="O41" s="308">
        <f t="shared" si="8"/>
        <v>0.12586398922944003</v>
      </c>
      <c r="P41" s="350">
        <v>44867.564000000006</v>
      </c>
      <c r="Q41" s="347">
        <f t="shared" si="3"/>
        <v>41260211.854400009</v>
      </c>
      <c r="R41" s="100">
        <f t="shared" si="9"/>
        <v>41260.211854400011</v>
      </c>
      <c r="S41" s="351">
        <f t="shared" si="4"/>
        <v>41260211854.400009</v>
      </c>
      <c r="T41" s="348">
        <f t="shared" si="12"/>
        <v>41.260211854400012</v>
      </c>
      <c r="U41" s="352">
        <f t="shared" si="11"/>
        <v>0.82520423708800028</v>
      </c>
      <c r="V41" s="352">
        <f t="shared" si="10"/>
        <v>3.7134190668960003</v>
      </c>
      <c r="W41" s="148"/>
      <c r="X41" s="148"/>
      <c r="AB41" s="339" t="s">
        <v>346</v>
      </c>
      <c r="AC41" s="339"/>
      <c r="AD41" s="3" t="s">
        <v>347</v>
      </c>
      <c r="AE41" s="3" t="s">
        <v>144</v>
      </c>
      <c r="AF41" s="3" t="s">
        <v>145</v>
      </c>
      <c r="AG41" s="3" t="s">
        <v>146</v>
      </c>
      <c r="AH41" s="3"/>
      <c r="AI41" s="3"/>
      <c r="AL41" s="359"/>
      <c r="AM41" s="3" t="s">
        <v>143</v>
      </c>
      <c r="AN41" s="3" t="s">
        <v>144</v>
      </c>
      <c r="AO41" s="3" t="s">
        <v>145</v>
      </c>
      <c r="AP41" s="3" t="s">
        <v>146</v>
      </c>
    </row>
    <row r="42" spans="1:42" ht="12" customHeight="1">
      <c r="A42" s="15" t="s">
        <v>31</v>
      </c>
      <c r="B42" s="2" t="s">
        <v>103</v>
      </c>
      <c r="C42" s="2" t="s">
        <v>101</v>
      </c>
      <c r="D42" s="2" t="s">
        <v>57</v>
      </c>
      <c r="E42" s="2" t="s">
        <v>48</v>
      </c>
      <c r="F42" s="87" t="s">
        <v>113</v>
      </c>
      <c r="G42" s="4">
        <v>0.51100000000000001</v>
      </c>
      <c r="H42" s="2" t="s">
        <v>29</v>
      </c>
      <c r="I42" s="347">
        <v>7550.1510000000007</v>
      </c>
      <c r="J42" s="347">
        <f t="shared" si="0"/>
        <v>612921.25818000012</v>
      </c>
      <c r="K42" s="347">
        <f t="shared" si="6"/>
        <v>612.92125818000011</v>
      </c>
      <c r="L42" s="347">
        <f t="shared" si="1"/>
        <v>612921258.18000007</v>
      </c>
      <c r="M42" s="348">
        <f t="shared" si="2"/>
        <v>0.61292125818000009</v>
      </c>
      <c r="N42" s="349">
        <f t="shared" si="7"/>
        <v>1.9153789318125003E-2</v>
      </c>
      <c r="O42" s="308">
        <f t="shared" si="8"/>
        <v>8.3357291112480011E-2</v>
      </c>
      <c r="P42" s="350">
        <v>97801.956000000006</v>
      </c>
      <c r="Q42" s="347">
        <f t="shared" si="3"/>
        <v>89938678.737599999</v>
      </c>
      <c r="R42" s="100">
        <f t="shared" si="9"/>
        <v>89938.678737599999</v>
      </c>
      <c r="S42" s="351">
        <f t="shared" si="4"/>
        <v>89938678737.600006</v>
      </c>
      <c r="T42" s="348">
        <f t="shared" si="12"/>
        <v>89.938678737600014</v>
      </c>
      <c r="U42" s="352">
        <f t="shared" si="11"/>
        <v>1.7987735747520004</v>
      </c>
      <c r="V42" s="352">
        <f t="shared" si="10"/>
        <v>8.0944810863840004</v>
      </c>
      <c r="W42" s="148"/>
      <c r="X42" s="148"/>
      <c r="AC42" s="149" t="s">
        <v>31</v>
      </c>
      <c r="AD42" s="151">
        <v>8.030756811924002</v>
      </c>
      <c r="AE42" s="151">
        <v>2.5038732193200004</v>
      </c>
      <c r="AF42" s="147">
        <v>0.65447851788000011</v>
      </c>
      <c r="AG42" s="147">
        <v>1.6487601174000002</v>
      </c>
      <c r="AL42" s="149" t="s">
        <v>31</v>
      </c>
      <c r="AM42" s="151">
        <v>139.62872585200003</v>
      </c>
      <c r="AN42" s="151">
        <v>61.769891563600012</v>
      </c>
      <c r="AO42" s="147">
        <v>62.105990190199996</v>
      </c>
      <c r="AP42" s="147">
        <v>86.381726171400004</v>
      </c>
    </row>
    <row r="43" spans="1:42" ht="12" customHeight="1" thickBot="1">
      <c r="A43" s="23" t="s">
        <v>31</v>
      </c>
      <c r="B43" s="12" t="s">
        <v>103</v>
      </c>
      <c r="C43" s="12" t="s">
        <v>101</v>
      </c>
      <c r="D43" s="12" t="s">
        <v>57</v>
      </c>
      <c r="E43" s="12" t="s">
        <v>48</v>
      </c>
      <c r="F43" s="89" t="s">
        <v>114</v>
      </c>
      <c r="G43" s="14">
        <v>15.5</v>
      </c>
      <c r="H43" s="12">
        <v>16</v>
      </c>
      <c r="I43" s="347">
        <v>38284.099000000002</v>
      </c>
      <c r="J43" s="347">
        <f t="shared" si="0"/>
        <v>3107903.1568200006</v>
      </c>
      <c r="K43" s="347">
        <f t="shared" si="6"/>
        <v>3107.9031568200007</v>
      </c>
      <c r="L43" s="347">
        <f t="shared" si="1"/>
        <v>3107903156.8200006</v>
      </c>
      <c r="M43" s="348">
        <f t="shared" si="2"/>
        <v>3.1079031568200008</v>
      </c>
      <c r="N43" s="349">
        <f t="shared" si="7"/>
        <v>9.7121973650625026E-2</v>
      </c>
      <c r="O43" s="308">
        <f t="shared" si="8"/>
        <v>0.42267482932752004</v>
      </c>
      <c r="P43" s="356">
        <v>196270.592</v>
      </c>
      <c r="Q43" s="347">
        <f t="shared" si="3"/>
        <v>180490436.4032</v>
      </c>
      <c r="R43" s="100">
        <f t="shared" si="9"/>
        <v>180490.4364032</v>
      </c>
      <c r="S43" s="351">
        <f t="shared" si="4"/>
        <v>180490436403.20001</v>
      </c>
      <c r="T43" s="348">
        <f t="shared" si="12"/>
        <v>180.49043640320002</v>
      </c>
      <c r="U43" s="352">
        <f t="shared" si="11"/>
        <v>3.6098087280640003</v>
      </c>
      <c r="V43" s="352">
        <f t="shared" si="10"/>
        <v>16.244139276287999</v>
      </c>
      <c r="W43" s="148"/>
      <c r="X43" s="148"/>
      <c r="AC43" s="149" t="s">
        <v>33</v>
      </c>
      <c r="AD43" s="151">
        <v>6.1327304521560002</v>
      </c>
      <c r="AE43" s="151">
        <v>3.6862255801800008</v>
      </c>
      <c r="AF43" s="147">
        <v>0.81084978809999997</v>
      </c>
      <c r="AG43" s="147">
        <v>1.9228447418400001</v>
      </c>
      <c r="AL43" s="149" t="s">
        <v>33</v>
      </c>
      <c r="AM43" s="151">
        <v>131.01343421628002</v>
      </c>
      <c r="AN43" s="151">
        <v>122.18991470180002</v>
      </c>
      <c r="AO43" s="147">
        <v>98.364134862400007</v>
      </c>
      <c r="AP43" s="147">
        <v>105.05654823180001</v>
      </c>
    </row>
    <row r="44" spans="1:42" ht="12" customHeight="1">
      <c r="A44" s="26" t="s">
        <v>31</v>
      </c>
      <c r="B44" s="11" t="s">
        <v>105</v>
      </c>
      <c r="C44" s="11" t="s">
        <v>32</v>
      </c>
      <c r="D44" s="11" t="s">
        <v>57</v>
      </c>
      <c r="E44" s="11" t="s">
        <v>48</v>
      </c>
      <c r="F44" s="90" t="s">
        <v>113</v>
      </c>
      <c r="G44" s="13">
        <v>0.496</v>
      </c>
      <c r="H44" s="11" t="s">
        <v>29</v>
      </c>
      <c r="I44" s="347">
        <v>4800.0960000000005</v>
      </c>
      <c r="J44" s="347">
        <f t="shared" si="0"/>
        <v>389671.79328000004</v>
      </c>
      <c r="K44" s="347">
        <f t="shared" si="6"/>
        <v>389.67179328000003</v>
      </c>
      <c r="L44" s="347">
        <f t="shared" si="1"/>
        <v>389671793.28000003</v>
      </c>
      <c r="M44" s="348">
        <f t="shared" si="2"/>
        <v>0.38967179328000007</v>
      </c>
      <c r="N44" s="349">
        <f t="shared" si="7"/>
        <v>1.2177243540000002E-2</v>
      </c>
      <c r="O44" s="308">
        <f t="shared" si="8"/>
        <v>5.2995363886080012E-2</v>
      </c>
      <c r="P44" s="357">
        <v>142002.84</v>
      </c>
      <c r="Q44" s="347">
        <f t="shared" si="3"/>
        <v>130585811.66399999</v>
      </c>
      <c r="R44" s="100">
        <f t="shared" si="9"/>
        <v>130585.81166399999</v>
      </c>
      <c r="S44" s="351">
        <f t="shared" si="4"/>
        <v>130585811663.99998</v>
      </c>
      <c r="T44" s="348">
        <f t="shared" si="12"/>
        <v>130.585811664</v>
      </c>
      <c r="U44" s="352">
        <f t="shared" si="11"/>
        <v>2.6117162332800001</v>
      </c>
      <c r="V44" s="352">
        <f t="shared" si="10"/>
        <v>11.752723049759998</v>
      </c>
      <c r="W44" s="148"/>
      <c r="X44" s="148"/>
      <c r="AC44" s="149" t="s">
        <v>34</v>
      </c>
      <c r="AD44" s="151">
        <v>7.2415361278260022</v>
      </c>
      <c r="AE44" s="151">
        <v>4.1285687840100005</v>
      </c>
      <c r="AF44" s="147">
        <v>2.3292360837900006</v>
      </c>
      <c r="AG44" s="147">
        <v>2.9857441422599997</v>
      </c>
      <c r="AL44" s="149" t="s">
        <v>34</v>
      </c>
      <c r="AM44" s="151">
        <v>349.61898757324002</v>
      </c>
      <c r="AN44" s="151">
        <v>211.83847573240001</v>
      </c>
      <c r="AO44" s="147">
        <v>213.82660311320004</v>
      </c>
      <c r="AP44" s="147">
        <v>283.53696157820002</v>
      </c>
    </row>
    <row r="45" spans="1:42" ht="12" customHeight="1">
      <c r="A45" s="15" t="s">
        <v>31</v>
      </c>
      <c r="B45" s="2" t="s">
        <v>105</v>
      </c>
      <c r="C45" s="2" t="s">
        <v>32</v>
      </c>
      <c r="D45" s="2" t="s">
        <v>57</v>
      </c>
      <c r="E45" s="2" t="s">
        <v>48</v>
      </c>
      <c r="F45" s="88" t="s">
        <v>114</v>
      </c>
      <c r="G45" s="4">
        <v>15.5</v>
      </c>
      <c r="H45" s="2">
        <v>16</v>
      </c>
      <c r="I45" s="347">
        <v>13466.936000000002</v>
      </c>
      <c r="J45" s="347">
        <f t="shared" si="0"/>
        <v>1093245.8644800002</v>
      </c>
      <c r="K45" s="347">
        <f t="shared" si="6"/>
        <v>1093.2458644800001</v>
      </c>
      <c r="L45" s="347">
        <f t="shared" si="1"/>
        <v>1093245864.4800003</v>
      </c>
      <c r="M45" s="348">
        <f t="shared" si="2"/>
        <v>1.0932458644800003</v>
      </c>
      <c r="N45" s="349">
        <f t="shared" si="7"/>
        <v>3.4163933265000009E-2</v>
      </c>
      <c r="O45" s="308">
        <f t="shared" si="8"/>
        <v>0.14868143756928004</v>
      </c>
      <c r="P45" s="350">
        <v>48284.299000000006</v>
      </c>
      <c r="Q45" s="347">
        <f t="shared" si="3"/>
        <v>44402241.360399999</v>
      </c>
      <c r="R45" s="100">
        <f t="shared" si="9"/>
        <v>44402.241360399996</v>
      </c>
      <c r="S45" s="351">
        <f t="shared" si="4"/>
        <v>44402241360.400002</v>
      </c>
      <c r="T45" s="348">
        <f t="shared" si="12"/>
        <v>44.402241360400005</v>
      </c>
      <c r="U45" s="352">
        <f t="shared" si="11"/>
        <v>0.88804482720800015</v>
      </c>
      <c r="V45" s="352">
        <f t="shared" si="10"/>
        <v>3.996201722436</v>
      </c>
      <c r="W45" s="148"/>
      <c r="X45" s="148"/>
      <c r="AC45" s="149" t="s">
        <v>36</v>
      </c>
      <c r="AD45" s="151">
        <v>3.6027051526620006</v>
      </c>
      <c r="AE45" s="151">
        <v>1.2194639602200001</v>
      </c>
      <c r="AF45" s="147">
        <v>1.8236871873000002</v>
      </c>
      <c r="AG45" s="147">
        <v>1.4786652870000003</v>
      </c>
      <c r="AL45" s="149" t="s">
        <v>36</v>
      </c>
      <c r="AM45" s="151">
        <v>427.64094464784</v>
      </c>
      <c r="AN45" s="151">
        <v>167.37492647920004</v>
      </c>
      <c r="AO45" s="147">
        <v>132.07581241580002</v>
      </c>
      <c r="AP45" s="147">
        <v>204.48152859640001</v>
      </c>
    </row>
    <row r="46" spans="1:42" ht="12" customHeight="1">
      <c r="A46" s="15" t="s">
        <v>31</v>
      </c>
      <c r="B46" s="2" t="s">
        <v>18</v>
      </c>
      <c r="C46" s="2" t="s">
        <v>32</v>
      </c>
      <c r="D46" s="2" t="s">
        <v>57</v>
      </c>
      <c r="E46" s="2" t="s">
        <v>48</v>
      </c>
      <c r="F46" s="87" t="s">
        <v>113</v>
      </c>
      <c r="G46" s="4">
        <v>0.52200000000000002</v>
      </c>
      <c r="H46" s="2" t="s">
        <v>29</v>
      </c>
      <c r="I46" s="347">
        <v>11166.89</v>
      </c>
      <c r="J46" s="347">
        <f t="shared" si="0"/>
        <v>906528.1301999999</v>
      </c>
      <c r="K46" s="347">
        <f t="shared" si="6"/>
        <v>906.52813019999985</v>
      </c>
      <c r="L46" s="347">
        <f t="shared" si="1"/>
        <v>906528130.19999993</v>
      </c>
      <c r="M46" s="348">
        <f t="shared" si="2"/>
        <v>0.9065281302</v>
      </c>
      <c r="N46" s="349">
        <f t="shared" si="7"/>
        <v>2.832900406875E-2</v>
      </c>
      <c r="O46" s="308">
        <f t="shared" si="8"/>
        <v>0.12328782570720001</v>
      </c>
      <c r="P46" s="350">
        <v>138102.76200000002</v>
      </c>
      <c r="Q46" s="347">
        <f t="shared" si="3"/>
        <v>126999299.93520001</v>
      </c>
      <c r="R46" s="100">
        <f t="shared" si="9"/>
        <v>126999.2999352</v>
      </c>
      <c r="S46" s="351">
        <f t="shared" si="4"/>
        <v>126999299935.20001</v>
      </c>
      <c r="T46" s="348">
        <f t="shared" si="12"/>
        <v>126.99929993520001</v>
      </c>
      <c r="U46" s="352">
        <f t="shared" si="11"/>
        <v>2.5399859987040001</v>
      </c>
      <c r="V46" s="352">
        <f t="shared" si="10"/>
        <v>11.429936994168001</v>
      </c>
      <c r="W46" s="148"/>
      <c r="X46" s="148"/>
      <c r="AC46" s="149" t="s">
        <v>149</v>
      </c>
      <c r="AD46" s="151">
        <v>5.1727577530860005</v>
      </c>
      <c r="AE46" s="151">
        <v>1.6405453102500001</v>
      </c>
      <c r="AF46" s="147">
        <v>1.4706437694300001</v>
      </c>
      <c r="AG46" s="147">
        <v>1.9578301558200002</v>
      </c>
      <c r="AL46" s="149" t="s">
        <v>149</v>
      </c>
      <c r="AM46" s="151">
        <v>361.21844089100011</v>
      </c>
      <c r="AN46" s="151">
        <v>261.83287274319997</v>
      </c>
      <c r="AO46" s="147">
        <v>131.37624556760002</v>
      </c>
      <c r="AP46" s="147">
        <v>239.03728445960002</v>
      </c>
    </row>
    <row r="47" spans="1:42" ht="12" customHeight="1" thickBot="1">
      <c r="A47" s="23" t="s">
        <v>31</v>
      </c>
      <c r="B47" s="12" t="s">
        <v>18</v>
      </c>
      <c r="C47" s="12" t="s">
        <v>32</v>
      </c>
      <c r="D47" s="12" t="s">
        <v>57</v>
      </c>
      <c r="E47" s="12" t="s">
        <v>48</v>
      </c>
      <c r="F47" s="89" t="s">
        <v>114</v>
      </c>
      <c r="G47" s="14">
        <v>16.5</v>
      </c>
      <c r="H47" s="12">
        <v>17</v>
      </c>
      <c r="I47" s="347">
        <v>34000.68</v>
      </c>
      <c r="J47" s="347">
        <f t="shared" si="0"/>
        <v>2760175.2023999998</v>
      </c>
      <c r="K47" s="347">
        <f t="shared" si="6"/>
        <v>2760.1752023999998</v>
      </c>
      <c r="L47" s="347">
        <f t="shared" si="1"/>
        <v>2760175202.3999996</v>
      </c>
      <c r="M47" s="348">
        <f t="shared" si="2"/>
        <v>2.7601752023999997</v>
      </c>
      <c r="N47" s="349">
        <f t="shared" si="7"/>
        <v>8.625547507499999E-2</v>
      </c>
      <c r="O47" s="308">
        <f t="shared" si="8"/>
        <v>0.37538382752640004</v>
      </c>
      <c r="P47" s="356">
        <v>73651.473000000013</v>
      </c>
      <c r="Q47" s="347">
        <f t="shared" si="3"/>
        <v>67729894.570800006</v>
      </c>
      <c r="R47" s="100">
        <f t="shared" si="9"/>
        <v>67729.89457080001</v>
      </c>
      <c r="S47" s="351">
        <f t="shared" si="4"/>
        <v>67729894570.800003</v>
      </c>
      <c r="T47" s="348">
        <f t="shared" si="12"/>
        <v>67.729894570800013</v>
      </c>
      <c r="U47" s="352">
        <f t="shared" si="11"/>
        <v>1.3545978914160002</v>
      </c>
      <c r="V47" s="352">
        <f t="shared" si="10"/>
        <v>6.095690511372001</v>
      </c>
      <c r="W47" s="148"/>
      <c r="X47" s="148"/>
      <c r="AC47" s="149" t="s">
        <v>40</v>
      </c>
      <c r="AD47" s="151">
        <v>4.2788127745440008</v>
      </c>
      <c r="AE47" s="151">
        <v>2.2284355678200005</v>
      </c>
      <c r="AF47" s="147">
        <v>1.5313143949061538</v>
      </c>
      <c r="AG47" s="147">
        <v>2.2306583979900005</v>
      </c>
      <c r="AL47" s="149" t="s">
        <v>40</v>
      </c>
      <c r="AM47" s="151">
        <v>313.58374088272001</v>
      </c>
      <c r="AN47" s="151">
        <v>213.64596378620004</v>
      </c>
      <c r="AO47" s="147">
        <v>157.43513171658464</v>
      </c>
      <c r="AP47" s="147">
        <v>229.03096052760003</v>
      </c>
    </row>
    <row r="48" spans="1:42" ht="12" customHeight="1">
      <c r="A48" s="26" t="s">
        <v>31</v>
      </c>
      <c r="B48" s="11" t="s">
        <v>20</v>
      </c>
      <c r="C48" s="11" t="s">
        <v>30</v>
      </c>
      <c r="D48" s="11" t="s">
        <v>57</v>
      </c>
      <c r="E48" s="11" t="s">
        <v>48</v>
      </c>
      <c r="F48" s="90" t="s">
        <v>113</v>
      </c>
      <c r="G48" s="13">
        <v>0.505</v>
      </c>
      <c r="H48" s="11" t="s">
        <v>29</v>
      </c>
      <c r="I48" s="347">
        <v>6516.7970000000005</v>
      </c>
      <c r="J48" s="347">
        <f t="shared" si="0"/>
        <v>529033.58045999997</v>
      </c>
      <c r="K48" s="347">
        <f t="shared" si="6"/>
        <v>529.03358045999994</v>
      </c>
      <c r="L48" s="347">
        <f t="shared" si="1"/>
        <v>529033580.45999998</v>
      </c>
      <c r="M48" s="348">
        <f t="shared" si="2"/>
        <v>0.52903358046000004</v>
      </c>
      <c r="N48" s="349">
        <f t="shared" si="7"/>
        <v>1.6532299389375001E-2</v>
      </c>
      <c r="O48" s="308">
        <f t="shared" si="8"/>
        <v>7.1948566942560022E-2</v>
      </c>
      <c r="P48" s="357">
        <v>84151.683000000005</v>
      </c>
      <c r="Q48" s="347">
        <f t="shared" si="3"/>
        <v>77385887.686800003</v>
      </c>
      <c r="R48" s="100">
        <f t="shared" si="9"/>
        <v>77385.887686800008</v>
      </c>
      <c r="S48" s="351">
        <f t="shared" si="4"/>
        <v>77385887686.800003</v>
      </c>
      <c r="T48" s="348">
        <f t="shared" si="12"/>
        <v>77.385887686800004</v>
      </c>
      <c r="U48" s="352">
        <f t="shared" si="11"/>
        <v>1.5477177537360001</v>
      </c>
      <c r="V48" s="352">
        <f t="shared" si="10"/>
        <v>6.9647298918120004</v>
      </c>
      <c r="W48" s="148"/>
      <c r="X48" s="148"/>
    </row>
    <row r="49" spans="1:24" ht="12" customHeight="1">
      <c r="A49" s="15" t="s">
        <v>31</v>
      </c>
      <c r="B49" s="2" t="s">
        <v>20</v>
      </c>
      <c r="C49" s="2" t="s">
        <v>30</v>
      </c>
      <c r="D49" s="2" t="s">
        <v>57</v>
      </c>
      <c r="E49" s="2" t="s">
        <v>48</v>
      </c>
      <c r="F49" s="88" t="s">
        <v>114</v>
      </c>
      <c r="G49" s="4">
        <v>15.5</v>
      </c>
      <c r="H49" s="2">
        <v>16</v>
      </c>
      <c r="I49" s="347">
        <v>24700.494000000002</v>
      </c>
      <c r="J49" s="347">
        <f t="shared" si="0"/>
        <v>2005186.1029200002</v>
      </c>
      <c r="K49" s="347">
        <f t="shared" si="6"/>
        <v>2005.1861029200002</v>
      </c>
      <c r="L49" s="347">
        <f t="shared" si="1"/>
        <v>2005186102.9200003</v>
      </c>
      <c r="M49" s="348">
        <f t="shared" si="2"/>
        <v>2.0051861029200007</v>
      </c>
      <c r="N49" s="349">
        <f t="shared" si="7"/>
        <v>6.2662065716250021E-2</v>
      </c>
      <c r="O49" s="308">
        <f t="shared" si="8"/>
        <v>0.27270530999712006</v>
      </c>
      <c r="P49" s="350">
        <v>143152.86300000001</v>
      </c>
      <c r="Q49" s="347">
        <f t="shared" si="3"/>
        <v>131643372.81480001</v>
      </c>
      <c r="R49" s="100">
        <f t="shared" si="9"/>
        <v>131643.37281480001</v>
      </c>
      <c r="S49" s="351">
        <f t="shared" si="4"/>
        <v>131643372814.8</v>
      </c>
      <c r="T49" s="348">
        <f t="shared" si="12"/>
        <v>131.64337281480002</v>
      </c>
      <c r="U49" s="352">
        <f t="shared" si="11"/>
        <v>2.6328674562960002</v>
      </c>
      <c r="V49" s="352">
        <f t="shared" si="10"/>
        <v>11.847903553332001</v>
      </c>
      <c r="W49" s="148"/>
      <c r="X49" s="148"/>
    </row>
    <row r="50" spans="1:24" ht="12" customHeight="1">
      <c r="A50" s="15" t="s">
        <v>31</v>
      </c>
      <c r="B50" s="2" t="s">
        <v>22</v>
      </c>
      <c r="C50" s="2" t="s">
        <v>30</v>
      </c>
      <c r="D50" s="2" t="s">
        <v>57</v>
      </c>
      <c r="E50" s="2" t="s">
        <v>48</v>
      </c>
      <c r="F50" s="88" t="s">
        <v>113</v>
      </c>
      <c r="G50" s="4">
        <v>0.495</v>
      </c>
      <c r="H50" s="2" t="s">
        <v>29</v>
      </c>
      <c r="I50" s="347">
        <v>21933.772000000001</v>
      </c>
      <c r="J50" s="347">
        <f t="shared" si="0"/>
        <v>1780583.61096</v>
      </c>
      <c r="K50" s="347">
        <f t="shared" si="6"/>
        <v>1780.58361096</v>
      </c>
      <c r="L50" s="347">
        <f t="shared" si="1"/>
        <v>1780583610.96</v>
      </c>
      <c r="M50" s="348">
        <f t="shared" si="2"/>
        <v>1.7805836109600002</v>
      </c>
      <c r="N50" s="349">
        <f t="shared" si="7"/>
        <v>5.5643237842500005E-2</v>
      </c>
      <c r="O50" s="308">
        <f t="shared" si="8"/>
        <v>0.24215937109056004</v>
      </c>
      <c r="P50" s="350">
        <v>47100.942000000003</v>
      </c>
      <c r="Q50" s="347">
        <f t="shared" si="3"/>
        <v>43314026.2632</v>
      </c>
      <c r="R50" s="100">
        <f t="shared" si="9"/>
        <v>43314.026263200001</v>
      </c>
      <c r="S50" s="351">
        <f t="shared" si="4"/>
        <v>43314026263.199997</v>
      </c>
      <c r="T50" s="348">
        <f t="shared" si="12"/>
        <v>43.314026263199999</v>
      </c>
      <c r="U50" s="352">
        <f t="shared" si="11"/>
        <v>0.86628052526400001</v>
      </c>
      <c r="V50" s="352">
        <f t="shared" si="10"/>
        <v>3.8982623636880001</v>
      </c>
      <c r="W50" s="148"/>
      <c r="X50" s="148"/>
    </row>
    <row r="51" spans="1:24" ht="12" customHeight="1">
      <c r="A51" s="15" t="s">
        <v>31</v>
      </c>
      <c r="B51" s="2" t="s">
        <v>22</v>
      </c>
      <c r="C51" s="2" t="s">
        <v>30</v>
      </c>
      <c r="D51" s="2" t="s">
        <v>57</v>
      </c>
      <c r="E51" s="2" t="s">
        <v>48</v>
      </c>
      <c r="F51" s="88" t="s">
        <v>114</v>
      </c>
      <c r="G51" s="4">
        <v>16</v>
      </c>
      <c r="H51" s="2">
        <v>16.5</v>
      </c>
      <c r="I51" s="347">
        <v>16416.995000000003</v>
      </c>
      <c r="J51" s="347">
        <f t="shared" si="0"/>
        <v>1332731.6541000002</v>
      </c>
      <c r="K51" s="347">
        <f t="shared" si="6"/>
        <v>1332.7316541000002</v>
      </c>
      <c r="L51" s="347">
        <f t="shared" si="1"/>
        <v>1332731654.1000001</v>
      </c>
      <c r="M51" s="348">
        <f t="shared" si="2"/>
        <v>1.3327316541000003</v>
      </c>
      <c r="N51" s="349">
        <f t="shared" si="7"/>
        <v>4.1647864190625009E-2</v>
      </c>
      <c r="O51" s="308">
        <f t="shared" si="8"/>
        <v>0.18125150495760003</v>
      </c>
      <c r="P51" s="350">
        <v>34000.68</v>
      </c>
      <c r="Q51" s="347">
        <f t="shared" si="3"/>
        <v>31267025.327999998</v>
      </c>
      <c r="R51" s="100">
        <f t="shared" si="9"/>
        <v>31267.025327999996</v>
      </c>
      <c r="S51" s="351">
        <f t="shared" si="4"/>
        <v>31267025327.999996</v>
      </c>
      <c r="T51" s="348">
        <f t="shared" si="12"/>
        <v>31.267025327999999</v>
      </c>
      <c r="U51" s="352">
        <f t="shared" si="11"/>
        <v>0.62534050655999995</v>
      </c>
      <c r="V51" s="352">
        <f t="shared" si="10"/>
        <v>2.8140322795200001</v>
      </c>
      <c r="W51" s="148"/>
      <c r="X51" s="148"/>
    </row>
    <row r="52" spans="1:24" ht="12" customHeight="1">
      <c r="A52" s="15" t="s">
        <v>31</v>
      </c>
      <c r="B52" s="2" t="s">
        <v>24</v>
      </c>
      <c r="C52" s="2" t="s">
        <v>30</v>
      </c>
      <c r="D52" s="2" t="s">
        <v>57</v>
      </c>
      <c r="E52" s="2" t="s">
        <v>48</v>
      </c>
      <c r="F52" s="88" t="s">
        <v>113</v>
      </c>
      <c r="G52" s="4">
        <v>0.51300000000000001</v>
      </c>
      <c r="H52" s="2" t="s">
        <v>29</v>
      </c>
      <c r="I52" s="347">
        <v>56117.789000000004</v>
      </c>
      <c r="J52" s="347">
        <f t="shared" si="0"/>
        <v>4555642.1110199997</v>
      </c>
      <c r="K52" s="347">
        <f t="shared" si="6"/>
        <v>4555.6421110199999</v>
      </c>
      <c r="L52" s="347">
        <f t="shared" si="1"/>
        <v>4555642111.0199995</v>
      </c>
      <c r="M52" s="348">
        <f t="shared" si="2"/>
        <v>4.5556421110200001</v>
      </c>
      <c r="N52" s="349">
        <f t="shared" si="7"/>
        <v>0.142363815969375</v>
      </c>
      <c r="O52" s="308">
        <f t="shared" si="8"/>
        <v>0.61956732709872009</v>
      </c>
      <c r="P52" s="350">
        <v>121285.75900000001</v>
      </c>
      <c r="Q52" s="347">
        <f t="shared" si="3"/>
        <v>111534383.97639999</v>
      </c>
      <c r="R52" s="100">
        <f t="shared" si="9"/>
        <v>111534.38397639999</v>
      </c>
      <c r="S52" s="351">
        <f t="shared" si="4"/>
        <v>111534383976.39999</v>
      </c>
      <c r="T52" s="348">
        <f t="shared" si="12"/>
        <v>111.53438397639999</v>
      </c>
      <c r="U52" s="352">
        <f t="shared" si="11"/>
        <v>2.2306876795279997</v>
      </c>
      <c r="V52" s="352">
        <f t="shared" si="10"/>
        <v>10.038094557876001</v>
      </c>
      <c r="W52" s="148"/>
      <c r="X52" s="148"/>
    </row>
    <row r="53" spans="1:24" ht="12" customHeight="1" thickBot="1">
      <c r="A53" s="23" t="s">
        <v>31</v>
      </c>
      <c r="B53" s="12" t="s">
        <v>24</v>
      </c>
      <c r="C53" s="12" t="s">
        <v>30</v>
      </c>
      <c r="D53" s="12" t="s">
        <v>57</v>
      </c>
      <c r="E53" s="12" t="s">
        <v>48</v>
      </c>
      <c r="F53" s="89" t="s">
        <v>114</v>
      </c>
      <c r="G53" s="14">
        <v>16.5</v>
      </c>
      <c r="H53" s="12">
        <v>17</v>
      </c>
      <c r="I53" s="347">
        <v>34767.362000000001</v>
      </c>
      <c r="J53" s="347">
        <f t="shared" si="0"/>
        <v>2822414.44716</v>
      </c>
      <c r="K53" s="347">
        <f t="shared" si="6"/>
        <v>2822.4144471599998</v>
      </c>
      <c r="L53" s="347">
        <f t="shared" si="1"/>
        <v>2822414447.1599998</v>
      </c>
      <c r="M53" s="348">
        <f t="shared" si="2"/>
        <v>2.8224144471599999</v>
      </c>
      <c r="N53" s="349">
        <f t="shared" si="7"/>
        <v>8.8200451473749997E-2</v>
      </c>
      <c r="O53" s="308">
        <f t="shared" si="8"/>
        <v>0.38384836481376</v>
      </c>
      <c r="P53" s="356">
        <v>78418.235000000001</v>
      </c>
      <c r="Q53" s="347">
        <f t="shared" si="3"/>
        <v>72113408.905999988</v>
      </c>
      <c r="R53" s="100">
        <f t="shared" si="9"/>
        <v>72113.408905999982</v>
      </c>
      <c r="S53" s="351">
        <f t="shared" si="4"/>
        <v>72113408905.999985</v>
      </c>
      <c r="T53" s="348">
        <f t="shared" si="12"/>
        <v>72.113408905999989</v>
      </c>
      <c r="U53" s="352">
        <f t="shared" si="11"/>
        <v>1.4422681781199997</v>
      </c>
      <c r="V53" s="352">
        <f t="shared" si="10"/>
        <v>6.4902068015399994</v>
      </c>
      <c r="W53" s="148"/>
      <c r="X53" s="148"/>
    </row>
    <row r="54" spans="1:24" ht="12" customHeight="1">
      <c r="A54" s="26" t="s">
        <v>31</v>
      </c>
      <c r="B54" s="11" t="s">
        <v>26</v>
      </c>
      <c r="C54" s="11" t="s">
        <v>44</v>
      </c>
      <c r="D54" s="11" t="s">
        <v>57</v>
      </c>
      <c r="E54" s="11" t="s">
        <v>48</v>
      </c>
      <c r="F54" s="91" t="s">
        <v>113</v>
      </c>
      <c r="G54" s="13">
        <v>0.51</v>
      </c>
      <c r="H54" s="11" t="s">
        <v>29</v>
      </c>
      <c r="I54" s="347">
        <v>54667.76</v>
      </c>
      <c r="J54" s="347">
        <f t="shared" si="0"/>
        <v>4437928.7568000006</v>
      </c>
      <c r="K54" s="347">
        <f t="shared" si="6"/>
        <v>4437.9287568000009</v>
      </c>
      <c r="L54" s="347">
        <f t="shared" si="1"/>
        <v>4437928756.8000002</v>
      </c>
      <c r="M54" s="348">
        <f t="shared" si="2"/>
        <v>4.4379287568000008</v>
      </c>
      <c r="N54" s="349">
        <f t="shared" si="7"/>
        <v>0.13868527365000002</v>
      </c>
      <c r="O54" s="308">
        <f t="shared" si="8"/>
        <v>0.60355831092480006</v>
      </c>
      <c r="P54" s="357">
        <v>109118.84900000002</v>
      </c>
      <c r="Q54" s="347">
        <f t="shared" si="3"/>
        <v>100345693.54040001</v>
      </c>
      <c r="R54" s="100">
        <f t="shared" si="9"/>
        <v>100345.69354040001</v>
      </c>
      <c r="S54" s="351">
        <f t="shared" si="4"/>
        <v>100345693540.40001</v>
      </c>
      <c r="T54" s="348">
        <f t="shared" si="12"/>
        <v>100.34569354040002</v>
      </c>
      <c r="U54" s="352">
        <f t="shared" si="11"/>
        <v>2.0069138708080003</v>
      </c>
      <c r="V54" s="352">
        <f t="shared" si="10"/>
        <v>9.031112418635999</v>
      </c>
      <c r="W54" s="148"/>
      <c r="X54" s="148"/>
    </row>
    <row r="55" spans="1:24" ht="12" customHeight="1" thickBot="1">
      <c r="A55" s="23" t="s">
        <v>31</v>
      </c>
      <c r="B55" s="12" t="s">
        <v>26</v>
      </c>
      <c r="C55" s="12" t="s">
        <v>44</v>
      </c>
      <c r="D55" s="12" t="s">
        <v>57</v>
      </c>
      <c r="E55" s="12" t="s">
        <v>48</v>
      </c>
      <c r="F55" s="89" t="s">
        <v>114</v>
      </c>
      <c r="G55" s="14">
        <v>15</v>
      </c>
      <c r="H55" s="12">
        <v>15.5</v>
      </c>
      <c r="I55" s="360">
        <v>35917.385000000002</v>
      </c>
      <c r="J55" s="347">
        <f t="shared" si="0"/>
        <v>2915773.3143000002</v>
      </c>
      <c r="K55" s="347">
        <f t="shared" si="6"/>
        <v>2915.7733143</v>
      </c>
      <c r="L55" s="347">
        <f t="shared" si="1"/>
        <v>2915773314.3000002</v>
      </c>
      <c r="M55" s="348">
        <f t="shared" si="2"/>
        <v>2.9157733143000004</v>
      </c>
      <c r="N55" s="349">
        <f t="shared" si="7"/>
        <v>9.1117916071875013E-2</v>
      </c>
      <c r="O55" s="308">
        <f t="shared" si="8"/>
        <v>0.39654517074480011</v>
      </c>
      <c r="P55" s="356">
        <v>71801.436000000002</v>
      </c>
      <c r="Q55" s="347">
        <f t="shared" si="3"/>
        <v>66028600.545599997</v>
      </c>
      <c r="R55" s="100">
        <f t="shared" si="9"/>
        <v>66028.600545599998</v>
      </c>
      <c r="S55" s="351">
        <f t="shared" si="4"/>
        <v>66028600545.599998</v>
      </c>
      <c r="T55" s="348">
        <f t="shared" si="12"/>
        <v>66.0286005456</v>
      </c>
      <c r="U55" s="352">
        <f t="shared" si="11"/>
        <v>1.320572010912</v>
      </c>
      <c r="V55" s="352">
        <f t="shared" si="10"/>
        <v>5.9425740491040004</v>
      </c>
      <c r="W55" s="148"/>
      <c r="X55" s="148"/>
    </row>
    <row r="56" spans="1:24" ht="12" customHeight="1">
      <c r="A56" s="32" t="s">
        <v>33</v>
      </c>
      <c r="B56" s="11" t="s">
        <v>52</v>
      </c>
      <c r="C56" s="11" t="s">
        <v>44</v>
      </c>
      <c r="D56" s="11" t="s">
        <v>45</v>
      </c>
      <c r="E56" s="11" t="s">
        <v>48</v>
      </c>
      <c r="F56" s="87" t="s">
        <v>113</v>
      </c>
      <c r="G56" s="13">
        <v>0.53800000000000003</v>
      </c>
      <c r="H56" s="11" t="s">
        <v>29</v>
      </c>
      <c r="I56" s="361">
        <v>108985.51300000001</v>
      </c>
      <c r="J56" s="347">
        <f t="shared" si="0"/>
        <v>8847443.945340002</v>
      </c>
      <c r="K56" s="347">
        <f t="shared" si="6"/>
        <v>8847.4439453400028</v>
      </c>
      <c r="L56" s="347">
        <f t="shared" si="1"/>
        <v>8847443945.3400021</v>
      </c>
      <c r="M56" s="348">
        <f t="shared" si="2"/>
        <v>8.847443945340002</v>
      </c>
      <c r="N56" s="349">
        <f t="shared" si="7"/>
        <v>0.27648262329187506</v>
      </c>
      <c r="O56" s="308">
        <f t="shared" si="8"/>
        <v>1.2032523765662402</v>
      </c>
      <c r="P56" s="357">
        <v>201254.02500000002</v>
      </c>
      <c r="Q56" s="347">
        <f t="shared" si="3"/>
        <v>185073201.39000002</v>
      </c>
      <c r="R56" s="100">
        <f t="shared" si="9"/>
        <v>185073.20139</v>
      </c>
      <c r="S56" s="351">
        <f t="shared" si="4"/>
        <v>185073201390.00003</v>
      </c>
      <c r="T56" s="348">
        <f t="shared" si="12"/>
        <v>185.07320139000004</v>
      </c>
      <c r="U56" s="352">
        <f t="shared" si="11"/>
        <v>3.7014640278000006</v>
      </c>
      <c r="V56" s="352">
        <f t="shared" si="10"/>
        <v>16.656588125100001</v>
      </c>
      <c r="W56" s="148"/>
      <c r="X56" s="148"/>
    </row>
    <row r="57" spans="1:24" ht="12" customHeight="1">
      <c r="A57" s="27" t="s">
        <v>33</v>
      </c>
      <c r="B57" s="2" t="s">
        <v>52</v>
      </c>
      <c r="C57" s="2" t="s">
        <v>44</v>
      </c>
      <c r="D57" s="2" t="s">
        <v>45</v>
      </c>
      <c r="E57" s="2" t="s">
        <v>48</v>
      </c>
      <c r="F57" s="88" t="s">
        <v>114</v>
      </c>
      <c r="G57" s="4">
        <v>10.8</v>
      </c>
      <c r="H57" s="2">
        <v>11.3</v>
      </c>
      <c r="I57" s="347">
        <v>43184.197000000007</v>
      </c>
      <c r="J57" s="347">
        <f t="shared" si="0"/>
        <v>3505693.1124600004</v>
      </c>
      <c r="K57" s="347">
        <f t="shared" si="6"/>
        <v>3505.6931124600005</v>
      </c>
      <c r="L57" s="347">
        <f t="shared" si="1"/>
        <v>3505693112.4600005</v>
      </c>
      <c r="M57" s="348">
        <f t="shared" si="2"/>
        <v>3.5056931124600008</v>
      </c>
      <c r="N57" s="349">
        <f t="shared" si="7"/>
        <v>0.10955290976437503</v>
      </c>
      <c r="O57" s="308">
        <f t="shared" si="8"/>
        <v>0.47677426329456019</v>
      </c>
      <c r="P57" s="350">
        <v>73634.806000000011</v>
      </c>
      <c r="Q57" s="347">
        <f t="shared" si="3"/>
        <v>67714567.597599998</v>
      </c>
      <c r="R57" s="100">
        <f t="shared" si="9"/>
        <v>67714.567597599991</v>
      </c>
      <c r="S57" s="351">
        <f t="shared" si="4"/>
        <v>67714567597.599998</v>
      </c>
      <c r="T57" s="348">
        <f t="shared" si="12"/>
        <v>67.714567597600009</v>
      </c>
      <c r="U57" s="352">
        <f t="shared" si="11"/>
        <v>1.3542913519520001</v>
      </c>
      <c r="V57" s="352">
        <f t="shared" si="10"/>
        <v>6.0943110837840004</v>
      </c>
      <c r="W57" s="148"/>
      <c r="X57" s="148"/>
    </row>
    <row r="58" spans="1:24" ht="12" customHeight="1">
      <c r="A58" s="27" t="s">
        <v>33</v>
      </c>
      <c r="B58" s="2" t="s">
        <v>54</v>
      </c>
      <c r="C58" s="2" t="s">
        <v>44</v>
      </c>
      <c r="D58" s="2" t="s">
        <v>45</v>
      </c>
      <c r="E58" s="2" t="s">
        <v>48</v>
      </c>
      <c r="F58" s="87" t="s">
        <v>113</v>
      </c>
      <c r="G58" s="4">
        <v>0.48799999999999999</v>
      </c>
      <c r="H58" s="2" t="s">
        <v>29</v>
      </c>
      <c r="I58" s="347">
        <v>69068.04800000001</v>
      </c>
      <c r="J58" s="347">
        <f t="shared" si="0"/>
        <v>5606944.1366400011</v>
      </c>
      <c r="K58" s="347">
        <f t="shared" si="6"/>
        <v>5606.9441366400015</v>
      </c>
      <c r="L58" s="347">
        <f t="shared" si="1"/>
        <v>5606944136.6400013</v>
      </c>
      <c r="M58" s="348">
        <f t="shared" si="2"/>
        <v>5.6069441366400019</v>
      </c>
      <c r="N58" s="349">
        <f t="shared" si="7"/>
        <v>0.17521700427000006</v>
      </c>
      <c r="O58" s="308">
        <f t="shared" si="8"/>
        <v>0.76254440258304013</v>
      </c>
      <c r="P58" s="350">
        <v>110452.20900000002</v>
      </c>
      <c r="Q58" s="347">
        <f t="shared" si="3"/>
        <v>101571851.3964</v>
      </c>
      <c r="R58" s="100">
        <f t="shared" si="9"/>
        <v>101571.8513964</v>
      </c>
      <c r="S58" s="351">
        <f t="shared" si="4"/>
        <v>101571851396.40001</v>
      </c>
      <c r="T58" s="348">
        <f t="shared" si="12"/>
        <v>101.57185139640002</v>
      </c>
      <c r="U58" s="352">
        <f t="shared" si="11"/>
        <v>2.0314370279280003</v>
      </c>
      <c r="V58" s="352">
        <f t="shared" si="10"/>
        <v>9.1414666256760011</v>
      </c>
      <c r="W58" s="148"/>
      <c r="X58" s="148"/>
    </row>
    <row r="59" spans="1:24" ht="12" customHeight="1" thickBot="1">
      <c r="A59" s="28" t="s">
        <v>33</v>
      </c>
      <c r="B59" s="12" t="s">
        <v>54</v>
      </c>
      <c r="C59" s="12" t="s">
        <v>44</v>
      </c>
      <c r="D59" s="12" t="s">
        <v>45</v>
      </c>
      <c r="E59" s="12" t="s">
        <v>48</v>
      </c>
      <c r="F59" s="89" t="s">
        <v>114</v>
      </c>
      <c r="G59" s="14">
        <v>11.6</v>
      </c>
      <c r="H59" s="12">
        <v>12</v>
      </c>
      <c r="I59" s="347">
        <v>28567.238000000001</v>
      </c>
      <c r="J59" s="347">
        <f t="shared" si="0"/>
        <v>2319088.3808400002</v>
      </c>
      <c r="K59" s="347">
        <f t="shared" si="6"/>
        <v>2319.0883808400004</v>
      </c>
      <c r="L59" s="347">
        <f t="shared" si="1"/>
        <v>2319088380.8400002</v>
      </c>
      <c r="M59" s="348">
        <f t="shared" si="2"/>
        <v>2.3190883808400002</v>
      </c>
      <c r="N59" s="349">
        <f t="shared" si="7"/>
        <v>7.2471511901250008E-2</v>
      </c>
      <c r="O59" s="308">
        <f t="shared" si="8"/>
        <v>0.31539601979424003</v>
      </c>
      <c r="P59" s="356">
        <v>49434.322000000007</v>
      </c>
      <c r="Q59" s="347">
        <f t="shared" si="3"/>
        <v>45459802.511200003</v>
      </c>
      <c r="R59" s="100">
        <f t="shared" si="9"/>
        <v>45459.802511200003</v>
      </c>
      <c r="S59" s="351">
        <f t="shared" si="4"/>
        <v>45459802511.200005</v>
      </c>
      <c r="T59" s="348">
        <f t="shared" si="12"/>
        <v>45.45980251120001</v>
      </c>
      <c r="U59" s="352">
        <f t="shared" si="11"/>
        <v>0.90919605022400019</v>
      </c>
      <c r="V59" s="352">
        <f t="shared" si="10"/>
        <v>4.0913822260080002</v>
      </c>
      <c r="W59" s="148"/>
      <c r="X59" s="148"/>
    </row>
    <row r="60" spans="1:24" ht="12" customHeight="1">
      <c r="A60" s="32" t="s">
        <v>33</v>
      </c>
      <c r="B60" s="11" t="s">
        <v>58</v>
      </c>
      <c r="C60" s="11" t="s">
        <v>56</v>
      </c>
      <c r="D60" s="11" t="s">
        <v>57</v>
      </c>
      <c r="E60" s="11" t="s">
        <v>48</v>
      </c>
      <c r="F60" s="90" t="s">
        <v>113</v>
      </c>
      <c r="G60" s="13">
        <v>0.50800000000000001</v>
      </c>
      <c r="H60" s="11" t="s">
        <v>29</v>
      </c>
      <c r="I60" s="347">
        <v>108818.84300000001</v>
      </c>
      <c r="J60" s="347">
        <f t="shared" si="0"/>
        <v>8833913.6747399997</v>
      </c>
      <c r="K60" s="347">
        <f t="shared" si="6"/>
        <v>8833.9136747399989</v>
      </c>
      <c r="L60" s="347">
        <f t="shared" si="1"/>
        <v>8833913674.7399998</v>
      </c>
      <c r="M60" s="348">
        <f t="shared" si="2"/>
        <v>8.8339136747399998</v>
      </c>
      <c r="N60" s="349">
        <f t="shared" si="7"/>
        <v>0.27605980233562499</v>
      </c>
      <c r="O60" s="308">
        <f t="shared" si="8"/>
        <v>1.2014122597646404</v>
      </c>
      <c r="P60" s="357">
        <v>163519.93700000001</v>
      </c>
      <c r="Q60" s="347">
        <f t="shared" si="3"/>
        <v>150372934.0652</v>
      </c>
      <c r="R60" s="100">
        <f t="shared" si="9"/>
        <v>150372.93406520001</v>
      </c>
      <c r="S60" s="351">
        <f t="shared" si="4"/>
        <v>150372934065.20001</v>
      </c>
      <c r="T60" s="348">
        <f t="shared" si="12"/>
        <v>150.37293406520001</v>
      </c>
      <c r="U60" s="352">
        <f t="shared" si="11"/>
        <v>3.0074586813040001</v>
      </c>
      <c r="V60" s="352">
        <f t="shared" si="10"/>
        <v>13.533564065868001</v>
      </c>
      <c r="W60" s="148"/>
      <c r="X60" s="148"/>
    </row>
    <row r="61" spans="1:24" ht="12" customHeight="1">
      <c r="A61" s="27" t="s">
        <v>33</v>
      </c>
      <c r="B61" s="2" t="s">
        <v>58</v>
      </c>
      <c r="C61" s="2" t="s">
        <v>56</v>
      </c>
      <c r="D61" s="2" t="s">
        <v>57</v>
      </c>
      <c r="E61" s="2" t="s">
        <v>48</v>
      </c>
      <c r="F61" s="88" t="s">
        <v>114</v>
      </c>
      <c r="G61" s="4">
        <v>11.5</v>
      </c>
      <c r="H61" s="2">
        <v>12</v>
      </c>
      <c r="I61" s="347">
        <v>67068.008000000002</v>
      </c>
      <c r="J61" s="347">
        <f t="shared" si="0"/>
        <v>5444580.8894400001</v>
      </c>
      <c r="K61" s="347">
        <f t="shared" si="6"/>
        <v>5444.5808894399997</v>
      </c>
      <c r="L61" s="347">
        <f t="shared" si="1"/>
        <v>5444580889.4400005</v>
      </c>
      <c r="M61" s="348">
        <f t="shared" si="2"/>
        <v>5.444580889440001</v>
      </c>
      <c r="N61" s="349">
        <f t="shared" si="7"/>
        <v>0.17014315279500003</v>
      </c>
      <c r="O61" s="308">
        <f t="shared" si="8"/>
        <v>0.74046300096383999</v>
      </c>
      <c r="P61" s="350">
        <v>132285.97900000002</v>
      </c>
      <c r="Q61" s="347">
        <f t="shared" si="3"/>
        <v>121650186.28840002</v>
      </c>
      <c r="R61" s="100">
        <f t="shared" si="9"/>
        <v>121650.18628840003</v>
      </c>
      <c r="S61" s="351">
        <f t="shared" si="4"/>
        <v>121650186288.40002</v>
      </c>
      <c r="T61" s="348">
        <f t="shared" si="12"/>
        <v>121.65018628840004</v>
      </c>
      <c r="U61" s="352">
        <f t="shared" si="11"/>
        <v>2.4330037257680006</v>
      </c>
      <c r="V61" s="352">
        <f t="shared" si="10"/>
        <v>10.948516765956001</v>
      </c>
      <c r="W61" s="148"/>
      <c r="X61" s="148"/>
    </row>
    <row r="62" spans="1:24" ht="12" customHeight="1">
      <c r="A62" s="27" t="s">
        <v>33</v>
      </c>
      <c r="B62" s="2" t="s">
        <v>60</v>
      </c>
      <c r="C62" s="2" t="s">
        <v>56</v>
      </c>
      <c r="D62" s="2" t="s">
        <v>57</v>
      </c>
      <c r="E62" s="2" t="s">
        <v>48</v>
      </c>
      <c r="F62" s="87" t="s">
        <v>113</v>
      </c>
      <c r="G62" s="4">
        <v>0.59699999999999998</v>
      </c>
      <c r="H62" s="2" t="s">
        <v>29</v>
      </c>
      <c r="I62" s="347">
        <v>134102.682</v>
      </c>
      <c r="J62" s="347">
        <f t="shared" si="0"/>
        <v>10886455.72476</v>
      </c>
      <c r="K62" s="347">
        <f t="shared" si="6"/>
        <v>10886.455724760001</v>
      </c>
      <c r="L62" s="347">
        <f t="shared" si="1"/>
        <v>10886455724.76</v>
      </c>
      <c r="M62" s="348">
        <f t="shared" si="2"/>
        <v>10.886455724760001</v>
      </c>
      <c r="N62" s="349">
        <f t="shared" si="7"/>
        <v>0.34020174139875003</v>
      </c>
      <c r="O62" s="308">
        <f t="shared" si="8"/>
        <v>1.4805579785673602</v>
      </c>
      <c r="P62" s="350">
        <v>252788.38900000002</v>
      </c>
      <c r="Q62" s="347">
        <f t="shared" si="3"/>
        <v>232464202.5244</v>
      </c>
      <c r="R62" s="100">
        <f t="shared" si="9"/>
        <v>232464.2025244</v>
      </c>
      <c r="S62" s="351">
        <f t="shared" si="4"/>
        <v>232464202524.39999</v>
      </c>
      <c r="T62" s="348">
        <f t="shared" si="12"/>
        <v>232.46420252440001</v>
      </c>
      <c r="U62" s="352">
        <f t="shared" si="11"/>
        <v>4.6492840504880002</v>
      </c>
      <c r="V62" s="352">
        <f t="shared" si="10"/>
        <v>20.921778227196</v>
      </c>
      <c r="W62" s="148"/>
      <c r="X62" s="148"/>
    </row>
    <row r="63" spans="1:24" ht="12" customHeight="1" thickBot="1">
      <c r="A63" s="28" t="s">
        <v>33</v>
      </c>
      <c r="B63" s="12" t="s">
        <v>60</v>
      </c>
      <c r="C63" s="12" t="s">
        <v>56</v>
      </c>
      <c r="D63" s="12" t="s">
        <v>57</v>
      </c>
      <c r="E63" s="12" t="s">
        <v>48</v>
      </c>
      <c r="F63" s="89" t="s">
        <v>114</v>
      </c>
      <c r="G63" s="14">
        <v>12.5</v>
      </c>
      <c r="H63" s="12">
        <v>13</v>
      </c>
      <c r="I63" s="347">
        <v>39117.449000000001</v>
      </c>
      <c r="J63" s="347">
        <f t="shared" si="0"/>
        <v>3175554.5098199998</v>
      </c>
      <c r="K63" s="347">
        <f t="shared" si="6"/>
        <v>3175.55450982</v>
      </c>
      <c r="L63" s="347">
        <f t="shared" si="1"/>
        <v>3175554509.8199997</v>
      </c>
      <c r="M63" s="348">
        <f t="shared" si="2"/>
        <v>3.17555450982</v>
      </c>
      <c r="N63" s="349">
        <f t="shared" si="7"/>
        <v>9.9236078431874999E-2</v>
      </c>
      <c r="O63" s="308">
        <f t="shared" si="8"/>
        <v>0.43187541333552004</v>
      </c>
      <c r="P63" s="356">
        <v>90735.148000000016</v>
      </c>
      <c r="Q63" s="347">
        <f t="shared" si="3"/>
        <v>83440042.100800008</v>
      </c>
      <c r="R63" s="100">
        <f t="shared" si="9"/>
        <v>83440.042100800012</v>
      </c>
      <c r="S63" s="351">
        <f t="shared" si="4"/>
        <v>83440042100.800003</v>
      </c>
      <c r="T63" s="348">
        <f t="shared" si="12"/>
        <v>83.440042100800014</v>
      </c>
      <c r="U63" s="352">
        <f t="shared" si="11"/>
        <v>1.6688008420160003</v>
      </c>
      <c r="V63" s="352">
        <f t="shared" si="10"/>
        <v>7.5096037890720009</v>
      </c>
      <c r="W63" s="148"/>
      <c r="X63" s="148"/>
    </row>
    <row r="64" spans="1:24" ht="12" customHeight="1">
      <c r="A64" s="32" t="s">
        <v>33</v>
      </c>
      <c r="B64" s="11" t="s">
        <v>63</v>
      </c>
      <c r="C64" s="11" t="s">
        <v>62</v>
      </c>
      <c r="D64" s="11" t="s">
        <v>57</v>
      </c>
      <c r="E64" s="11" t="s">
        <v>48</v>
      </c>
      <c r="F64" s="90" t="s">
        <v>113</v>
      </c>
      <c r="G64" s="13">
        <v>0.52700000000000002</v>
      </c>
      <c r="H64" s="11" t="s">
        <v>29</v>
      </c>
      <c r="I64" s="347">
        <v>52401.048000000003</v>
      </c>
      <c r="J64" s="347">
        <f t="shared" si="0"/>
        <v>4253917.0766400006</v>
      </c>
      <c r="K64" s="347">
        <f t="shared" si="6"/>
        <v>4253.9170766400002</v>
      </c>
      <c r="L64" s="347">
        <f t="shared" si="1"/>
        <v>4253917076.6400003</v>
      </c>
      <c r="M64" s="348">
        <f t="shared" si="2"/>
        <v>4.2539170766400005</v>
      </c>
      <c r="N64" s="349">
        <f t="shared" si="7"/>
        <v>0.13293490864500002</v>
      </c>
      <c r="O64" s="308">
        <f t="shared" si="8"/>
        <v>0.5785327224230401</v>
      </c>
      <c r="P64" s="357">
        <v>161069.88800000001</v>
      </c>
      <c r="Q64" s="347">
        <f t="shared" si="3"/>
        <v>148119869.00479999</v>
      </c>
      <c r="R64" s="100">
        <f t="shared" si="9"/>
        <v>148119.86900479998</v>
      </c>
      <c r="S64" s="351">
        <f t="shared" si="4"/>
        <v>148119869004.79999</v>
      </c>
      <c r="T64" s="348">
        <f t="shared" si="12"/>
        <v>148.11986900479999</v>
      </c>
      <c r="U64" s="352">
        <f t="shared" si="11"/>
        <v>2.9623973800959997</v>
      </c>
      <c r="V64" s="352">
        <f t="shared" si="10"/>
        <v>13.330788210431999</v>
      </c>
      <c r="W64" s="148"/>
      <c r="X64" s="148"/>
    </row>
    <row r="65" spans="1:52" ht="12" customHeight="1" thickBot="1">
      <c r="A65" s="28" t="s">
        <v>33</v>
      </c>
      <c r="B65" s="12" t="s">
        <v>63</v>
      </c>
      <c r="C65" s="12" t="s">
        <v>62</v>
      </c>
      <c r="D65" s="12" t="s">
        <v>57</v>
      </c>
      <c r="E65" s="12" t="s">
        <v>48</v>
      </c>
      <c r="F65" s="89" t="s">
        <v>114</v>
      </c>
      <c r="G65" s="14">
        <v>11.5</v>
      </c>
      <c r="H65" s="12">
        <v>12</v>
      </c>
      <c r="I65" s="347">
        <v>104135.41600000001</v>
      </c>
      <c r="J65" s="347">
        <f t="shared" si="0"/>
        <v>8453713.0708800014</v>
      </c>
      <c r="K65" s="347">
        <f t="shared" si="6"/>
        <v>8453.7130708800014</v>
      </c>
      <c r="L65" s="347">
        <f t="shared" si="1"/>
        <v>8453713070.8800011</v>
      </c>
      <c r="M65" s="348">
        <f t="shared" si="2"/>
        <v>8.453713070880001</v>
      </c>
      <c r="N65" s="349">
        <f t="shared" si="7"/>
        <v>0.26417853346500003</v>
      </c>
      <c r="O65" s="308">
        <f t="shared" si="8"/>
        <v>1.1497049776396802</v>
      </c>
      <c r="P65" s="356">
        <v>189503.79</v>
      </c>
      <c r="Q65" s="347">
        <f t="shared" si="3"/>
        <v>174267685.28400001</v>
      </c>
      <c r="R65" s="100">
        <f t="shared" si="9"/>
        <v>174267.68528400001</v>
      </c>
      <c r="S65" s="351">
        <f t="shared" si="4"/>
        <v>174267685284</v>
      </c>
      <c r="T65" s="348">
        <f t="shared" si="12"/>
        <v>174.26768528400001</v>
      </c>
      <c r="U65" s="352">
        <f t="shared" si="11"/>
        <v>3.4853537056800001</v>
      </c>
      <c r="V65" s="352">
        <f t="shared" si="10"/>
        <v>15.684091675560001</v>
      </c>
      <c r="W65" s="148"/>
      <c r="X65" s="148"/>
    </row>
    <row r="66" spans="1:52" ht="12" customHeight="1">
      <c r="A66" s="32" t="s">
        <v>33</v>
      </c>
      <c r="B66" s="11" t="s">
        <v>66</v>
      </c>
      <c r="C66" s="11" t="s">
        <v>67</v>
      </c>
      <c r="D66" s="11" t="s">
        <v>57</v>
      </c>
      <c r="E66" s="11" t="s">
        <v>48</v>
      </c>
      <c r="F66" s="90" t="s">
        <v>113</v>
      </c>
      <c r="G66" s="13">
        <v>0.51700000000000002</v>
      </c>
      <c r="H66" s="11" t="s">
        <v>29</v>
      </c>
      <c r="I66" s="347">
        <v>57767.822000000007</v>
      </c>
      <c r="J66" s="347">
        <f t="shared" ref="J66:J129" si="13">I66*220*0.369</f>
        <v>4689591.7899600007</v>
      </c>
      <c r="K66" s="347">
        <f t="shared" si="6"/>
        <v>4689.5917899600008</v>
      </c>
      <c r="L66" s="347">
        <f t="shared" ref="L66:L129" si="14">J66*1000</f>
        <v>4689591789.960001</v>
      </c>
      <c r="M66" s="348">
        <f t="shared" ref="M66:M129" si="15">L66*0.000000001</f>
        <v>4.6895917899600015</v>
      </c>
      <c r="N66" s="349">
        <f t="shared" si="7"/>
        <v>0.14654974343625005</v>
      </c>
      <c r="O66" s="308">
        <f t="shared" si="8"/>
        <v>0.63778448343456007</v>
      </c>
      <c r="P66" s="357">
        <v>118952.37900000002</v>
      </c>
      <c r="Q66" s="347">
        <f t="shared" ref="Q66:Q129" si="16">P66*220*4.18</f>
        <v>109388607.72840001</v>
      </c>
      <c r="R66" s="100">
        <f t="shared" si="9"/>
        <v>109388.60772840001</v>
      </c>
      <c r="S66" s="351">
        <f t="shared" ref="S66:S129" si="17">Q66*1000</f>
        <v>109388607728.40001</v>
      </c>
      <c r="T66" s="348">
        <f t="shared" si="12"/>
        <v>109.38860772840002</v>
      </c>
      <c r="U66" s="352">
        <f t="shared" si="11"/>
        <v>2.1877721545680004</v>
      </c>
      <c r="V66" s="352">
        <f t="shared" si="10"/>
        <v>9.8449746955560009</v>
      </c>
      <c r="W66" s="148"/>
      <c r="X66" s="148"/>
    </row>
    <row r="67" spans="1:52" ht="12" customHeight="1">
      <c r="A67" s="27" t="s">
        <v>33</v>
      </c>
      <c r="B67" s="2" t="s">
        <v>66</v>
      </c>
      <c r="C67" s="2" t="s">
        <v>67</v>
      </c>
      <c r="D67" s="2" t="s">
        <v>57</v>
      </c>
      <c r="E67" s="2" t="s">
        <v>48</v>
      </c>
      <c r="F67" s="88" t="s">
        <v>114</v>
      </c>
      <c r="G67" s="4">
        <v>11.5</v>
      </c>
      <c r="H67" s="2">
        <v>12</v>
      </c>
      <c r="I67" s="347">
        <v>52517.717000000004</v>
      </c>
      <c r="J67" s="347">
        <f t="shared" si="13"/>
        <v>4263388.2660600003</v>
      </c>
      <c r="K67" s="347">
        <f t="shared" ref="K67:K130" si="18">J67/1000</f>
        <v>4263.3882660600002</v>
      </c>
      <c r="L67" s="347">
        <f t="shared" si="14"/>
        <v>4263388266.0600004</v>
      </c>
      <c r="M67" s="348">
        <f t="shared" si="15"/>
        <v>4.2633882660600007</v>
      </c>
      <c r="N67" s="349">
        <f t="shared" ref="N67:N130" si="19">M67/32</f>
        <v>0.13323088331437502</v>
      </c>
      <c r="O67" s="308">
        <f t="shared" ref="O67:O130" si="20">0.136*I67*81.18*0.000001</f>
        <v>0.57982080418416004</v>
      </c>
      <c r="P67" s="350">
        <v>105118.76900000001</v>
      </c>
      <c r="Q67" s="347">
        <f t="shared" si="16"/>
        <v>96667219.97240001</v>
      </c>
      <c r="R67" s="100">
        <f t="shared" ref="R67:R130" si="21">Q67/1000</f>
        <v>96667.219972400009</v>
      </c>
      <c r="S67" s="351">
        <f t="shared" si="17"/>
        <v>96667219972.400009</v>
      </c>
      <c r="T67" s="348">
        <f t="shared" si="12"/>
        <v>96.667219972400019</v>
      </c>
      <c r="U67" s="352">
        <f t="shared" si="11"/>
        <v>1.9333443994480004</v>
      </c>
      <c r="V67" s="352">
        <f t="shared" ref="V67:V130" si="22">0.09*P67*919.6*0.000001</f>
        <v>8.7000497975160016</v>
      </c>
      <c r="W67" s="148"/>
      <c r="X67" s="148"/>
    </row>
    <row r="68" spans="1:52" ht="12" customHeight="1">
      <c r="A68" s="27" t="s">
        <v>33</v>
      </c>
      <c r="B68" s="2" t="s">
        <v>68</v>
      </c>
      <c r="C68" s="2" t="s">
        <v>67</v>
      </c>
      <c r="D68" s="2" t="s">
        <v>57</v>
      </c>
      <c r="E68" s="2" t="s">
        <v>48</v>
      </c>
      <c r="F68" s="87" t="s">
        <v>113</v>
      </c>
      <c r="G68" s="4">
        <v>0.51700000000000002</v>
      </c>
      <c r="H68" s="2" t="s">
        <v>29</v>
      </c>
      <c r="I68" s="347">
        <v>45084.235000000008</v>
      </c>
      <c r="J68" s="347">
        <f t="shared" si="13"/>
        <v>3659938.1973000006</v>
      </c>
      <c r="K68" s="347">
        <f t="shared" si="18"/>
        <v>3659.9381973000004</v>
      </c>
      <c r="L68" s="347">
        <f t="shared" si="14"/>
        <v>3659938197.3000007</v>
      </c>
      <c r="M68" s="348">
        <f t="shared" si="15"/>
        <v>3.6599381973000007</v>
      </c>
      <c r="N68" s="349">
        <f t="shared" si="19"/>
        <v>0.11437306866562502</v>
      </c>
      <c r="O68" s="308">
        <f t="shared" si="20"/>
        <v>0.49775159483280013</v>
      </c>
      <c r="P68" s="350">
        <v>100285.33900000001</v>
      </c>
      <c r="Q68" s="347">
        <f t="shared" si="16"/>
        <v>92222397.744399995</v>
      </c>
      <c r="R68" s="100">
        <f t="shared" si="21"/>
        <v>92222.39774439999</v>
      </c>
      <c r="S68" s="351">
        <f t="shared" si="17"/>
        <v>92222397744.399994</v>
      </c>
      <c r="T68" s="348">
        <f t="shared" si="12"/>
        <v>92.222397744399998</v>
      </c>
      <c r="U68" s="352">
        <f t="shared" ref="U68:U131" si="23">T68/50</f>
        <v>1.844447954888</v>
      </c>
      <c r="V68" s="352">
        <f t="shared" si="22"/>
        <v>8.300015796996</v>
      </c>
      <c r="W68" s="148"/>
      <c r="X68" s="148"/>
    </row>
    <row r="69" spans="1:52" ht="12" customHeight="1">
      <c r="A69" s="27" t="s">
        <v>33</v>
      </c>
      <c r="B69" s="2" t="s">
        <v>68</v>
      </c>
      <c r="C69" s="2" t="s">
        <v>67</v>
      </c>
      <c r="D69" s="2" t="s">
        <v>57</v>
      </c>
      <c r="E69" s="2" t="s">
        <v>48</v>
      </c>
      <c r="F69" s="88" t="s">
        <v>114</v>
      </c>
      <c r="G69" s="4">
        <v>11</v>
      </c>
      <c r="H69" s="2">
        <v>11.5</v>
      </c>
      <c r="I69" s="347">
        <v>32367.314000000002</v>
      </c>
      <c r="J69" s="347">
        <f t="shared" si="13"/>
        <v>2627578.55052</v>
      </c>
      <c r="K69" s="347">
        <f t="shared" si="18"/>
        <v>2627.5785505200001</v>
      </c>
      <c r="L69" s="347">
        <f t="shared" si="14"/>
        <v>2627578550.52</v>
      </c>
      <c r="M69" s="348">
        <f t="shared" si="15"/>
        <v>2.62757855052</v>
      </c>
      <c r="N69" s="349">
        <f t="shared" si="19"/>
        <v>8.211182970375E-2</v>
      </c>
      <c r="O69" s="308">
        <f t="shared" si="20"/>
        <v>0.35735068287072008</v>
      </c>
      <c r="P69" s="350">
        <v>61667.9</v>
      </c>
      <c r="Q69" s="347">
        <f t="shared" si="16"/>
        <v>56709800.839999996</v>
      </c>
      <c r="R69" s="100">
        <f t="shared" si="21"/>
        <v>56709.800839999996</v>
      </c>
      <c r="S69" s="351">
        <f t="shared" si="17"/>
        <v>56709800839.999992</v>
      </c>
      <c r="T69" s="348">
        <f t="shared" si="12"/>
        <v>56.709800839999993</v>
      </c>
      <c r="U69" s="352">
        <f t="shared" si="23"/>
        <v>1.1341960167999998</v>
      </c>
      <c r="V69" s="352">
        <f t="shared" si="22"/>
        <v>5.1038820755999996</v>
      </c>
      <c r="W69" s="148"/>
      <c r="X69" s="148"/>
    </row>
    <row r="70" spans="1:52" ht="12" customHeight="1">
      <c r="A70" s="27" t="s">
        <v>33</v>
      </c>
      <c r="B70" s="2" t="s">
        <v>70</v>
      </c>
      <c r="C70" s="2" t="s">
        <v>67</v>
      </c>
      <c r="D70" s="2" t="s">
        <v>57</v>
      </c>
      <c r="E70" s="2" t="s">
        <v>48</v>
      </c>
      <c r="F70" s="87" t="s">
        <v>113</v>
      </c>
      <c r="G70" s="4">
        <v>0.54200000000000004</v>
      </c>
      <c r="H70" s="2" t="s">
        <v>29</v>
      </c>
      <c r="I70" s="347">
        <v>54167.75</v>
      </c>
      <c r="J70" s="347">
        <f t="shared" si="13"/>
        <v>4397337.9450000003</v>
      </c>
      <c r="K70" s="347">
        <f t="shared" si="18"/>
        <v>4397.3379450000002</v>
      </c>
      <c r="L70" s="347">
        <f t="shared" si="14"/>
        <v>4397337945</v>
      </c>
      <c r="M70" s="348">
        <f t="shared" si="15"/>
        <v>4.3973379450000003</v>
      </c>
      <c r="N70" s="349">
        <f t="shared" si="19"/>
        <v>0.13741681078125001</v>
      </c>
      <c r="O70" s="308">
        <f t="shared" si="20"/>
        <v>0.59803796052000002</v>
      </c>
      <c r="P70" s="350">
        <v>106635.46600000001</v>
      </c>
      <c r="Q70" s="347">
        <f t="shared" si="16"/>
        <v>98061974.533600003</v>
      </c>
      <c r="R70" s="100">
        <f t="shared" si="21"/>
        <v>98061.974533600005</v>
      </c>
      <c r="S70" s="351">
        <f t="shared" si="17"/>
        <v>98061974533.600006</v>
      </c>
      <c r="T70" s="348">
        <f t="shared" si="12"/>
        <v>98.061974533600008</v>
      </c>
      <c r="U70" s="352">
        <f t="shared" si="23"/>
        <v>1.9612394906720001</v>
      </c>
      <c r="V70" s="352">
        <f t="shared" si="22"/>
        <v>8.8255777080240012</v>
      </c>
      <c r="W70" s="148"/>
      <c r="X70" s="148"/>
      <c r="AA70" s="3"/>
    </row>
    <row r="71" spans="1:52" ht="12" customHeight="1" thickBot="1">
      <c r="A71" s="28" t="s">
        <v>33</v>
      </c>
      <c r="B71" s="12" t="s">
        <v>70</v>
      </c>
      <c r="C71" s="12" t="s">
        <v>67</v>
      </c>
      <c r="D71" s="12" t="s">
        <v>57</v>
      </c>
      <c r="E71" s="12" t="s">
        <v>48</v>
      </c>
      <c r="F71" s="89" t="s">
        <v>114</v>
      </c>
      <c r="G71" s="14">
        <v>10.5</v>
      </c>
      <c r="H71" s="12">
        <v>11</v>
      </c>
      <c r="I71" s="347">
        <v>31633.966000000004</v>
      </c>
      <c r="J71" s="347">
        <f t="shared" si="13"/>
        <v>2568045.3598800004</v>
      </c>
      <c r="K71" s="347">
        <f t="shared" si="18"/>
        <v>2568.0453598800004</v>
      </c>
      <c r="L71" s="347">
        <f t="shared" si="14"/>
        <v>2568045359.8800001</v>
      </c>
      <c r="M71" s="348">
        <f t="shared" si="15"/>
        <v>2.5680453598800002</v>
      </c>
      <c r="N71" s="349">
        <f t="shared" si="19"/>
        <v>8.0251417496250005E-2</v>
      </c>
      <c r="O71" s="308">
        <f t="shared" si="20"/>
        <v>0.34925416894368011</v>
      </c>
      <c r="P71" s="356">
        <v>82101.642000000007</v>
      </c>
      <c r="Q71" s="347">
        <f t="shared" si="16"/>
        <v>75500669.983199999</v>
      </c>
      <c r="R71" s="100">
        <f t="shared" si="21"/>
        <v>75500.669983200001</v>
      </c>
      <c r="S71" s="351">
        <f t="shared" si="17"/>
        <v>75500669983.199997</v>
      </c>
      <c r="T71" s="348">
        <f t="shared" si="12"/>
        <v>75.500669983199998</v>
      </c>
      <c r="U71" s="352">
        <f t="shared" si="23"/>
        <v>1.5100133996639999</v>
      </c>
      <c r="V71" s="352">
        <f t="shared" si="22"/>
        <v>6.795060298488</v>
      </c>
      <c r="W71" s="148"/>
      <c r="X71" s="148"/>
      <c r="Y71" s="3"/>
      <c r="Z71" s="345"/>
      <c r="AA71" s="3"/>
      <c r="AY71" s="3"/>
      <c r="AZ71" s="3"/>
    </row>
    <row r="72" spans="1:52" ht="12" customHeight="1">
      <c r="A72" s="32" t="s">
        <v>33</v>
      </c>
      <c r="B72" s="11" t="s">
        <v>72</v>
      </c>
      <c r="C72" s="11" t="s">
        <v>73</v>
      </c>
      <c r="D72" s="11" t="s">
        <v>57</v>
      </c>
      <c r="E72" s="11" t="s">
        <v>48</v>
      </c>
      <c r="F72" s="90" t="s">
        <v>113</v>
      </c>
      <c r="G72" s="13">
        <v>0.48199999999999998</v>
      </c>
      <c r="H72" s="11" t="s">
        <v>29</v>
      </c>
      <c r="I72" s="347">
        <v>55384.441000000006</v>
      </c>
      <c r="J72" s="347">
        <f t="shared" si="13"/>
        <v>4496108.92038</v>
      </c>
      <c r="K72" s="347">
        <f t="shared" si="18"/>
        <v>4496.1089203800002</v>
      </c>
      <c r="L72" s="347">
        <f t="shared" si="14"/>
        <v>4496108920.3800001</v>
      </c>
      <c r="M72" s="348">
        <f t="shared" si="15"/>
        <v>4.4961089203800002</v>
      </c>
      <c r="N72" s="349">
        <f t="shared" si="19"/>
        <v>0.14050340376187501</v>
      </c>
      <c r="O72" s="308">
        <f t="shared" si="20"/>
        <v>0.61147081317168017</v>
      </c>
      <c r="P72" s="357">
        <v>228237.89800000002</v>
      </c>
      <c r="Q72" s="347">
        <f t="shared" si="16"/>
        <v>209887571.00079998</v>
      </c>
      <c r="R72" s="100">
        <f t="shared" si="21"/>
        <v>209887.57100079997</v>
      </c>
      <c r="S72" s="351">
        <f t="shared" si="17"/>
        <v>209887571000.79999</v>
      </c>
      <c r="T72" s="348">
        <f t="shared" si="12"/>
        <v>209.88757100079999</v>
      </c>
      <c r="U72" s="352">
        <f t="shared" si="23"/>
        <v>4.197751420016</v>
      </c>
      <c r="V72" s="352">
        <f t="shared" si="22"/>
        <v>18.889881390072002</v>
      </c>
      <c r="W72" s="148"/>
      <c r="X72" s="148"/>
      <c r="Y72" s="148"/>
      <c r="Z72" s="353"/>
    </row>
    <row r="73" spans="1:52" ht="12" customHeight="1">
      <c r="A73" s="27" t="s">
        <v>33</v>
      </c>
      <c r="B73" s="2" t="s">
        <v>72</v>
      </c>
      <c r="C73" s="2" t="s">
        <v>73</v>
      </c>
      <c r="D73" s="2" t="s">
        <v>57</v>
      </c>
      <c r="E73" s="2" t="s">
        <v>48</v>
      </c>
      <c r="F73" s="88" t="s">
        <v>114</v>
      </c>
      <c r="G73" s="4">
        <v>11.5</v>
      </c>
      <c r="H73" s="2">
        <v>12</v>
      </c>
      <c r="I73" s="347">
        <v>116285.65900000001</v>
      </c>
      <c r="J73" s="347">
        <f t="shared" si="13"/>
        <v>9440069.7976200022</v>
      </c>
      <c r="K73" s="347">
        <f t="shared" si="18"/>
        <v>9440.0697976200026</v>
      </c>
      <c r="L73" s="347">
        <f t="shared" si="14"/>
        <v>9440069797.6200027</v>
      </c>
      <c r="M73" s="348">
        <f t="shared" si="15"/>
        <v>9.4400697976200032</v>
      </c>
      <c r="N73" s="349">
        <f t="shared" si="19"/>
        <v>0.2950021811756251</v>
      </c>
      <c r="O73" s="308">
        <f t="shared" si="20"/>
        <v>1.2838494924763204</v>
      </c>
      <c r="P73" s="350">
        <v>559827.86300000001</v>
      </c>
      <c r="Q73" s="347">
        <f t="shared" si="16"/>
        <v>514817702.81479996</v>
      </c>
      <c r="R73" s="100">
        <f t="shared" si="21"/>
        <v>514817.70281479997</v>
      </c>
      <c r="S73" s="351">
        <f t="shared" si="17"/>
        <v>514817702814.79999</v>
      </c>
      <c r="T73" s="348">
        <f t="shared" si="12"/>
        <v>514.81770281479999</v>
      </c>
      <c r="U73" s="352">
        <f t="shared" si="23"/>
        <v>10.296354056296</v>
      </c>
      <c r="V73" s="352">
        <f t="shared" si="22"/>
        <v>46.333593253332005</v>
      </c>
      <c r="W73" s="148"/>
      <c r="X73" s="148"/>
      <c r="Y73" s="148"/>
      <c r="Z73" s="353"/>
    </row>
    <row r="74" spans="1:52" ht="12" customHeight="1">
      <c r="A74" s="27" t="s">
        <v>33</v>
      </c>
      <c r="B74" s="2" t="s">
        <v>75</v>
      </c>
      <c r="C74" s="2" t="s">
        <v>73</v>
      </c>
      <c r="D74" s="2" t="s">
        <v>57</v>
      </c>
      <c r="E74" s="2" t="s">
        <v>48</v>
      </c>
      <c r="F74" s="87" t="s">
        <v>113</v>
      </c>
      <c r="G74" s="4">
        <v>0.52100000000000002</v>
      </c>
      <c r="H74" s="2" t="s">
        <v>29</v>
      </c>
      <c r="I74" s="347">
        <v>48450.969000000005</v>
      </c>
      <c r="J74" s="347">
        <f t="shared" si="13"/>
        <v>3933249.6634200006</v>
      </c>
      <c r="K74" s="347">
        <f t="shared" si="18"/>
        <v>3933.2496634200006</v>
      </c>
      <c r="L74" s="347">
        <f t="shared" si="14"/>
        <v>3933249663.4200006</v>
      </c>
      <c r="M74" s="348">
        <f t="shared" si="15"/>
        <v>3.9332496634200007</v>
      </c>
      <c r="N74" s="349">
        <f t="shared" si="19"/>
        <v>0.12291405198187502</v>
      </c>
      <c r="O74" s="308">
        <f t="shared" si="20"/>
        <v>0.53492195422512012</v>
      </c>
      <c r="P74" s="350">
        <v>97751.955000000016</v>
      </c>
      <c r="Q74" s="347">
        <f t="shared" si="16"/>
        <v>89892697.818000019</v>
      </c>
      <c r="R74" s="100">
        <f t="shared" si="21"/>
        <v>89892.697818000015</v>
      </c>
      <c r="S74" s="351">
        <f t="shared" si="17"/>
        <v>89892697818.000015</v>
      </c>
      <c r="T74" s="348">
        <f t="shared" si="12"/>
        <v>89.892697818000016</v>
      </c>
      <c r="U74" s="352">
        <f t="shared" si="23"/>
        <v>1.7978539563600002</v>
      </c>
      <c r="V74" s="352">
        <f t="shared" si="22"/>
        <v>8.0903428036200005</v>
      </c>
      <c r="W74" s="148"/>
      <c r="X74" s="148"/>
      <c r="Y74" s="148"/>
      <c r="Z74" s="353"/>
    </row>
    <row r="75" spans="1:52" ht="12" customHeight="1" thickBot="1">
      <c r="A75" s="28" t="s">
        <v>33</v>
      </c>
      <c r="B75" s="12" t="s">
        <v>75</v>
      </c>
      <c r="C75" s="12" t="s">
        <v>73</v>
      </c>
      <c r="D75" s="12" t="s">
        <v>57</v>
      </c>
      <c r="E75" s="12" t="s">
        <v>48</v>
      </c>
      <c r="F75" s="89" t="s">
        <v>114</v>
      </c>
      <c r="G75" s="14">
        <v>11.5</v>
      </c>
      <c r="H75" s="12">
        <v>12</v>
      </c>
      <c r="I75" s="347">
        <v>20867.084000000003</v>
      </c>
      <c r="J75" s="347">
        <f t="shared" si="13"/>
        <v>1693989.8791200002</v>
      </c>
      <c r="K75" s="347">
        <f t="shared" si="18"/>
        <v>1693.9898791200001</v>
      </c>
      <c r="L75" s="347">
        <f t="shared" si="14"/>
        <v>1693989879.1200001</v>
      </c>
      <c r="M75" s="348">
        <f t="shared" si="15"/>
        <v>1.6939898791200003</v>
      </c>
      <c r="N75" s="349">
        <f t="shared" si="19"/>
        <v>5.293718372250001E-2</v>
      </c>
      <c r="O75" s="308">
        <f t="shared" si="20"/>
        <v>0.23038262356032005</v>
      </c>
      <c r="P75" s="356">
        <v>78501.570000000007</v>
      </c>
      <c r="Q75" s="347">
        <f t="shared" si="16"/>
        <v>72190043.772</v>
      </c>
      <c r="R75" s="100">
        <f t="shared" si="21"/>
        <v>72190.043772000005</v>
      </c>
      <c r="S75" s="351">
        <f t="shared" si="17"/>
        <v>72190043772</v>
      </c>
      <c r="T75" s="348">
        <f t="shared" si="12"/>
        <v>72.19004377200001</v>
      </c>
      <c r="U75" s="352">
        <f t="shared" si="23"/>
        <v>1.4438008754400002</v>
      </c>
      <c r="V75" s="352">
        <f t="shared" si="22"/>
        <v>6.4971039394799996</v>
      </c>
      <c r="W75" s="148"/>
      <c r="X75" s="148"/>
      <c r="Y75" s="148"/>
      <c r="Z75" s="353"/>
    </row>
    <row r="76" spans="1:52" ht="12" customHeight="1">
      <c r="A76" s="32" t="s">
        <v>33</v>
      </c>
      <c r="B76" s="11" t="s">
        <v>78</v>
      </c>
      <c r="C76" s="11" t="s">
        <v>79</v>
      </c>
      <c r="D76" s="11" t="s">
        <v>57</v>
      </c>
      <c r="E76" s="11" t="s">
        <v>48</v>
      </c>
      <c r="F76" s="90" t="s">
        <v>113</v>
      </c>
      <c r="G76" s="13">
        <v>0.504</v>
      </c>
      <c r="H76" s="11" t="s">
        <v>29</v>
      </c>
      <c r="I76" s="347">
        <v>38900.778000000006</v>
      </c>
      <c r="J76" s="347">
        <f t="shared" si="13"/>
        <v>3157965.1580400006</v>
      </c>
      <c r="K76" s="347">
        <f t="shared" si="18"/>
        <v>3157.9651580400005</v>
      </c>
      <c r="L76" s="347">
        <f t="shared" si="14"/>
        <v>3157965158.0400004</v>
      </c>
      <c r="M76" s="348">
        <f t="shared" si="15"/>
        <v>3.1579651580400006</v>
      </c>
      <c r="N76" s="349">
        <f t="shared" si="19"/>
        <v>9.8686411188750017E-2</v>
      </c>
      <c r="O76" s="308">
        <f t="shared" si="20"/>
        <v>0.42948326149344007</v>
      </c>
      <c r="P76" s="357">
        <v>86518.397000000012</v>
      </c>
      <c r="Q76" s="347">
        <f t="shared" si="16"/>
        <v>79562317.881200016</v>
      </c>
      <c r="R76" s="100">
        <f t="shared" si="21"/>
        <v>79562.317881200011</v>
      </c>
      <c r="S76" s="351">
        <f t="shared" si="17"/>
        <v>79562317881.200012</v>
      </c>
      <c r="T76" s="348">
        <f t="shared" si="12"/>
        <v>79.562317881200016</v>
      </c>
      <c r="U76" s="352">
        <f t="shared" si="23"/>
        <v>1.5912463576240004</v>
      </c>
      <c r="V76" s="352">
        <f t="shared" si="22"/>
        <v>7.1606086093080004</v>
      </c>
      <c r="W76" s="148"/>
      <c r="X76" s="148"/>
      <c r="Y76" s="148"/>
      <c r="Z76" s="353"/>
    </row>
    <row r="77" spans="1:52" ht="12" customHeight="1">
      <c r="A77" s="27" t="s">
        <v>33</v>
      </c>
      <c r="B77" s="2" t="s">
        <v>78</v>
      </c>
      <c r="C77" s="2" t="s">
        <v>79</v>
      </c>
      <c r="D77" s="2" t="s">
        <v>57</v>
      </c>
      <c r="E77" s="2" t="s">
        <v>48</v>
      </c>
      <c r="F77" s="88" t="s">
        <v>114</v>
      </c>
      <c r="G77" s="4">
        <v>11.5</v>
      </c>
      <c r="H77" s="2">
        <v>12</v>
      </c>
      <c r="I77" s="347">
        <v>39717.461000000003</v>
      </c>
      <c r="J77" s="347">
        <f t="shared" si="13"/>
        <v>3224263.48398</v>
      </c>
      <c r="K77" s="347">
        <f t="shared" si="18"/>
        <v>3224.2634839799998</v>
      </c>
      <c r="L77" s="347">
        <f t="shared" si="14"/>
        <v>3224263483.98</v>
      </c>
      <c r="M77" s="348">
        <f t="shared" si="15"/>
        <v>3.2242634839800002</v>
      </c>
      <c r="N77" s="349">
        <f t="shared" si="19"/>
        <v>0.10075823387437501</v>
      </c>
      <c r="O77" s="308">
        <f t="shared" si="20"/>
        <v>0.43849983382128011</v>
      </c>
      <c r="P77" s="350">
        <v>84435.022000000012</v>
      </c>
      <c r="Q77" s="347">
        <f t="shared" si="16"/>
        <v>77646446.23120001</v>
      </c>
      <c r="R77" s="100">
        <f t="shared" si="21"/>
        <v>77646.446231200011</v>
      </c>
      <c r="S77" s="351">
        <f t="shared" si="17"/>
        <v>77646446231.200012</v>
      </c>
      <c r="T77" s="348">
        <f t="shared" si="12"/>
        <v>77.646446231200017</v>
      </c>
      <c r="U77" s="352">
        <f t="shared" si="23"/>
        <v>1.5529289246240003</v>
      </c>
      <c r="V77" s="352">
        <f t="shared" si="22"/>
        <v>6.9881801608080005</v>
      </c>
      <c r="W77" s="148"/>
      <c r="X77" s="148"/>
      <c r="Y77" s="148"/>
      <c r="Z77" s="353"/>
      <c r="AA77" s="113" t="s">
        <v>148</v>
      </c>
      <c r="AB77" s="3" t="s">
        <v>143</v>
      </c>
      <c r="AC77" s="3" t="s">
        <v>144</v>
      </c>
      <c r="AD77" s="3" t="s">
        <v>145</v>
      </c>
      <c r="AE77" s="3" t="s">
        <v>146</v>
      </c>
      <c r="AF77" s="3"/>
      <c r="AG77" s="3"/>
      <c r="AH77" s="3"/>
      <c r="AI77" s="146" t="s">
        <v>147</v>
      </c>
      <c r="AJ77" s="3" t="s">
        <v>143</v>
      </c>
      <c r="AK77" s="3" t="s">
        <v>144</v>
      </c>
      <c r="AL77" s="3" t="s">
        <v>145</v>
      </c>
      <c r="AM77" s="3" t="s">
        <v>146</v>
      </c>
      <c r="AN77" s="3"/>
    </row>
    <row r="78" spans="1:52" ht="12" customHeight="1" thickBot="1">
      <c r="A78" s="27" t="s">
        <v>33</v>
      </c>
      <c r="B78" s="2" t="s">
        <v>81</v>
      </c>
      <c r="C78" s="2" t="s">
        <v>79</v>
      </c>
      <c r="D78" s="2" t="s">
        <v>57</v>
      </c>
      <c r="E78" s="2" t="s">
        <v>48</v>
      </c>
      <c r="F78" s="87" t="s">
        <v>113</v>
      </c>
      <c r="G78" s="4">
        <v>0.50700000000000001</v>
      </c>
      <c r="H78" s="2" t="s">
        <v>29</v>
      </c>
      <c r="I78" s="347">
        <v>21650.433000000001</v>
      </c>
      <c r="J78" s="347">
        <f t="shared" si="13"/>
        <v>1757582.1509399998</v>
      </c>
      <c r="K78" s="347">
        <f t="shared" si="18"/>
        <v>1757.5821509399998</v>
      </c>
      <c r="L78" s="347">
        <f t="shared" si="14"/>
        <v>1757582150.9399998</v>
      </c>
      <c r="M78" s="348">
        <f t="shared" si="15"/>
        <v>1.75758215094</v>
      </c>
      <c r="N78" s="349">
        <f t="shared" si="19"/>
        <v>5.4924442216875001E-2</v>
      </c>
      <c r="O78" s="308">
        <f t="shared" si="20"/>
        <v>0.23903117252784004</v>
      </c>
      <c r="P78" s="350">
        <v>72334.78</v>
      </c>
      <c r="Q78" s="347">
        <f t="shared" si="16"/>
        <v>66519063.687999994</v>
      </c>
      <c r="R78" s="100">
        <f t="shared" si="21"/>
        <v>66519.063687999995</v>
      </c>
      <c r="S78" s="351">
        <f t="shared" si="17"/>
        <v>66519063687.999992</v>
      </c>
      <c r="T78" s="348">
        <f t="shared" si="12"/>
        <v>66.519063688000003</v>
      </c>
      <c r="U78" s="352">
        <f t="shared" si="23"/>
        <v>1.33038127376</v>
      </c>
      <c r="V78" s="352">
        <f t="shared" si="22"/>
        <v>5.9867157319199995</v>
      </c>
      <c r="W78" s="148"/>
      <c r="X78" s="148"/>
      <c r="Y78" s="148"/>
      <c r="AA78" s="149" t="s">
        <v>31</v>
      </c>
      <c r="AB78" s="362">
        <v>1.092182926421664</v>
      </c>
      <c r="AC78" s="362">
        <v>0.34052675782752007</v>
      </c>
      <c r="AD78" s="362">
        <v>8.9009078431680017E-2</v>
      </c>
      <c r="AE78" s="362">
        <v>0.28414032154992003</v>
      </c>
      <c r="AF78" s="337">
        <f t="shared" ref="AF78:AF83" si="24">MIN(AB78-AE78)</f>
        <v>0.80804260487174395</v>
      </c>
      <c r="AI78" s="149" t="s">
        <v>31</v>
      </c>
      <c r="AJ78" s="175">
        <v>12.566585326680002</v>
      </c>
      <c r="AK78" s="362">
        <v>5.5592902407240006</v>
      </c>
      <c r="AL78" s="362">
        <v>5.589539117118</v>
      </c>
      <c r="AM78" s="362">
        <v>8.1885777539940001</v>
      </c>
      <c r="AN78" s="152">
        <f t="shared" ref="AN78:AN83" si="25">MIN(AJ78-AM78)</f>
        <v>4.3780075726860019</v>
      </c>
    </row>
    <row r="79" spans="1:52" ht="12" customHeight="1" thickBot="1">
      <c r="A79" s="28" t="s">
        <v>33</v>
      </c>
      <c r="B79" s="12" t="s">
        <v>81</v>
      </c>
      <c r="C79" s="12" t="s">
        <v>79</v>
      </c>
      <c r="D79" s="12" t="s">
        <v>57</v>
      </c>
      <c r="E79" s="12" t="s">
        <v>48</v>
      </c>
      <c r="F79" s="89" t="s">
        <v>114</v>
      </c>
      <c r="G79" s="14">
        <v>11.5</v>
      </c>
      <c r="H79" s="12">
        <v>12</v>
      </c>
      <c r="I79" s="347">
        <v>20917.085000000003</v>
      </c>
      <c r="J79" s="347">
        <f t="shared" si="13"/>
        <v>1698048.9603000002</v>
      </c>
      <c r="K79" s="347">
        <f t="shared" si="18"/>
        <v>1698.0489603000001</v>
      </c>
      <c r="L79" s="347">
        <f t="shared" si="14"/>
        <v>1698048960.3000002</v>
      </c>
      <c r="M79" s="348">
        <f t="shared" si="15"/>
        <v>1.6980489603000002</v>
      </c>
      <c r="N79" s="349">
        <f t="shared" si="19"/>
        <v>5.3064030009375006E-2</v>
      </c>
      <c r="O79" s="308">
        <f t="shared" si="20"/>
        <v>0.23093465860080004</v>
      </c>
      <c r="P79" s="356">
        <v>77851.557000000001</v>
      </c>
      <c r="Q79" s="347">
        <f t="shared" si="16"/>
        <v>71592291.81719999</v>
      </c>
      <c r="R79" s="100">
        <f t="shared" si="21"/>
        <v>71592.291817199992</v>
      </c>
      <c r="S79" s="351">
        <f t="shared" si="17"/>
        <v>71592291817.199997</v>
      </c>
      <c r="T79" s="348">
        <f t="shared" si="12"/>
        <v>71.592291817200007</v>
      </c>
      <c r="U79" s="352">
        <f t="shared" si="23"/>
        <v>1.4318458363440001</v>
      </c>
      <c r="V79" s="352">
        <f t="shared" si="22"/>
        <v>6.4433062635479992</v>
      </c>
      <c r="W79" s="148"/>
      <c r="X79" s="148"/>
      <c r="Y79" s="148"/>
      <c r="AA79" s="149" t="s">
        <v>33</v>
      </c>
      <c r="AB79" s="362">
        <v>0.83405134149321614</v>
      </c>
      <c r="AC79" s="362">
        <v>0.50132667890448013</v>
      </c>
      <c r="AD79" s="362">
        <v>0.11027557118160003</v>
      </c>
      <c r="AE79" s="362">
        <v>0.2615068848902401</v>
      </c>
      <c r="AF79" s="152">
        <f t="shared" si="24"/>
        <v>0.57254445660297604</v>
      </c>
      <c r="AI79" s="149" t="s">
        <v>33</v>
      </c>
      <c r="AJ79" s="175">
        <v>11.791209079465201</v>
      </c>
      <c r="AK79" s="362">
        <v>10.997092323162004</v>
      </c>
      <c r="AL79" s="362">
        <v>8.852772137616002</v>
      </c>
      <c r="AM79" s="362">
        <v>9.4550893408619991</v>
      </c>
      <c r="AN79" s="152">
        <f t="shared" si="25"/>
        <v>2.3361197386032018</v>
      </c>
    </row>
    <row r="80" spans="1:52" ht="12" customHeight="1" thickBot="1">
      <c r="A80" s="32" t="s">
        <v>33</v>
      </c>
      <c r="B80" s="11" t="s">
        <v>83</v>
      </c>
      <c r="C80" s="11" t="s">
        <v>84</v>
      </c>
      <c r="D80" s="11" t="s">
        <v>57</v>
      </c>
      <c r="E80" s="11" t="s">
        <v>48</v>
      </c>
      <c r="F80" s="90" t="s">
        <v>113</v>
      </c>
      <c r="G80" s="13">
        <v>0.58499999999999996</v>
      </c>
      <c r="H80" s="11" t="s">
        <v>29</v>
      </c>
      <c r="I80" s="347">
        <v>11966.906000000001</v>
      </c>
      <c r="J80" s="347">
        <f t="shared" si="13"/>
        <v>971473.42908000015</v>
      </c>
      <c r="K80" s="347">
        <f t="shared" si="18"/>
        <v>971.47342908000019</v>
      </c>
      <c r="L80" s="347">
        <f t="shared" si="14"/>
        <v>971473429.08000016</v>
      </c>
      <c r="M80" s="348">
        <f t="shared" si="15"/>
        <v>0.97147342908000023</v>
      </c>
      <c r="N80" s="349">
        <f t="shared" si="19"/>
        <v>3.0358544658750007E-2</v>
      </c>
      <c r="O80" s="308">
        <f t="shared" si="20"/>
        <v>0.13212038635488002</v>
      </c>
      <c r="P80" s="357">
        <v>59917.865000000005</v>
      </c>
      <c r="Q80" s="347">
        <f t="shared" si="16"/>
        <v>55100468.653999999</v>
      </c>
      <c r="R80" s="100">
        <f t="shared" si="21"/>
        <v>55100.468653999997</v>
      </c>
      <c r="S80" s="351">
        <f t="shared" si="17"/>
        <v>55100468654</v>
      </c>
      <c r="T80" s="348">
        <f t="shared" si="12"/>
        <v>55.100468654000004</v>
      </c>
      <c r="U80" s="352">
        <f t="shared" si="23"/>
        <v>1.10200937308</v>
      </c>
      <c r="V80" s="352">
        <f t="shared" si="22"/>
        <v>4.9590421788599999</v>
      </c>
      <c r="W80" s="148"/>
      <c r="X80" s="148"/>
      <c r="Y80" s="148"/>
      <c r="AA80" s="149" t="s">
        <v>34</v>
      </c>
      <c r="AB80" s="362">
        <v>0.984848913384336</v>
      </c>
      <c r="AC80" s="362">
        <v>0.56849094216288021</v>
      </c>
      <c r="AD80" s="362">
        <v>0.31677610739544004</v>
      </c>
      <c r="AE80" s="362">
        <v>0.57582512198640001</v>
      </c>
      <c r="AF80" s="152">
        <f t="shared" si="24"/>
        <v>0.40902379139793599</v>
      </c>
      <c r="AI80" s="149" t="s">
        <v>34</v>
      </c>
      <c r="AJ80" s="175">
        <v>31.465708881591599</v>
      </c>
      <c r="AK80" s="362">
        <v>19.733302829592002</v>
      </c>
      <c r="AL80" s="362">
        <v>19.244394280188001</v>
      </c>
      <c r="AM80" s="362">
        <v>28.719189729450004</v>
      </c>
      <c r="AN80" s="152">
        <f t="shared" si="25"/>
        <v>2.7465191521415946</v>
      </c>
    </row>
    <row r="81" spans="1:40" ht="12" customHeight="1" thickBot="1">
      <c r="A81" s="27" t="s">
        <v>33</v>
      </c>
      <c r="B81" s="2" t="s">
        <v>83</v>
      </c>
      <c r="C81" s="2" t="s">
        <v>84</v>
      </c>
      <c r="D81" s="2" t="s">
        <v>57</v>
      </c>
      <c r="E81" s="2" t="s">
        <v>48</v>
      </c>
      <c r="F81" s="88" t="s">
        <v>114</v>
      </c>
      <c r="G81" s="4">
        <v>12</v>
      </c>
      <c r="H81" s="2">
        <v>12.5</v>
      </c>
      <c r="I81" s="347">
        <v>7233.478000000001</v>
      </c>
      <c r="J81" s="347">
        <f t="shared" si="13"/>
        <v>587213.74404000002</v>
      </c>
      <c r="K81" s="347">
        <f t="shared" si="18"/>
        <v>587.21374404000005</v>
      </c>
      <c r="L81" s="347">
        <f t="shared" si="14"/>
        <v>587213744.03999996</v>
      </c>
      <c r="M81" s="348">
        <f t="shared" si="15"/>
        <v>0.58721374404000004</v>
      </c>
      <c r="N81" s="349">
        <f t="shared" si="19"/>
        <v>1.8350429501250001E-2</v>
      </c>
      <c r="O81" s="308">
        <f t="shared" si="20"/>
        <v>7.9861069189440012E-2</v>
      </c>
      <c r="P81" s="350">
        <v>56251.125000000007</v>
      </c>
      <c r="Q81" s="347">
        <f t="shared" si="16"/>
        <v>51728534.550000004</v>
      </c>
      <c r="R81" s="100">
        <f t="shared" si="21"/>
        <v>51728.534550000004</v>
      </c>
      <c r="S81" s="351">
        <f t="shared" si="17"/>
        <v>51728534550.000008</v>
      </c>
      <c r="T81" s="348">
        <f t="shared" si="12"/>
        <v>51.728534550000013</v>
      </c>
      <c r="U81" s="352">
        <f t="shared" si="23"/>
        <v>1.0345706910000003</v>
      </c>
      <c r="V81" s="352">
        <f t="shared" si="22"/>
        <v>4.6555681094999999</v>
      </c>
      <c r="W81" s="148"/>
      <c r="X81" s="148"/>
      <c r="Y81" s="148"/>
      <c r="AA81" s="149" t="s">
        <v>36</v>
      </c>
      <c r="AB81" s="362">
        <v>0.48996790076203212</v>
      </c>
      <c r="AC81" s="362">
        <v>0.16584709858992</v>
      </c>
      <c r="AD81" s="362">
        <v>0.24802145747280005</v>
      </c>
      <c r="AE81" s="362">
        <v>0.26920908807408006</v>
      </c>
      <c r="AF81" s="152">
        <f t="shared" si="24"/>
        <v>0.22075881268795206</v>
      </c>
      <c r="AI81" s="149" t="s">
        <v>36</v>
      </c>
      <c r="AJ81" s="175">
        <v>38.487685018305598</v>
      </c>
      <c r="AK81" s="362">
        <v>15.063743383128003</v>
      </c>
      <c r="AL81" s="362">
        <v>11.886823117421999</v>
      </c>
      <c r="AM81" s="362">
        <v>23.738273770266005</v>
      </c>
      <c r="AN81" s="337">
        <f t="shared" si="25"/>
        <v>14.749411248039593</v>
      </c>
    </row>
    <row r="82" spans="1:40" ht="12" customHeight="1" thickBot="1">
      <c r="A82" s="27" t="s">
        <v>33</v>
      </c>
      <c r="B82" s="2" t="s">
        <v>86</v>
      </c>
      <c r="C82" s="2" t="s">
        <v>84</v>
      </c>
      <c r="D82" s="2" t="s">
        <v>57</v>
      </c>
      <c r="E82" s="2" t="s">
        <v>48</v>
      </c>
      <c r="F82" s="87" t="s">
        <v>113</v>
      </c>
      <c r="G82" s="4">
        <v>0.50600000000000001</v>
      </c>
      <c r="H82" s="2" t="s">
        <v>29</v>
      </c>
      <c r="I82" s="347">
        <v>9666.86</v>
      </c>
      <c r="J82" s="347">
        <f t="shared" si="13"/>
        <v>784755.69480000006</v>
      </c>
      <c r="K82" s="347">
        <f t="shared" si="18"/>
        <v>784.75569480000001</v>
      </c>
      <c r="L82" s="347">
        <f t="shared" si="14"/>
        <v>784755694.80000007</v>
      </c>
      <c r="M82" s="348">
        <f t="shared" si="15"/>
        <v>0.78475569480000007</v>
      </c>
      <c r="N82" s="349">
        <f t="shared" si="19"/>
        <v>2.4523615462500002E-2</v>
      </c>
      <c r="O82" s="308">
        <f t="shared" si="20"/>
        <v>0.10672677449280002</v>
      </c>
      <c r="P82" s="350">
        <v>59301.186000000009</v>
      </c>
      <c r="Q82" s="347">
        <f t="shared" si="16"/>
        <v>54533370.645600006</v>
      </c>
      <c r="R82" s="100">
        <f t="shared" si="21"/>
        <v>54533.370645600007</v>
      </c>
      <c r="S82" s="351">
        <f t="shared" si="17"/>
        <v>54533370645.600006</v>
      </c>
      <c r="T82" s="348">
        <f t="shared" si="12"/>
        <v>54.533370645600009</v>
      </c>
      <c r="U82" s="352">
        <f t="shared" si="23"/>
        <v>1.0906674129120002</v>
      </c>
      <c r="V82" s="352">
        <f t="shared" si="22"/>
        <v>4.9080033581039997</v>
      </c>
      <c r="W82" s="148"/>
      <c r="X82" s="148"/>
      <c r="Y82" s="148"/>
      <c r="AA82" s="149" t="s">
        <v>149</v>
      </c>
      <c r="AB82" s="362">
        <v>0.70349505441969606</v>
      </c>
      <c r="AC82" s="362">
        <v>0.22311416219400007</v>
      </c>
      <c r="AD82" s="362">
        <v>0.20000755264248005</v>
      </c>
      <c r="AE82" s="362">
        <v>0.27867254591088003</v>
      </c>
      <c r="AF82" s="152">
        <f t="shared" si="24"/>
        <v>0.42482250850881603</v>
      </c>
      <c r="AI82" s="149" t="s">
        <v>149</v>
      </c>
      <c r="AJ82" s="175">
        <v>32.509659680189998</v>
      </c>
      <c r="AK82" s="362">
        <v>23.564958546887997</v>
      </c>
      <c r="AL82" s="362">
        <v>11.823862101084</v>
      </c>
      <c r="AM82" s="362">
        <v>24.070715818974001</v>
      </c>
      <c r="AN82" s="152">
        <f t="shared" si="25"/>
        <v>8.4389438612159964</v>
      </c>
    </row>
    <row r="83" spans="1:40" ht="12" customHeight="1" thickBot="1">
      <c r="A83" s="27" t="s">
        <v>33</v>
      </c>
      <c r="B83" s="2" t="s">
        <v>86</v>
      </c>
      <c r="C83" s="2" t="s">
        <v>84</v>
      </c>
      <c r="D83" s="2" t="s">
        <v>57</v>
      </c>
      <c r="E83" s="2" t="s">
        <v>48</v>
      </c>
      <c r="F83" s="88" t="s">
        <v>114</v>
      </c>
      <c r="G83" s="4">
        <v>11.5</v>
      </c>
      <c r="H83" s="2">
        <v>12</v>
      </c>
      <c r="I83" s="347">
        <v>6583.4650000000011</v>
      </c>
      <c r="J83" s="347">
        <f t="shared" si="13"/>
        <v>534445.68870000006</v>
      </c>
      <c r="K83" s="347">
        <f t="shared" si="18"/>
        <v>534.44568870000001</v>
      </c>
      <c r="L83" s="347">
        <f t="shared" si="14"/>
        <v>534445688.70000005</v>
      </c>
      <c r="M83" s="348">
        <f t="shared" si="15"/>
        <v>0.53444568870000009</v>
      </c>
      <c r="N83" s="349">
        <f t="shared" si="19"/>
        <v>1.6701427771875003E-2</v>
      </c>
      <c r="O83" s="308">
        <f t="shared" si="20"/>
        <v>7.2684613663200018E-2</v>
      </c>
      <c r="P83" s="350">
        <v>40284.139000000003</v>
      </c>
      <c r="Q83" s="347">
        <f t="shared" si="16"/>
        <v>37045294.224399999</v>
      </c>
      <c r="R83" s="100">
        <f t="shared" si="21"/>
        <v>37045.294224400001</v>
      </c>
      <c r="S83" s="351">
        <f t="shared" si="17"/>
        <v>37045294224.400002</v>
      </c>
      <c r="T83" s="348">
        <f t="shared" si="12"/>
        <v>37.045294224400003</v>
      </c>
      <c r="U83" s="352">
        <f t="shared" si="23"/>
        <v>0.7409058844880001</v>
      </c>
      <c r="V83" s="352">
        <f t="shared" si="22"/>
        <v>3.3340764801959999</v>
      </c>
      <c r="W83" s="148"/>
      <c r="X83" s="148"/>
      <c r="Y83" s="148"/>
      <c r="AA83" s="149" t="s">
        <v>40</v>
      </c>
      <c r="AB83" s="362">
        <v>0.58191853733798415</v>
      </c>
      <c r="AC83" s="362">
        <v>0.30306723722352003</v>
      </c>
      <c r="AD83" s="362">
        <v>0.20825875770723695</v>
      </c>
      <c r="AE83" s="362">
        <v>0.34912273202928013</v>
      </c>
      <c r="AF83" s="152">
        <f t="shared" si="24"/>
        <v>0.23279580530870403</v>
      </c>
      <c r="AI83" s="149" t="s">
        <v>40</v>
      </c>
      <c r="AJ83" s="175">
        <v>28.222536679444808</v>
      </c>
      <c r="AK83" s="362">
        <v>19.228136740758</v>
      </c>
      <c r="AL83" s="362">
        <v>14.169161854492614</v>
      </c>
      <c r="AM83" s="362">
        <v>23.193498403547999</v>
      </c>
      <c r="AN83" s="152">
        <f t="shared" si="25"/>
        <v>5.0290382758968093</v>
      </c>
    </row>
    <row r="84" spans="1:40" ht="12" customHeight="1">
      <c r="A84" s="27" t="s">
        <v>33</v>
      </c>
      <c r="B84" s="2" t="s">
        <v>88</v>
      </c>
      <c r="C84" s="2" t="s">
        <v>84</v>
      </c>
      <c r="D84" s="2" t="s">
        <v>57</v>
      </c>
      <c r="E84" s="2" t="s">
        <v>48</v>
      </c>
      <c r="F84" s="87" t="s">
        <v>113</v>
      </c>
      <c r="G84" s="4">
        <v>0.56399999999999995</v>
      </c>
      <c r="H84" s="2" t="s">
        <v>29</v>
      </c>
      <c r="I84" s="347">
        <v>11033.554000000002</v>
      </c>
      <c r="J84" s="347">
        <f t="shared" si="13"/>
        <v>895703.91372000007</v>
      </c>
      <c r="K84" s="347">
        <f t="shared" si="18"/>
        <v>895.70391372000006</v>
      </c>
      <c r="L84" s="347">
        <f t="shared" si="14"/>
        <v>895703913.72000003</v>
      </c>
      <c r="M84" s="348">
        <f t="shared" si="15"/>
        <v>0.89570391372000013</v>
      </c>
      <c r="N84" s="349">
        <f t="shared" si="19"/>
        <v>2.7990747303750004E-2</v>
      </c>
      <c r="O84" s="308">
        <f t="shared" si="20"/>
        <v>0.12181573226592003</v>
      </c>
      <c r="P84" s="350">
        <v>77784.88900000001</v>
      </c>
      <c r="Q84" s="347">
        <f t="shared" si="16"/>
        <v>71530983.924400002</v>
      </c>
      <c r="R84" s="100">
        <f t="shared" si="21"/>
        <v>71530.983924400003</v>
      </c>
      <c r="S84" s="351">
        <f t="shared" si="17"/>
        <v>71530983924.400009</v>
      </c>
      <c r="T84" s="348">
        <f t="shared" si="12"/>
        <v>71.530983924400019</v>
      </c>
      <c r="U84" s="352">
        <f t="shared" si="23"/>
        <v>1.4306196784880003</v>
      </c>
      <c r="V84" s="352">
        <f t="shared" si="22"/>
        <v>6.4377885531960004</v>
      </c>
      <c r="W84" s="148"/>
      <c r="X84" s="148"/>
      <c r="Y84" s="148"/>
      <c r="AB84" s="152">
        <f>MIN(AB78:AB83)</f>
        <v>0.48996790076203212</v>
      </c>
      <c r="AC84" s="152">
        <f>MIN(AC78:AC83)</f>
        <v>0.16584709858992</v>
      </c>
      <c r="AD84" s="338">
        <f>MIN(AD78:AD83)</f>
        <v>8.9009078431680017E-2</v>
      </c>
      <c r="AE84" s="152">
        <f>MIN(AE78:AE83)</f>
        <v>0.2615068848902401</v>
      </c>
      <c r="AJ84" s="338">
        <f>MIN(AJ78:AJ83)</f>
        <v>11.791209079465201</v>
      </c>
      <c r="AK84" s="338">
        <f>MIN(AK78:AK83)</f>
        <v>5.5592902407240006</v>
      </c>
      <c r="AL84" s="338">
        <f>MIN(AL78:AL83)</f>
        <v>5.589539117118</v>
      </c>
      <c r="AM84" s="338">
        <f>MIN(AM78:AM83)</f>
        <v>8.1885777539940001</v>
      </c>
    </row>
    <row r="85" spans="1:40" ht="12" customHeight="1" thickBot="1">
      <c r="A85" s="28" t="s">
        <v>33</v>
      </c>
      <c r="B85" s="12" t="s">
        <v>88</v>
      </c>
      <c r="C85" s="12" t="s">
        <v>84</v>
      </c>
      <c r="D85" s="12" t="s">
        <v>57</v>
      </c>
      <c r="E85" s="12" t="s">
        <v>48</v>
      </c>
      <c r="F85" s="89" t="s">
        <v>114</v>
      </c>
      <c r="G85" s="14">
        <v>11.5</v>
      </c>
      <c r="H85" s="12">
        <v>12</v>
      </c>
      <c r="I85" s="347">
        <v>9283.5190000000002</v>
      </c>
      <c r="J85" s="347">
        <f t="shared" si="13"/>
        <v>753636.0724200001</v>
      </c>
      <c r="K85" s="347">
        <f t="shared" si="18"/>
        <v>753.63607242000012</v>
      </c>
      <c r="L85" s="347">
        <f t="shared" si="14"/>
        <v>753636072.42000008</v>
      </c>
      <c r="M85" s="348">
        <f t="shared" si="15"/>
        <v>0.75363607242000008</v>
      </c>
      <c r="N85" s="349">
        <f t="shared" si="19"/>
        <v>2.3551127263125003E-2</v>
      </c>
      <c r="O85" s="308">
        <f t="shared" si="20"/>
        <v>0.10249450584912001</v>
      </c>
      <c r="P85" s="356">
        <v>62601.252000000008</v>
      </c>
      <c r="Q85" s="347">
        <f t="shared" si="16"/>
        <v>57568111.339200005</v>
      </c>
      <c r="R85" s="100">
        <f t="shared" si="21"/>
        <v>57568.111339200004</v>
      </c>
      <c r="S85" s="351">
        <f t="shared" si="17"/>
        <v>57568111339.200005</v>
      </c>
      <c r="T85" s="348">
        <f t="shared" si="12"/>
        <v>57.568111339200009</v>
      </c>
      <c r="U85" s="352">
        <f t="shared" si="23"/>
        <v>1.1513622267840002</v>
      </c>
      <c r="V85" s="352">
        <f t="shared" si="22"/>
        <v>5.1811300205279993</v>
      </c>
      <c r="W85" s="148"/>
      <c r="X85" s="148"/>
      <c r="Y85" s="148"/>
      <c r="AB85" s="338">
        <f>MAX(AB79:AB84)</f>
        <v>0.984848913384336</v>
      </c>
      <c r="AC85" s="152">
        <f>MAX(AC79:AC84)</f>
        <v>0.56849094216288021</v>
      </c>
      <c r="AD85" s="152">
        <f>MAX(AD79:AD84)</f>
        <v>0.31677610739544004</v>
      </c>
      <c r="AE85" s="152">
        <f>MAX(AE79:AE84)</f>
        <v>0.57582512198640001</v>
      </c>
      <c r="AJ85" s="338">
        <f>MAX(AJ79:AJ84)</f>
        <v>38.487685018305598</v>
      </c>
      <c r="AK85" s="152">
        <f>MAX(AK79:AK84)</f>
        <v>23.564958546887997</v>
      </c>
      <c r="AL85" s="152">
        <f>MAX(AL79:AL84)</f>
        <v>19.244394280188001</v>
      </c>
      <c r="AM85" s="152">
        <f>MAX(AM79:AM84)</f>
        <v>28.719189729450004</v>
      </c>
      <c r="AN85" s="152">
        <f>AVERAGE(AJ84:AM85)</f>
        <v>17.643105470766599</v>
      </c>
    </row>
    <row r="86" spans="1:40" ht="12" customHeight="1">
      <c r="A86" s="32" t="s">
        <v>33</v>
      </c>
      <c r="B86" s="11" t="s">
        <v>91</v>
      </c>
      <c r="C86" s="11" t="s">
        <v>90</v>
      </c>
      <c r="D86" s="11" t="s">
        <v>57</v>
      </c>
      <c r="E86" s="11" t="s">
        <v>48</v>
      </c>
      <c r="F86" s="90" t="s">
        <v>113</v>
      </c>
      <c r="G86" s="13">
        <v>0.51200000000000001</v>
      </c>
      <c r="H86" s="11" t="s">
        <v>29</v>
      </c>
      <c r="I86" s="347">
        <v>5800.1160000000009</v>
      </c>
      <c r="J86" s="347">
        <f t="shared" si="13"/>
        <v>470853.41688000009</v>
      </c>
      <c r="K86" s="347">
        <f t="shared" si="18"/>
        <v>470.85341688000011</v>
      </c>
      <c r="L86" s="347">
        <f t="shared" si="14"/>
        <v>470853416.88000011</v>
      </c>
      <c r="M86" s="348">
        <f t="shared" si="15"/>
        <v>0.47085341688000015</v>
      </c>
      <c r="N86" s="349">
        <f t="shared" si="19"/>
        <v>1.4714169277500005E-2</v>
      </c>
      <c r="O86" s="308">
        <f t="shared" si="20"/>
        <v>6.4036064695680017E-2</v>
      </c>
      <c r="P86" s="357">
        <v>87551.751000000004</v>
      </c>
      <c r="Q86" s="347">
        <f t="shared" si="16"/>
        <v>80512590.219600007</v>
      </c>
      <c r="R86" s="100">
        <f t="shared" si="21"/>
        <v>80512.59021960001</v>
      </c>
      <c r="S86" s="351">
        <f t="shared" si="17"/>
        <v>80512590219.600006</v>
      </c>
      <c r="T86" s="348">
        <f t="shared" si="12"/>
        <v>80.512590219600014</v>
      </c>
      <c r="U86" s="352">
        <f t="shared" si="23"/>
        <v>1.6102518043920002</v>
      </c>
      <c r="V86" s="352">
        <f t="shared" si="22"/>
        <v>7.246133119764</v>
      </c>
      <c r="W86" s="148"/>
      <c r="X86" s="148"/>
      <c r="Y86" s="148"/>
    </row>
    <row r="87" spans="1:40" ht="12" customHeight="1">
      <c r="A87" s="27" t="s">
        <v>33</v>
      </c>
      <c r="B87" s="2" t="s">
        <v>91</v>
      </c>
      <c r="C87" s="2" t="s">
        <v>90</v>
      </c>
      <c r="D87" s="2" t="s">
        <v>57</v>
      </c>
      <c r="E87" s="2" t="s">
        <v>48</v>
      </c>
      <c r="F87" s="88" t="s">
        <v>114</v>
      </c>
      <c r="G87" s="4">
        <v>11.5</v>
      </c>
      <c r="H87" s="2">
        <v>12</v>
      </c>
      <c r="I87" s="347">
        <v>4633.4260000000004</v>
      </c>
      <c r="J87" s="347">
        <f t="shared" si="13"/>
        <v>376141.52268000005</v>
      </c>
      <c r="K87" s="347">
        <f t="shared" si="18"/>
        <v>376.14152268000004</v>
      </c>
      <c r="L87" s="347">
        <f t="shared" si="14"/>
        <v>376141522.68000007</v>
      </c>
      <c r="M87" s="348">
        <f t="shared" si="15"/>
        <v>0.37614152268000012</v>
      </c>
      <c r="N87" s="349">
        <f t="shared" si="19"/>
        <v>1.1754422583750004E-2</v>
      </c>
      <c r="O87" s="308">
        <f t="shared" si="20"/>
        <v>5.1155247084480007E-2</v>
      </c>
      <c r="P87" s="350">
        <v>45534.244000000006</v>
      </c>
      <c r="Q87" s="347">
        <f t="shared" si="16"/>
        <v>41873290.782400005</v>
      </c>
      <c r="R87" s="100">
        <f t="shared" si="21"/>
        <v>41873.290782400007</v>
      </c>
      <c r="S87" s="351">
        <f t="shared" si="17"/>
        <v>41873290782.400002</v>
      </c>
      <c r="T87" s="348">
        <f t="shared" si="12"/>
        <v>41.873290782400005</v>
      </c>
      <c r="U87" s="352">
        <f t="shared" si="23"/>
        <v>0.83746581564800016</v>
      </c>
      <c r="V87" s="352">
        <f t="shared" si="22"/>
        <v>3.768596170416</v>
      </c>
      <c r="W87" s="148"/>
      <c r="X87" s="148"/>
      <c r="Y87" s="148"/>
    </row>
    <row r="88" spans="1:40" ht="12" customHeight="1">
      <c r="A88" s="27" t="s">
        <v>33</v>
      </c>
      <c r="B88" s="2" t="s">
        <v>93</v>
      </c>
      <c r="C88" s="2" t="s">
        <v>90</v>
      </c>
      <c r="D88" s="2" t="s">
        <v>57</v>
      </c>
      <c r="E88" s="2" t="s">
        <v>48</v>
      </c>
      <c r="F88" s="87" t="s">
        <v>113</v>
      </c>
      <c r="G88" s="4">
        <v>0.51700000000000002</v>
      </c>
      <c r="H88" s="2" t="s">
        <v>29</v>
      </c>
      <c r="I88" s="347">
        <v>12233.578000000001</v>
      </c>
      <c r="J88" s="347">
        <f t="shared" si="13"/>
        <v>993121.86204000004</v>
      </c>
      <c r="K88" s="347">
        <f t="shared" si="18"/>
        <v>993.12186204</v>
      </c>
      <c r="L88" s="347">
        <f t="shared" si="14"/>
        <v>993121862.04000008</v>
      </c>
      <c r="M88" s="348">
        <f t="shared" si="15"/>
        <v>0.99312186204000019</v>
      </c>
      <c r="N88" s="349">
        <f t="shared" si="19"/>
        <v>3.1035058188750006E-2</v>
      </c>
      <c r="O88" s="308">
        <f t="shared" si="20"/>
        <v>0.13506457323744006</v>
      </c>
      <c r="P88" s="350">
        <v>152586.38500000001</v>
      </c>
      <c r="Q88" s="347">
        <f t="shared" si="16"/>
        <v>140318439.646</v>
      </c>
      <c r="R88" s="100">
        <f t="shared" si="21"/>
        <v>140318.43964599998</v>
      </c>
      <c r="S88" s="351">
        <f t="shared" si="17"/>
        <v>140318439646</v>
      </c>
      <c r="T88" s="348">
        <f t="shared" si="12"/>
        <v>140.318439646</v>
      </c>
      <c r="U88" s="352">
        <f t="shared" si="23"/>
        <v>2.8063687929199999</v>
      </c>
      <c r="V88" s="352">
        <f t="shared" si="22"/>
        <v>12.628659568140002</v>
      </c>
      <c r="W88" s="148"/>
      <c r="X88" s="148"/>
      <c r="Y88" s="148"/>
    </row>
    <row r="89" spans="1:40" ht="12" customHeight="1" thickBot="1">
      <c r="A89" s="28" t="s">
        <v>33</v>
      </c>
      <c r="B89" s="12" t="s">
        <v>93</v>
      </c>
      <c r="C89" s="12" t="s">
        <v>90</v>
      </c>
      <c r="D89" s="12" t="s">
        <v>57</v>
      </c>
      <c r="E89" s="12" t="s">
        <v>48</v>
      </c>
      <c r="F89" s="89" t="s">
        <v>114</v>
      </c>
      <c r="G89" s="14">
        <v>11.5</v>
      </c>
      <c r="H89" s="12">
        <v>12</v>
      </c>
      <c r="I89" s="347">
        <v>10650.213000000002</v>
      </c>
      <c r="J89" s="347">
        <f t="shared" si="13"/>
        <v>864584.29134000011</v>
      </c>
      <c r="K89" s="347">
        <f t="shared" si="18"/>
        <v>864.58429134000016</v>
      </c>
      <c r="L89" s="347">
        <f t="shared" si="14"/>
        <v>864584291.34000015</v>
      </c>
      <c r="M89" s="348">
        <f t="shared" si="15"/>
        <v>0.86458429134000025</v>
      </c>
      <c r="N89" s="349">
        <f t="shared" si="19"/>
        <v>2.7018259104375008E-2</v>
      </c>
      <c r="O89" s="308">
        <f t="shared" si="20"/>
        <v>0.11758346362224004</v>
      </c>
      <c r="P89" s="356">
        <v>73801.47600000001</v>
      </c>
      <c r="Q89" s="347">
        <f t="shared" si="16"/>
        <v>67867837.329600006</v>
      </c>
      <c r="R89" s="100">
        <f t="shared" si="21"/>
        <v>67867.837329600006</v>
      </c>
      <c r="S89" s="351">
        <f t="shared" si="17"/>
        <v>67867837329.600006</v>
      </c>
      <c r="T89" s="348">
        <f t="shared" si="12"/>
        <v>67.867837329600007</v>
      </c>
      <c r="U89" s="352">
        <f t="shared" si="23"/>
        <v>1.3573567465920002</v>
      </c>
      <c r="V89" s="352">
        <f t="shared" si="22"/>
        <v>6.108105359664</v>
      </c>
      <c r="W89" s="148"/>
      <c r="X89" s="148"/>
      <c r="Y89" s="148"/>
    </row>
    <row r="90" spans="1:40" ht="12" customHeight="1">
      <c r="A90" s="32" t="s">
        <v>33</v>
      </c>
      <c r="B90" s="11" t="s">
        <v>96</v>
      </c>
      <c r="C90" s="11" t="s">
        <v>95</v>
      </c>
      <c r="D90" s="11" t="s">
        <v>57</v>
      </c>
      <c r="E90" s="11" t="s">
        <v>48</v>
      </c>
      <c r="F90" s="90" t="s">
        <v>113</v>
      </c>
      <c r="G90" s="13">
        <v>0.51200000000000001</v>
      </c>
      <c r="H90" s="11" t="s">
        <v>29</v>
      </c>
      <c r="I90" s="347">
        <v>14700.294000000002</v>
      </c>
      <c r="J90" s="347">
        <f t="shared" si="13"/>
        <v>1193369.8669199999</v>
      </c>
      <c r="K90" s="347">
        <f t="shared" si="18"/>
        <v>1193.36986692</v>
      </c>
      <c r="L90" s="347">
        <f t="shared" si="14"/>
        <v>1193369866.9199998</v>
      </c>
      <c r="M90" s="348">
        <f t="shared" si="15"/>
        <v>1.1933698669199999</v>
      </c>
      <c r="N90" s="349">
        <f t="shared" si="19"/>
        <v>3.7292808341249997E-2</v>
      </c>
      <c r="O90" s="308">
        <f t="shared" si="20"/>
        <v>0.16229830190112002</v>
      </c>
      <c r="P90" s="357">
        <v>324739.82800000004</v>
      </c>
      <c r="Q90" s="347">
        <f t="shared" si="16"/>
        <v>298630745.82880002</v>
      </c>
      <c r="R90" s="100">
        <f t="shared" si="21"/>
        <v>298630.74582880002</v>
      </c>
      <c r="S90" s="351">
        <f t="shared" si="17"/>
        <v>298630745828.80005</v>
      </c>
      <c r="T90" s="348">
        <f t="shared" si="12"/>
        <v>298.63074582880006</v>
      </c>
      <c r="U90" s="352">
        <f t="shared" si="23"/>
        <v>5.972614916576001</v>
      </c>
      <c r="V90" s="352">
        <f t="shared" si="22"/>
        <v>26.876767124592</v>
      </c>
      <c r="W90" s="148"/>
      <c r="X90" s="148"/>
      <c r="Y90" s="148"/>
    </row>
    <row r="91" spans="1:40" ht="12" customHeight="1">
      <c r="A91" s="27" t="s">
        <v>33</v>
      </c>
      <c r="B91" s="2" t="s">
        <v>96</v>
      </c>
      <c r="C91" s="2" t="s">
        <v>95</v>
      </c>
      <c r="D91" s="2" t="s">
        <v>57</v>
      </c>
      <c r="E91" s="2" t="s">
        <v>48</v>
      </c>
      <c r="F91" s="88" t="s">
        <v>114</v>
      </c>
      <c r="G91" s="4">
        <v>11.5</v>
      </c>
      <c r="H91" s="2">
        <v>12</v>
      </c>
      <c r="I91" s="347">
        <v>10150.203000000001</v>
      </c>
      <c r="J91" s="347">
        <f t="shared" si="13"/>
        <v>823993.47954000009</v>
      </c>
      <c r="K91" s="347">
        <f t="shared" si="18"/>
        <v>823.99347954000007</v>
      </c>
      <c r="L91" s="347">
        <f t="shared" si="14"/>
        <v>823993479.54000008</v>
      </c>
      <c r="M91" s="348">
        <f t="shared" si="15"/>
        <v>0.82399347954000013</v>
      </c>
      <c r="N91" s="349">
        <f t="shared" si="19"/>
        <v>2.5749796235625004E-2</v>
      </c>
      <c r="O91" s="308">
        <f t="shared" si="20"/>
        <v>0.11206311321744002</v>
      </c>
      <c r="P91" s="350">
        <v>69768.062000000005</v>
      </c>
      <c r="Q91" s="347">
        <f t="shared" si="16"/>
        <v>64158709.815200001</v>
      </c>
      <c r="R91" s="100">
        <f t="shared" si="21"/>
        <v>64158.709815200004</v>
      </c>
      <c r="S91" s="351">
        <f t="shared" si="17"/>
        <v>64158709815.200005</v>
      </c>
      <c r="T91" s="348">
        <f t="shared" si="12"/>
        <v>64.158709815200012</v>
      </c>
      <c r="U91" s="352">
        <f t="shared" si="23"/>
        <v>1.2831741963040002</v>
      </c>
      <c r="V91" s="352">
        <f t="shared" si="22"/>
        <v>5.7742838833679997</v>
      </c>
      <c r="W91" s="148"/>
      <c r="X91" s="148"/>
      <c r="Y91" s="148"/>
    </row>
    <row r="92" spans="1:40" ht="12" customHeight="1">
      <c r="A92" s="27" t="s">
        <v>33</v>
      </c>
      <c r="B92" s="2" t="s">
        <v>98</v>
      </c>
      <c r="C92" s="2" t="s">
        <v>95</v>
      </c>
      <c r="D92" s="2" t="s">
        <v>57</v>
      </c>
      <c r="E92" s="2" t="s">
        <v>48</v>
      </c>
      <c r="F92" s="87" t="s">
        <v>113</v>
      </c>
      <c r="G92" s="4">
        <v>0.51600000000000001</v>
      </c>
      <c r="H92" s="2" t="s">
        <v>29</v>
      </c>
      <c r="I92" s="347">
        <v>18983.713000000003</v>
      </c>
      <c r="J92" s="347">
        <f t="shared" si="13"/>
        <v>1541097.8213400003</v>
      </c>
      <c r="K92" s="347">
        <f t="shared" si="18"/>
        <v>1541.0978213400003</v>
      </c>
      <c r="L92" s="347">
        <f t="shared" si="14"/>
        <v>1541097821.3400002</v>
      </c>
      <c r="M92" s="348">
        <f t="shared" si="15"/>
        <v>1.5410978213400002</v>
      </c>
      <c r="N92" s="349">
        <f t="shared" si="19"/>
        <v>4.8159306916875005E-2</v>
      </c>
      <c r="O92" s="308">
        <f t="shared" si="20"/>
        <v>0.20958930370224008</v>
      </c>
      <c r="P92" s="350">
        <v>318156.36300000001</v>
      </c>
      <c r="Q92" s="347">
        <f t="shared" si="16"/>
        <v>292576591.41479999</v>
      </c>
      <c r="R92" s="100">
        <f t="shared" si="21"/>
        <v>292576.59141479997</v>
      </c>
      <c r="S92" s="351">
        <f t="shared" si="17"/>
        <v>292576591414.79999</v>
      </c>
      <c r="T92" s="348">
        <f t="shared" ref="T92:T155" si="26">S92*0.000000001</f>
        <v>292.57659141480002</v>
      </c>
      <c r="U92" s="352">
        <f t="shared" si="23"/>
        <v>5.8515318282960003</v>
      </c>
      <c r="V92" s="352">
        <f t="shared" si="22"/>
        <v>26.331893227332003</v>
      </c>
      <c r="W92" s="148"/>
      <c r="X92" s="148"/>
      <c r="Y92" s="148"/>
    </row>
    <row r="93" spans="1:40" ht="12" customHeight="1" thickBot="1">
      <c r="A93" s="28" t="s">
        <v>33</v>
      </c>
      <c r="B93" s="12" t="s">
        <v>98</v>
      </c>
      <c r="C93" s="12" t="s">
        <v>95</v>
      </c>
      <c r="D93" s="12" t="s">
        <v>57</v>
      </c>
      <c r="E93" s="12" t="s">
        <v>48</v>
      </c>
      <c r="F93" s="89" t="s">
        <v>114</v>
      </c>
      <c r="G93" s="14">
        <v>11</v>
      </c>
      <c r="H93" s="12">
        <v>11.5</v>
      </c>
      <c r="I93" s="347">
        <v>6916.8050000000003</v>
      </c>
      <c r="J93" s="347">
        <f t="shared" si="13"/>
        <v>561506.22990000003</v>
      </c>
      <c r="K93" s="347">
        <f t="shared" si="18"/>
        <v>561.50622989999999</v>
      </c>
      <c r="L93" s="347">
        <f t="shared" si="14"/>
        <v>561506229.89999998</v>
      </c>
      <c r="M93" s="348">
        <f t="shared" si="15"/>
        <v>0.56150622989999999</v>
      </c>
      <c r="N93" s="349">
        <f t="shared" si="19"/>
        <v>1.7547069684375E-2</v>
      </c>
      <c r="O93" s="308">
        <f t="shared" si="20"/>
        <v>7.6364847266400013E-2</v>
      </c>
      <c r="P93" s="356">
        <v>69218.051000000007</v>
      </c>
      <c r="Q93" s="347">
        <f t="shared" si="16"/>
        <v>63652919.699599996</v>
      </c>
      <c r="R93" s="100">
        <f t="shared" si="21"/>
        <v>63652.919699599996</v>
      </c>
      <c r="S93" s="351">
        <f t="shared" si="17"/>
        <v>63652919699.599998</v>
      </c>
      <c r="T93" s="348">
        <f t="shared" si="26"/>
        <v>63.652919699600005</v>
      </c>
      <c r="U93" s="352">
        <f t="shared" si="23"/>
        <v>1.2730583939920002</v>
      </c>
      <c r="V93" s="352">
        <f t="shared" si="22"/>
        <v>5.728762772964</v>
      </c>
      <c r="W93" s="148"/>
      <c r="X93" s="148"/>
      <c r="Y93" s="148"/>
    </row>
    <row r="94" spans="1:40" ht="12" customHeight="1">
      <c r="A94" s="32" t="s">
        <v>33</v>
      </c>
      <c r="B94" s="11" t="s">
        <v>100</v>
      </c>
      <c r="C94" s="11" t="s">
        <v>101</v>
      </c>
      <c r="D94" s="11" t="s">
        <v>57</v>
      </c>
      <c r="E94" s="11" t="s">
        <v>48</v>
      </c>
      <c r="F94" s="90" t="s">
        <v>113</v>
      </c>
      <c r="G94" s="13">
        <v>0.51300000000000001</v>
      </c>
      <c r="H94" s="11" t="s">
        <v>29</v>
      </c>
      <c r="I94" s="347">
        <v>5916.7850000000008</v>
      </c>
      <c r="J94" s="347">
        <f t="shared" si="13"/>
        <v>480324.60630000004</v>
      </c>
      <c r="K94" s="347">
        <f t="shared" si="18"/>
        <v>480.32460630000003</v>
      </c>
      <c r="L94" s="347">
        <f t="shared" si="14"/>
        <v>480324606.30000007</v>
      </c>
      <c r="M94" s="348">
        <f t="shared" si="15"/>
        <v>0.48032460630000012</v>
      </c>
      <c r="N94" s="349">
        <f t="shared" si="19"/>
        <v>1.5010143946875004E-2</v>
      </c>
      <c r="O94" s="308">
        <f t="shared" si="20"/>
        <v>6.5324146456800014E-2</v>
      </c>
      <c r="P94" s="357">
        <v>151503.03</v>
      </c>
      <c r="Q94" s="347">
        <f t="shared" si="16"/>
        <v>139322186.38800001</v>
      </c>
      <c r="R94" s="100">
        <f t="shared" si="21"/>
        <v>139322.186388</v>
      </c>
      <c r="S94" s="351">
        <f t="shared" si="17"/>
        <v>139322186388</v>
      </c>
      <c r="T94" s="348">
        <f t="shared" si="26"/>
        <v>139.32218638800001</v>
      </c>
      <c r="U94" s="352">
        <f t="shared" si="23"/>
        <v>2.78644372776</v>
      </c>
      <c r="V94" s="352">
        <f t="shared" si="22"/>
        <v>12.538996774919999</v>
      </c>
      <c r="W94" s="148"/>
      <c r="X94" s="148"/>
      <c r="Y94" s="148"/>
    </row>
    <row r="95" spans="1:40" ht="12" customHeight="1">
      <c r="A95" s="27" t="s">
        <v>33</v>
      </c>
      <c r="B95" s="2" t="s">
        <v>100</v>
      </c>
      <c r="C95" s="2" t="s">
        <v>101</v>
      </c>
      <c r="D95" s="2" t="s">
        <v>57</v>
      </c>
      <c r="E95" s="2" t="s">
        <v>48</v>
      </c>
      <c r="F95" s="88" t="s">
        <v>114</v>
      </c>
      <c r="G95" s="4">
        <v>10</v>
      </c>
      <c r="H95" s="2">
        <v>10.5</v>
      </c>
      <c r="I95" s="347">
        <v>7000.14</v>
      </c>
      <c r="J95" s="347">
        <f t="shared" si="13"/>
        <v>568271.3652</v>
      </c>
      <c r="K95" s="347">
        <f t="shared" si="18"/>
        <v>568.27136519999999</v>
      </c>
      <c r="L95" s="347">
        <f t="shared" si="14"/>
        <v>568271365.20000005</v>
      </c>
      <c r="M95" s="348">
        <f t="shared" si="15"/>
        <v>0.5682713652000001</v>
      </c>
      <c r="N95" s="349">
        <f t="shared" si="19"/>
        <v>1.7758480162500003E-2</v>
      </c>
      <c r="O95" s="308">
        <f t="shared" si="20"/>
        <v>7.7284905667200018E-2</v>
      </c>
      <c r="P95" s="350">
        <v>75468.176000000007</v>
      </c>
      <c r="Q95" s="347">
        <f t="shared" si="16"/>
        <v>69400534.649599999</v>
      </c>
      <c r="R95" s="100">
        <f t="shared" si="21"/>
        <v>69400.534649599998</v>
      </c>
      <c r="S95" s="351">
        <f t="shared" si="17"/>
        <v>69400534649.600006</v>
      </c>
      <c r="T95" s="348">
        <f t="shared" si="26"/>
        <v>69.400534649600004</v>
      </c>
      <c r="U95" s="352">
        <f t="shared" si="23"/>
        <v>1.3880106929920002</v>
      </c>
      <c r="V95" s="352">
        <f t="shared" si="22"/>
        <v>6.2460481184640004</v>
      </c>
      <c r="W95" s="148"/>
      <c r="X95" s="148"/>
      <c r="Y95" s="148"/>
    </row>
    <row r="96" spans="1:40" ht="12" customHeight="1">
      <c r="A96" s="27" t="s">
        <v>33</v>
      </c>
      <c r="B96" s="2" t="s">
        <v>103</v>
      </c>
      <c r="C96" s="2" t="s">
        <v>101</v>
      </c>
      <c r="D96" s="2" t="s">
        <v>57</v>
      </c>
      <c r="E96" s="2" t="s">
        <v>48</v>
      </c>
      <c r="F96" s="87" t="s">
        <v>113</v>
      </c>
      <c r="G96" s="4">
        <v>0.51300000000000001</v>
      </c>
      <c r="H96" s="2" t="s">
        <v>29</v>
      </c>
      <c r="I96" s="347">
        <v>9350.1870000000017</v>
      </c>
      <c r="J96" s="347">
        <f t="shared" si="13"/>
        <v>759048.18066000007</v>
      </c>
      <c r="K96" s="347">
        <f t="shared" si="18"/>
        <v>759.04818066000007</v>
      </c>
      <c r="L96" s="347">
        <f t="shared" si="14"/>
        <v>759048180.66000009</v>
      </c>
      <c r="M96" s="348">
        <f t="shared" si="15"/>
        <v>0.75904818066000013</v>
      </c>
      <c r="N96" s="349">
        <f t="shared" si="19"/>
        <v>2.3720255645625004E-2</v>
      </c>
      <c r="O96" s="308">
        <f t="shared" si="20"/>
        <v>0.10323055256976002</v>
      </c>
      <c r="P96" s="350">
        <v>143952.87900000002</v>
      </c>
      <c r="Q96" s="347">
        <f t="shared" si="16"/>
        <v>132379067.5284</v>
      </c>
      <c r="R96" s="100">
        <f t="shared" si="21"/>
        <v>132379.06752840002</v>
      </c>
      <c r="S96" s="351">
        <f t="shared" si="17"/>
        <v>132379067528.40001</v>
      </c>
      <c r="T96" s="348">
        <f t="shared" si="26"/>
        <v>132.37906752840001</v>
      </c>
      <c r="U96" s="352">
        <f t="shared" si="23"/>
        <v>2.6475813505680001</v>
      </c>
      <c r="V96" s="352">
        <f t="shared" si="22"/>
        <v>11.914116077556001</v>
      </c>
      <c r="W96" s="148"/>
      <c r="X96" s="148"/>
      <c r="Y96" s="148"/>
    </row>
    <row r="97" spans="1:25" ht="12" customHeight="1" thickBot="1">
      <c r="A97" s="28" t="s">
        <v>33</v>
      </c>
      <c r="B97" s="12" t="s">
        <v>103</v>
      </c>
      <c r="C97" s="12" t="s">
        <v>101</v>
      </c>
      <c r="D97" s="12" t="s">
        <v>57</v>
      </c>
      <c r="E97" s="12" t="s">
        <v>48</v>
      </c>
      <c r="F97" s="89" t="s">
        <v>114</v>
      </c>
      <c r="G97" s="14">
        <v>11.5</v>
      </c>
      <c r="H97" s="12">
        <v>12</v>
      </c>
      <c r="I97" s="347">
        <v>6283.4590000000007</v>
      </c>
      <c r="J97" s="347">
        <f t="shared" si="13"/>
        <v>510091.20162000007</v>
      </c>
      <c r="K97" s="347">
        <f t="shared" si="18"/>
        <v>510.09120162000005</v>
      </c>
      <c r="L97" s="347">
        <f t="shared" si="14"/>
        <v>510091201.62000006</v>
      </c>
      <c r="M97" s="348">
        <f t="shared" si="15"/>
        <v>0.5100912016200001</v>
      </c>
      <c r="N97" s="349">
        <f t="shared" si="19"/>
        <v>1.5940350050625003E-2</v>
      </c>
      <c r="O97" s="308">
        <f t="shared" si="20"/>
        <v>6.9372403420320014E-2</v>
      </c>
      <c r="P97" s="356">
        <v>67034.674000000014</v>
      </c>
      <c r="Q97" s="347">
        <f t="shared" si="16"/>
        <v>61645086.210400008</v>
      </c>
      <c r="R97" s="100">
        <f t="shared" si="21"/>
        <v>61645.086210400004</v>
      </c>
      <c r="S97" s="351">
        <f t="shared" si="17"/>
        <v>61645086210.400009</v>
      </c>
      <c r="T97" s="348">
        <f t="shared" si="26"/>
        <v>61.645086210400009</v>
      </c>
      <c r="U97" s="352">
        <f t="shared" si="23"/>
        <v>1.2329017242080003</v>
      </c>
      <c r="V97" s="352">
        <f t="shared" si="22"/>
        <v>5.5480577589360012</v>
      </c>
      <c r="W97" s="148"/>
      <c r="X97" s="148"/>
      <c r="Y97" s="148"/>
    </row>
    <row r="98" spans="1:25" ht="12" customHeight="1">
      <c r="A98" s="32" t="s">
        <v>33</v>
      </c>
      <c r="B98" s="11" t="s">
        <v>105</v>
      </c>
      <c r="C98" s="11" t="s">
        <v>32</v>
      </c>
      <c r="D98" s="11" t="s">
        <v>57</v>
      </c>
      <c r="E98" s="11" t="s">
        <v>48</v>
      </c>
      <c r="F98" s="90" t="s">
        <v>113</v>
      </c>
      <c r="G98" s="13">
        <v>0.48799999999999999</v>
      </c>
      <c r="H98" s="11" t="s">
        <v>29</v>
      </c>
      <c r="I98" s="347">
        <v>5366.7740000000003</v>
      </c>
      <c r="J98" s="347">
        <f t="shared" si="13"/>
        <v>435674.71331999998</v>
      </c>
      <c r="K98" s="347">
        <f t="shared" si="18"/>
        <v>435.67471331999997</v>
      </c>
      <c r="L98" s="347">
        <f t="shared" si="14"/>
        <v>435674713.31999999</v>
      </c>
      <c r="M98" s="348">
        <f t="shared" si="15"/>
        <v>0.43567471332000002</v>
      </c>
      <c r="N98" s="349">
        <f t="shared" si="19"/>
        <v>1.3614834791250001E-2</v>
      </c>
      <c r="O98" s="308">
        <f t="shared" si="20"/>
        <v>5.9251761011520014E-2</v>
      </c>
      <c r="P98" s="357">
        <v>165203.304</v>
      </c>
      <c r="Q98" s="347">
        <f t="shared" si="16"/>
        <v>151920958.35839999</v>
      </c>
      <c r="R98" s="100">
        <f t="shared" si="21"/>
        <v>151920.95835839998</v>
      </c>
      <c r="S98" s="351">
        <f t="shared" si="17"/>
        <v>151920958358.39999</v>
      </c>
      <c r="T98" s="348">
        <f t="shared" si="26"/>
        <v>151.92095835840001</v>
      </c>
      <c r="U98" s="352">
        <f t="shared" si="23"/>
        <v>3.0384191671680001</v>
      </c>
      <c r="V98" s="352">
        <f t="shared" si="22"/>
        <v>13.672886252255999</v>
      </c>
      <c r="W98" s="148"/>
      <c r="X98" s="148"/>
      <c r="Y98" s="148"/>
    </row>
    <row r="99" spans="1:25" ht="12" customHeight="1">
      <c r="A99" s="27" t="s">
        <v>33</v>
      </c>
      <c r="B99" s="2" t="s">
        <v>105</v>
      </c>
      <c r="C99" s="2" t="s">
        <v>32</v>
      </c>
      <c r="D99" s="2" t="s">
        <v>57</v>
      </c>
      <c r="E99" s="2" t="s">
        <v>48</v>
      </c>
      <c r="F99" s="88" t="s">
        <v>114</v>
      </c>
      <c r="G99" s="4">
        <v>12</v>
      </c>
      <c r="H99" s="2">
        <v>12.5</v>
      </c>
      <c r="I99" s="347">
        <v>9366.8540000000012</v>
      </c>
      <c r="J99" s="347">
        <f t="shared" si="13"/>
        <v>760401.20772000006</v>
      </c>
      <c r="K99" s="347">
        <f t="shared" si="18"/>
        <v>760.40120772000012</v>
      </c>
      <c r="L99" s="347">
        <f t="shared" si="14"/>
        <v>760401207.72000003</v>
      </c>
      <c r="M99" s="348">
        <f t="shared" si="15"/>
        <v>0.76040120772000008</v>
      </c>
      <c r="N99" s="349">
        <f t="shared" si="19"/>
        <v>2.3762537741250003E-2</v>
      </c>
      <c r="O99" s="308">
        <f t="shared" si="20"/>
        <v>0.10341456424992002</v>
      </c>
      <c r="P99" s="350">
        <v>64934.632000000005</v>
      </c>
      <c r="Q99" s="347">
        <f t="shared" si="16"/>
        <v>59713887.587200001</v>
      </c>
      <c r="R99" s="100">
        <f t="shared" si="21"/>
        <v>59713.887587199999</v>
      </c>
      <c r="S99" s="351">
        <f t="shared" si="17"/>
        <v>59713887587.200005</v>
      </c>
      <c r="T99" s="348">
        <f t="shared" si="26"/>
        <v>59.713887587200006</v>
      </c>
      <c r="U99" s="352">
        <f t="shared" si="23"/>
        <v>1.1942777517440002</v>
      </c>
      <c r="V99" s="352">
        <f t="shared" si="22"/>
        <v>5.3742498828479999</v>
      </c>
      <c r="W99" s="148"/>
      <c r="X99" s="148"/>
      <c r="Y99" s="148"/>
    </row>
    <row r="100" spans="1:25" ht="12" customHeight="1">
      <c r="A100" s="27" t="s">
        <v>33</v>
      </c>
      <c r="B100" s="2" t="s">
        <v>18</v>
      </c>
      <c r="C100" s="2" t="s">
        <v>32</v>
      </c>
      <c r="D100" s="2" t="s">
        <v>57</v>
      </c>
      <c r="E100" s="2" t="s">
        <v>48</v>
      </c>
      <c r="F100" s="87" t="s">
        <v>113</v>
      </c>
      <c r="G100" s="4">
        <v>0.53</v>
      </c>
      <c r="H100" s="2" t="s">
        <v>29</v>
      </c>
      <c r="I100" s="347">
        <v>25733.848000000002</v>
      </c>
      <c r="J100" s="347">
        <f t="shared" si="13"/>
        <v>2089073.7806400002</v>
      </c>
      <c r="K100" s="347">
        <f t="shared" si="18"/>
        <v>2089.0737806400002</v>
      </c>
      <c r="L100" s="347">
        <f t="shared" si="14"/>
        <v>2089073780.6400003</v>
      </c>
      <c r="M100" s="348">
        <f t="shared" si="15"/>
        <v>2.0890737806400006</v>
      </c>
      <c r="N100" s="349">
        <f t="shared" si="19"/>
        <v>6.5283555645000019E-2</v>
      </c>
      <c r="O100" s="308">
        <f t="shared" si="20"/>
        <v>0.28411403416704006</v>
      </c>
      <c r="P100" s="350">
        <v>224204.48400000003</v>
      </c>
      <c r="Q100" s="347">
        <f t="shared" si="16"/>
        <v>206178443.48640001</v>
      </c>
      <c r="R100" s="100">
        <f t="shared" si="21"/>
        <v>206178.44348640001</v>
      </c>
      <c r="S100" s="351">
        <f t="shared" si="17"/>
        <v>206178443486.39999</v>
      </c>
      <c r="T100" s="348">
        <f t="shared" si="26"/>
        <v>206.1784434864</v>
      </c>
      <c r="U100" s="352">
        <f t="shared" si="23"/>
        <v>4.1235688697280004</v>
      </c>
      <c r="V100" s="352">
        <f t="shared" si="22"/>
        <v>18.556059913776004</v>
      </c>
      <c r="W100" s="148"/>
      <c r="X100" s="148"/>
      <c r="Y100" s="148"/>
    </row>
    <row r="101" spans="1:25" ht="12" customHeight="1" thickBot="1">
      <c r="A101" s="28" t="s">
        <v>33</v>
      </c>
      <c r="B101" s="12" t="s">
        <v>18</v>
      </c>
      <c r="C101" s="12" t="s">
        <v>32</v>
      </c>
      <c r="D101" s="12" t="s">
        <v>57</v>
      </c>
      <c r="E101" s="12" t="s">
        <v>48</v>
      </c>
      <c r="F101" s="89" t="s">
        <v>114</v>
      </c>
      <c r="G101" s="14">
        <v>11.5</v>
      </c>
      <c r="H101" s="12">
        <v>12</v>
      </c>
      <c r="I101" s="347">
        <v>11650.233000000002</v>
      </c>
      <c r="J101" s="347">
        <f t="shared" si="13"/>
        <v>945765.91494000005</v>
      </c>
      <c r="K101" s="347">
        <f t="shared" si="18"/>
        <v>945.76591494000002</v>
      </c>
      <c r="L101" s="347">
        <f t="shared" si="14"/>
        <v>945765914.94000006</v>
      </c>
      <c r="M101" s="348">
        <f t="shared" si="15"/>
        <v>0.94576591494000006</v>
      </c>
      <c r="N101" s="349">
        <f t="shared" si="19"/>
        <v>2.9555184841875002E-2</v>
      </c>
      <c r="O101" s="308">
        <f t="shared" si="20"/>
        <v>0.12862416443184002</v>
      </c>
      <c r="P101" s="356">
        <v>85535.044000000009</v>
      </c>
      <c r="Q101" s="347">
        <f t="shared" si="16"/>
        <v>78658026.462400004</v>
      </c>
      <c r="R101" s="100">
        <f t="shared" si="21"/>
        <v>78658.026462399997</v>
      </c>
      <c r="S101" s="351">
        <f t="shared" si="17"/>
        <v>78658026462.400009</v>
      </c>
      <c r="T101" s="348">
        <f t="shared" si="26"/>
        <v>78.658026462400016</v>
      </c>
      <c r="U101" s="352">
        <f t="shared" si="23"/>
        <v>1.5731605292480004</v>
      </c>
      <c r="V101" s="352">
        <f t="shared" si="22"/>
        <v>7.0792223816160007</v>
      </c>
      <c r="W101" s="148"/>
      <c r="X101" s="148"/>
      <c r="Y101" s="148"/>
    </row>
    <row r="102" spans="1:25" ht="12" customHeight="1">
      <c r="A102" s="32" t="s">
        <v>33</v>
      </c>
      <c r="B102" s="11" t="s">
        <v>20</v>
      </c>
      <c r="C102" s="11" t="s">
        <v>30</v>
      </c>
      <c r="D102" s="11" t="s">
        <v>57</v>
      </c>
      <c r="E102" s="11" t="s">
        <v>48</v>
      </c>
      <c r="F102" s="90" t="s">
        <v>113</v>
      </c>
      <c r="G102" s="13">
        <v>0.50900000000000001</v>
      </c>
      <c r="H102" s="11" t="s">
        <v>29</v>
      </c>
      <c r="I102" s="347">
        <v>9316.853000000001</v>
      </c>
      <c r="J102" s="347">
        <f t="shared" si="13"/>
        <v>756342.12654000008</v>
      </c>
      <c r="K102" s="347">
        <f t="shared" si="18"/>
        <v>756.34212654000009</v>
      </c>
      <c r="L102" s="347">
        <f t="shared" si="14"/>
        <v>756342126.54000008</v>
      </c>
      <c r="M102" s="348">
        <f t="shared" si="15"/>
        <v>0.7563421265400001</v>
      </c>
      <c r="N102" s="349">
        <f t="shared" si="19"/>
        <v>2.3635691454375003E-2</v>
      </c>
      <c r="O102" s="308">
        <f t="shared" si="20"/>
        <v>0.10286252920944003</v>
      </c>
      <c r="P102" s="357">
        <v>136769.402</v>
      </c>
      <c r="Q102" s="347">
        <f t="shared" si="16"/>
        <v>125773142.0792</v>
      </c>
      <c r="R102" s="100">
        <f t="shared" si="21"/>
        <v>125773.1420792</v>
      </c>
      <c r="S102" s="351">
        <f t="shared" si="17"/>
        <v>125773142079.2</v>
      </c>
      <c r="T102" s="348">
        <f t="shared" si="26"/>
        <v>125.7731420792</v>
      </c>
      <c r="U102" s="352">
        <f t="shared" si="23"/>
        <v>2.5154628415840001</v>
      </c>
      <c r="V102" s="352">
        <f t="shared" si="22"/>
        <v>11.319582787127999</v>
      </c>
      <c r="W102" s="148"/>
      <c r="X102" s="148"/>
      <c r="Y102" s="148"/>
    </row>
    <row r="103" spans="1:25" ht="12" customHeight="1">
      <c r="A103" s="27" t="s">
        <v>33</v>
      </c>
      <c r="B103" s="2" t="s">
        <v>20</v>
      </c>
      <c r="C103" s="2" t="s">
        <v>30</v>
      </c>
      <c r="D103" s="2" t="s">
        <v>57</v>
      </c>
      <c r="E103" s="2" t="s">
        <v>48</v>
      </c>
      <c r="F103" s="88" t="s">
        <v>114</v>
      </c>
      <c r="G103" s="4">
        <v>11</v>
      </c>
      <c r="H103" s="2">
        <v>11.5</v>
      </c>
      <c r="I103" s="347">
        <v>9500.19</v>
      </c>
      <c r="J103" s="347">
        <f t="shared" si="13"/>
        <v>771225.42420000001</v>
      </c>
      <c r="K103" s="347">
        <f t="shared" si="18"/>
        <v>771.22542420000002</v>
      </c>
      <c r="L103" s="347">
        <f t="shared" si="14"/>
        <v>771225424.20000005</v>
      </c>
      <c r="M103" s="348">
        <f t="shared" si="15"/>
        <v>0.77122542420000006</v>
      </c>
      <c r="N103" s="349">
        <f t="shared" si="19"/>
        <v>2.4100794506250002E-2</v>
      </c>
      <c r="O103" s="308">
        <f t="shared" si="20"/>
        <v>0.10488665769120002</v>
      </c>
      <c r="P103" s="350">
        <v>80768.282000000007</v>
      </c>
      <c r="Q103" s="347">
        <f t="shared" si="16"/>
        <v>74274512.127200007</v>
      </c>
      <c r="R103" s="100">
        <f t="shared" si="21"/>
        <v>74274.512127200011</v>
      </c>
      <c r="S103" s="351">
        <f t="shared" si="17"/>
        <v>74274512127.200012</v>
      </c>
      <c r="T103" s="348">
        <f t="shared" si="26"/>
        <v>74.274512127200012</v>
      </c>
      <c r="U103" s="352">
        <f t="shared" si="23"/>
        <v>1.4854902425440002</v>
      </c>
      <c r="V103" s="352">
        <f t="shared" si="22"/>
        <v>6.6847060914479997</v>
      </c>
      <c r="W103" s="148"/>
      <c r="X103" s="148"/>
      <c r="Y103" s="148"/>
    </row>
    <row r="104" spans="1:25" ht="12" customHeight="1">
      <c r="A104" s="27" t="s">
        <v>33</v>
      </c>
      <c r="B104" s="2" t="s">
        <v>22</v>
      </c>
      <c r="C104" s="2" t="s">
        <v>30</v>
      </c>
      <c r="D104" s="2" t="s">
        <v>57</v>
      </c>
      <c r="E104" s="2" t="s">
        <v>48</v>
      </c>
      <c r="F104" s="88" t="s">
        <v>113</v>
      </c>
      <c r="G104" s="4">
        <v>0.52600000000000002</v>
      </c>
      <c r="H104" s="2" t="s">
        <v>29</v>
      </c>
      <c r="I104" s="347">
        <v>19800.396000000001</v>
      </c>
      <c r="J104" s="347">
        <f t="shared" si="13"/>
        <v>1607396.1472799999</v>
      </c>
      <c r="K104" s="347">
        <f t="shared" si="18"/>
        <v>1607.3961472799999</v>
      </c>
      <c r="L104" s="347">
        <f t="shared" si="14"/>
        <v>1607396147.28</v>
      </c>
      <c r="M104" s="348">
        <f t="shared" si="15"/>
        <v>1.60739614728</v>
      </c>
      <c r="N104" s="349">
        <f t="shared" si="19"/>
        <v>5.0231129602500001E-2</v>
      </c>
      <c r="O104" s="308">
        <f t="shared" si="20"/>
        <v>0.21860587603008</v>
      </c>
      <c r="P104" s="350">
        <v>50684.347000000002</v>
      </c>
      <c r="Q104" s="347">
        <f t="shared" si="16"/>
        <v>46609325.501199998</v>
      </c>
      <c r="R104" s="100">
        <f t="shared" si="21"/>
        <v>46609.325501200001</v>
      </c>
      <c r="S104" s="351">
        <f t="shared" si="17"/>
        <v>46609325501.199997</v>
      </c>
      <c r="T104" s="348">
        <f t="shared" si="26"/>
        <v>46.609325501199997</v>
      </c>
      <c r="U104" s="352">
        <f t="shared" si="23"/>
        <v>0.93218651002399999</v>
      </c>
      <c r="V104" s="352">
        <f t="shared" si="22"/>
        <v>4.1948392951079994</v>
      </c>
      <c r="W104" s="148"/>
      <c r="X104" s="148"/>
      <c r="Y104" s="148"/>
    </row>
    <row r="105" spans="1:25" ht="12" customHeight="1">
      <c r="A105" s="27" t="s">
        <v>33</v>
      </c>
      <c r="B105" s="2" t="s">
        <v>22</v>
      </c>
      <c r="C105" s="2" t="s">
        <v>30</v>
      </c>
      <c r="D105" s="2" t="s">
        <v>57</v>
      </c>
      <c r="E105" s="2" t="s">
        <v>48</v>
      </c>
      <c r="F105" s="88" t="s">
        <v>114</v>
      </c>
      <c r="G105" s="4">
        <v>11.5</v>
      </c>
      <c r="H105" s="2">
        <v>12</v>
      </c>
      <c r="I105" s="347">
        <v>23133.796000000002</v>
      </c>
      <c r="J105" s="347">
        <f t="shared" si="13"/>
        <v>1878001.5592799999</v>
      </c>
      <c r="K105" s="347">
        <f t="shared" si="18"/>
        <v>1878.00155928</v>
      </c>
      <c r="L105" s="347">
        <f t="shared" si="14"/>
        <v>1878001559.28</v>
      </c>
      <c r="M105" s="348">
        <f t="shared" si="15"/>
        <v>1.8780015592800001</v>
      </c>
      <c r="N105" s="349">
        <f t="shared" si="19"/>
        <v>5.8687548727500004E-2</v>
      </c>
      <c r="O105" s="308">
        <f t="shared" si="20"/>
        <v>0.25540821206208009</v>
      </c>
      <c r="P105" s="350">
        <v>53101.062000000005</v>
      </c>
      <c r="Q105" s="347">
        <f t="shared" si="16"/>
        <v>48831736.615199998</v>
      </c>
      <c r="R105" s="100">
        <f t="shared" si="21"/>
        <v>48831.736615199996</v>
      </c>
      <c r="S105" s="351">
        <f t="shared" si="17"/>
        <v>48831736615.199997</v>
      </c>
      <c r="T105" s="348">
        <f t="shared" si="26"/>
        <v>48.831736615200001</v>
      </c>
      <c r="U105" s="352">
        <f t="shared" si="23"/>
        <v>0.976634732304</v>
      </c>
      <c r="V105" s="352">
        <f t="shared" si="22"/>
        <v>4.3948562953680002</v>
      </c>
      <c r="W105" s="148"/>
      <c r="X105" s="148"/>
      <c r="Y105" s="148"/>
    </row>
    <row r="106" spans="1:25" ht="12" customHeight="1">
      <c r="A106" s="27" t="s">
        <v>33</v>
      </c>
      <c r="B106" s="2" t="s">
        <v>24</v>
      </c>
      <c r="C106" s="2" t="s">
        <v>30</v>
      </c>
      <c r="D106" s="2" t="s">
        <v>57</v>
      </c>
      <c r="E106" s="2" t="s">
        <v>48</v>
      </c>
      <c r="F106" s="88" t="s">
        <v>113</v>
      </c>
      <c r="G106" s="4">
        <v>0.51</v>
      </c>
      <c r="H106" s="2" t="s">
        <v>29</v>
      </c>
      <c r="I106" s="347">
        <v>43667.54</v>
      </c>
      <c r="J106" s="347">
        <f t="shared" si="13"/>
        <v>3544930.8972</v>
      </c>
      <c r="K106" s="347">
        <f t="shared" si="18"/>
        <v>3544.9308971999999</v>
      </c>
      <c r="L106" s="347">
        <f t="shared" si="14"/>
        <v>3544930897.1999998</v>
      </c>
      <c r="M106" s="348">
        <f t="shared" si="15"/>
        <v>3.5449308972</v>
      </c>
      <c r="N106" s="349">
        <f t="shared" si="19"/>
        <v>0.1107790905375</v>
      </c>
      <c r="O106" s="308">
        <f t="shared" si="20"/>
        <v>0.48211060201920009</v>
      </c>
      <c r="P106" s="350">
        <v>139986.133</v>
      </c>
      <c r="Q106" s="347">
        <f t="shared" si="16"/>
        <v>128731247.9068</v>
      </c>
      <c r="R106" s="100">
        <f t="shared" si="21"/>
        <v>128731.2479068</v>
      </c>
      <c r="S106" s="351">
        <f t="shared" si="17"/>
        <v>128731247906.8</v>
      </c>
      <c r="T106" s="348">
        <f t="shared" si="26"/>
        <v>128.73124790680001</v>
      </c>
      <c r="U106" s="352">
        <f t="shared" si="23"/>
        <v>2.5746249581360003</v>
      </c>
      <c r="V106" s="352">
        <f t="shared" si="22"/>
        <v>11.585812311611999</v>
      </c>
      <c r="W106" s="148"/>
      <c r="X106" s="148"/>
      <c r="Y106" s="148"/>
    </row>
    <row r="107" spans="1:25" ht="12" customHeight="1" thickBot="1">
      <c r="A107" s="28" t="s">
        <v>33</v>
      </c>
      <c r="B107" s="12" t="s">
        <v>24</v>
      </c>
      <c r="C107" s="12" t="s">
        <v>30</v>
      </c>
      <c r="D107" s="12" t="s">
        <v>57</v>
      </c>
      <c r="E107" s="12" t="s">
        <v>48</v>
      </c>
      <c r="F107" s="89" t="s">
        <v>114</v>
      </c>
      <c r="G107" s="14">
        <v>12</v>
      </c>
      <c r="H107" s="12">
        <v>12.5</v>
      </c>
      <c r="I107" s="347">
        <v>26750.535000000003</v>
      </c>
      <c r="J107" s="347">
        <f t="shared" si="13"/>
        <v>2171608.4313000003</v>
      </c>
      <c r="K107" s="347">
        <f t="shared" si="18"/>
        <v>2171.6084313000001</v>
      </c>
      <c r="L107" s="347">
        <f t="shared" si="14"/>
        <v>2171608431.3000002</v>
      </c>
      <c r="M107" s="348">
        <f t="shared" si="15"/>
        <v>2.1716084313000001</v>
      </c>
      <c r="N107" s="349">
        <f t="shared" si="19"/>
        <v>6.7862763478125004E-2</v>
      </c>
      <c r="O107" s="308">
        <f t="shared" si="20"/>
        <v>0.2953387466568001</v>
      </c>
      <c r="P107" s="356">
        <v>101102.02200000001</v>
      </c>
      <c r="Q107" s="347">
        <f t="shared" si="16"/>
        <v>92973419.431200013</v>
      </c>
      <c r="R107" s="100">
        <f t="shared" si="21"/>
        <v>92973.419431200018</v>
      </c>
      <c r="S107" s="351">
        <f t="shared" si="17"/>
        <v>92973419431.200012</v>
      </c>
      <c r="T107" s="348">
        <f t="shared" si="26"/>
        <v>92.973419431200014</v>
      </c>
      <c r="U107" s="352">
        <f t="shared" si="23"/>
        <v>1.8594683886240002</v>
      </c>
      <c r="V107" s="352">
        <f t="shared" si="22"/>
        <v>8.3676077488080001</v>
      </c>
      <c r="W107" s="148"/>
      <c r="X107" s="148"/>
      <c r="Y107" s="148"/>
    </row>
    <row r="108" spans="1:25" ht="12" customHeight="1">
      <c r="A108" s="32" t="s">
        <v>33</v>
      </c>
      <c r="B108" s="11" t="s">
        <v>26</v>
      </c>
      <c r="C108" s="11" t="s">
        <v>44</v>
      </c>
      <c r="D108" s="11" t="s">
        <v>57</v>
      </c>
      <c r="E108" s="11" t="s">
        <v>48</v>
      </c>
      <c r="F108" s="91" t="s">
        <v>113</v>
      </c>
      <c r="G108" s="13">
        <v>0.52600000000000002</v>
      </c>
      <c r="H108" s="11" t="s">
        <v>29</v>
      </c>
      <c r="I108" s="347">
        <v>110785.54900000001</v>
      </c>
      <c r="J108" s="347">
        <f t="shared" si="13"/>
        <v>8993570.8678200003</v>
      </c>
      <c r="K108" s="347">
        <f t="shared" si="18"/>
        <v>8993.5708678200008</v>
      </c>
      <c r="L108" s="347">
        <f t="shared" si="14"/>
        <v>8993570867.8199997</v>
      </c>
      <c r="M108" s="348">
        <f t="shared" si="15"/>
        <v>8.9935708678200008</v>
      </c>
      <c r="N108" s="349">
        <f t="shared" si="19"/>
        <v>0.28104908961937503</v>
      </c>
      <c r="O108" s="308">
        <f t="shared" si="20"/>
        <v>1.2231256380235203</v>
      </c>
      <c r="P108" s="357">
        <v>211937.57200000001</v>
      </c>
      <c r="Q108" s="347">
        <f t="shared" si="16"/>
        <v>194897791.2112</v>
      </c>
      <c r="R108" s="100">
        <f t="shared" si="21"/>
        <v>194897.7912112</v>
      </c>
      <c r="S108" s="351">
        <f t="shared" si="17"/>
        <v>194897791211.20001</v>
      </c>
      <c r="T108" s="348">
        <f t="shared" si="26"/>
        <v>194.89779121120003</v>
      </c>
      <c r="U108" s="352">
        <f t="shared" si="23"/>
        <v>3.8979558242240007</v>
      </c>
      <c r="V108" s="352">
        <f t="shared" si="22"/>
        <v>17.540801209007999</v>
      </c>
      <c r="W108" s="148"/>
      <c r="X108" s="148"/>
      <c r="Y108" s="148"/>
    </row>
    <row r="109" spans="1:25" ht="12" customHeight="1" thickBot="1">
      <c r="A109" s="28" t="s">
        <v>33</v>
      </c>
      <c r="B109" s="12" t="s">
        <v>26</v>
      </c>
      <c r="C109" s="12" t="s">
        <v>44</v>
      </c>
      <c r="D109" s="12" t="s">
        <v>57</v>
      </c>
      <c r="E109" s="12" t="s">
        <v>48</v>
      </c>
      <c r="F109" s="89" t="s">
        <v>114</v>
      </c>
      <c r="G109" s="14">
        <v>11.5</v>
      </c>
      <c r="H109" s="12">
        <v>12</v>
      </c>
      <c r="I109" s="360">
        <v>20900.418000000001</v>
      </c>
      <c r="J109" s="347">
        <f t="shared" si="13"/>
        <v>1696695.9332399999</v>
      </c>
      <c r="K109" s="347">
        <f t="shared" si="18"/>
        <v>1696.6959332399999</v>
      </c>
      <c r="L109" s="347">
        <f t="shared" si="14"/>
        <v>1696695933.24</v>
      </c>
      <c r="M109" s="348">
        <f t="shared" si="15"/>
        <v>1.69669593324</v>
      </c>
      <c r="N109" s="349">
        <f t="shared" si="19"/>
        <v>5.302174791375E-2</v>
      </c>
      <c r="O109" s="308">
        <f t="shared" si="20"/>
        <v>0.23075064692064004</v>
      </c>
      <c r="P109" s="356">
        <v>74168.149999999994</v>
      </c>
      <c r="Q109" s="347">
        <f t="shared" si="16"/>
        <v>68205030.739999995</v>
      </c>
      <c r="R109" s="100">
        <f t="shared" si="21"/>
        <v>68205.030739999987</v>
      </c>
      <c r="S109" s="351">
        <f t="shared" si="17"/>
        <v>68205030739.999992</v>
      </c>
      <c r="T109" s="348">
        <f t="shared" si="26"/>
        <v>68.205030739999998</v>
      </c>
      <c r="U109" s="352">
        <f t="shared" si="23"/>
        <v>1.3641006147999999</v>
      </c>
      <c r="V109" s="352">
        <f t="shared" si="22"/>
        <v>6.1384527665999986</v>
      </c>
      <c r="W109" s="148"/>
      <c r="X109" s="148"/>
      <c r="Y109" s="148"/>
    </row>
    <row r="110" spans="1:25" ht="12" customHeight="1">
      <c r="A110" s="29" t="s">
        <v>34</v>
      </c>
      <c r="B110" s="2" t="s">
        <v>52</v>
      </c>
      <c r="C110" s="2" t="s">
        <v>44</v>
      </c>
      <c r="D110" s="2" t="s">
        <v>45</v>
      </c>
      <c r="E110" s="2" t="s">
        <v>48</v>
      </c>
      <c r="F110" s="87" t="s">
        <v>113</v>
      </c>
      <c r="G110" s="4">
        <v>0.57299999999999995</v>
      </c>
      <c r="H110" s="2" t="s">
        <v>29</v>
      </c>
      <c r="I110" s="361">
        <v>89935.132000000012</v>
      </c>
      <c r="J110" s="347">
        <f t="shared" si="13"/>
        <v>7300934.0157600008</v>
      </c>
      <c r="K110" s="347">
        <f t="shared" si="18"/>
        <v>7300.9340157600009</v>
      </c>
      <c r="L110" s="347">
        <f t="shared" si="14"/>
        <v>7300934015.7600012</v>
      </c>
      <c r="M110" s="348">
        <f t="shared" si="15"/>
        <v>7.300934015760002</v>
      </c>
      <c r="N110" s="349">
        <f t="shared" si="19"/>
        <v>0.22815418799250006</v>
      </c>
      <c r="O110" s="308">
        <f t="shared" si="20"/>
        <v>0.99292702614336015</v>
      </c>
      <c r="P110" s="357">
        <v>240371.47400000002</v>
      </c>
      <c r="Q110" s="347">
        <f t="shared" si="16"/>
        <v>221045607.49039999</v>
      </c>
      <c r="R110" s="100">
        <f t="shared" si="21"/>
        <v>221045.6074904</v>
      </c>
      <c r="S110" s="351">
        <f t="shared" si="17"/>
        <v>221045607490.39999</v>
      </c>
      <c r="T110" s="348">
        <f t="shared" si="26"/>
        <v>221.04560749040002</v>
      </c>
      <c r="U110" s="352">
        <f t="shared" si="23"/>
        <v>4.4209121498080002</v>
      </c>
      <c r="V110" s="352">
        <f t="shared" si="22"/>
        <v>19.894104674135999</v>
      </c>
      <c r="W110" s="148"/>
      <c r="X110" s="148"/>
      <c r="Y110" s="148"/>
    </row>
    <row r="111" spans="1:25" ht="12" customHeight="1">
      <c r="A111" s="29" t="s">
        <v>34</v>
      </c>
      <c r="B111" s="2" t="s">
        <v>52</v>
      </c>
      <c r="C111" s="2" t="s">
        <v>44</v>
      </c>
      <c r="D111" s="2" t="s">
        <v>45</v>
      </c>
      <c r="E111" s="2" t="s">
        <v>48</v>
      </c>
      <c r="F111" s="88" t="s">
        <v>114</v>
      </c>
      <c r="G111" s="4">
        <v>4.0999999999999996</v>
      </c>
      <c r="H111" s="2">
        <v>4.5999999999999996</v>
      </c>
      <c r="I111" s="347">
        <v>131252.625</v>
      </c>
      <c r="J111" s="347">
        <f t="shared" si="13"/>
        <v>10655088.0975</v>
      </c>
      <c r="K111" s="347">
        <f t="shared" si="18"/>
        <v>10655.0880975</v>
      </c>
      <c r="L111" s="347">
        <f t="shared" si="14"/>
        <v>10655088097.5</v>
      </c>
      <c r="M111" s="348">
        <f t="shared" si="15"/>
        <v>10.6550880975</v>
      </c>
      <c r="N111" s="349">
        <f t="shared" si="19"/>
        <v>0.33297150304687501</v>
      </c>
      <c r="O111" s="308">
        <f t="shared" si="20"/>
        <v>1.4490919812600001</v>
      </c>
      <c r="P111" s="350">
        <v>265705.31400000001</v>
      </c>
      <c r="Q111" s="347">
        <f t="shared" si="16"/>
        <v>244342606.75440001</v>
      </c>
      <c r="R111" s="100">
        <f t="shared" si="21"/>
        <v>244342.60675440001</v>
      </c>
      <c r="S111" s="351">
        <f t="shared" si="17"/>
        <v>244342606754.40002</v>
      </c>
      <c r="T111" s="348">
        <f t="shared" si="26"/>
        <v>244.34260675440004</v>
      </c>
      <c r="U111" s="352">
        <f t="shared" si="23"/>
        <v>4.8868521350880005</v>
      </c>
      <c r="V111" s="352">
        <f t="shared" si="22"/>
        <v>21.990834607895998</v>
      </c>
      <c r="W111" s="148"/>
      <c r="X111" s="148"/>
      <c r="Y111" s="148"/>
    </row>
    <row r="112" spans="1:25" ht="12" customHeight="1">
      <c r="A112" s="29" t="s">
        <v>34</v>
      </c>
      <c r="B112" s="2" t="s">
        <v>54</v>
      </c>
      <c r="C112" s="2" t="s">
        <v>44</v>
      </c>
      <c r="D112" s="2" t="s">
        <v>45</v>
      </c>
      <c r="E112" s="2" t="s">
        <v>48</v>
      </c>
      <c r="F112" s="87" t="s">
        <v>113</v>
      </c>
      <c r="G112" s="4">
        <v>0.503</v>
      </c>
      <c r="H112" s="2" t="s">
        <v>29</v>
      </c>
      <c r="I112" s="347">
        <v>64134.616000000009</v>
      </c>
      <c r="J112" s="347">
        <f t="shared" si="13"/>
        <v>5206448.1268800003</v>
      </c>
      <c r="K112" s="347">
        <f t="shared" si="18"/>
        <v>5206.44812688</v>
      </c>
      <c r="L112" s="347">
        <f t="shared" si="14"/>
        <v>5206448126.8800001</v>
      </c>
      <c r="M112" s="348">
        <f t="shared" si="15"/>
        <v>5.2064481268800007</v>
      </c>
      <c r="N112" s="349">
        <f t="shared" si="19"/>
        <v>0.16270150396500002</v>
      </c>
      <c r="O112" s="308">
        <f t="shared" si="20"/>
        <v>0.7080769452556801</v>
      </c>
      <c r="P112" s="350">
        <v>251421.69500000004</v>
      </c>
      <c r="Q112" s="347">
        <f t="shared" si="16"/>
        <v>231207390.722</v>
      </c>
      <c r="R112" s="100">
        <f t="shared" si="21"/>
        <v>231207.39072200001</v>
      </c>
      <c r="S112" s="351">
        <f t="shared" si="17"/>
        <v>231207390722</v>
      </c>
      <c r="T112" s="348">
        <f t="shared" si="26"/>
        <v>231.20739072200001</v>
      </c>
      <c r="U112" s="352">
        <f t="shared" si="23"/>
        <v>4.6241478144400006</v>
      </c>
      <c r="V112" s="352">
        <f t="shared" si="22"/>
        <v>20.808665164980003</v>
      </c>
      <c r="W112" s="148"/>
      <c r="X112" s="148"/>
      <c r="Y112" s="148"/>
    </row>
    <row r="113" spans="1:25" ht="12" customHeight="1" thickBot="1">
      <c r="A113" s="34" t="s">
        <v>34</v>
      </c>
      <c r="B113" s="12" t="s">
        <v>54</v>
      </c>
      <c r="C113" s="12" t="s">
        <v>44</v>
      </c>
      <c r="D113" s="12" t="s">
        <v>45</v>
      </c>
      <c r="E113" s="12" t="s">
        <v>48</v>
      </c>
      <c r="F113" s="89" t="s">
        <v>114</v>
      </c>
      <c r="G113" s="14">
        <v>3.5</v>
      </c>
      <c r="H113" s="12">
        <v>4</v>
      </c>
      <c r="I113" s="347">
        <v>80718.281000000003</v>
      </c>
      <c r="J113" s="347">
        <f t="shared" si="13"/>
        <v>6552710.0515799997</v>
      </c>
      <c r="K113" s="347">
        <f t="shared" si="18"/>
        <v>6552.7100515799993</v>
      </c>
      <c r="L113" s="347">
        <f t="shared" si="14"/>
        <v>6552710051.5799999</v>
      </c>
      <c r="M113" s="348">
        <f t="shared" si="15"/>
        <v>6.5527100515800001</v>
      </c>
      <c r="N113" s="349">
        <f t="shared" si="19"/>
        <v>0.204772189111875</v>
      </c>
      <c r="O113" s="308">
        <f t="shared" si="20"/>
        <v>0.89116856701488023</v>
      </c>
      <c r="P113" s="356">
        <v>219154.38300000003</v>
      </c>
      <c r="Q113" s="347">
        <f t="shared" si="16"/>
        <v>201534370.60680002</v>
      </c>
      <c r="R113" s="100">
        <f t="shared" si="21"/>
        <v>201534.37060680002</v>
      </c>
      <c r="S113" s="351">
        <f t="shared" si="17"/>
        <v>201534370606.80002</v>
      </c>
      <c r="T113" s="348">
        <f t="shared" si="26"/>
        <v>201.53437060680002</v>
      </c>
      <c r="U113" s="352">
        <f t="shared" si="23"/>
        <v>4.0306874121360003</v>
      </c>
      <c r="V113" s="352">
        <f t="shared" si="22"/>
        <v>18.138093354612003</v>
      </c>
      <c r="W113" s="148"/>
      <c r="X113" s="148"/>
      <c r="Y113" s="148"/>
    </row>
    <row r="114" spans="1:25" ht="12" customHeight="1">
      <c r="A114" s="31" t="s">
        <v>34</v>
      </c>
      <c r="B114" s="11" t="s">
        <v>58</v>
      </c>
      <c r="C114" s="11" t="s">
        <v>56</v>
      </c>
      <c r="D114" s="11" t="s">
        <v>57</v>
      </c>
      <c r="E114" s="11" t="s">
        <v>48</v>
      </c>
      <c r="F114" s="90" t="s">
        <v>113</v>
      </c>
      <c r="G114" s="13">
        <v>0.51300000000000001</v>
      </c>
      <c r="H114" s="11" t="s">
        <v>29</v>
      </c>
      <c r="I114" s="347">
        <v>56417.795000000006</v>
      </c>
      <c r="J114" s="347">
        <f t="shared" si="13"/>
        <v>4579996.5981000001</v>
      </c>
      <c r="K114" s="347">
        <f t="shared" si="18"/>
        <v>4579.9965981000005</v>
      </c>
      <c r="L114" s="347">
        <f t="shared" si="14"/>
        <v>4579996598.1000004</v>
      </c>
      <c r="M114" s="348">
        <f t="shared" si="15"/>
        <v>4.579996598100001</v>
      </c>
      <c r="N114" s="349">
        <f t="shared" si="19"/>
        <v>0.14312489369062503</v>
      </c>
      <c r="O114" s="308">
        <f t="shared" si="20"/>
        <v>0.62287953734160018</v>
      </c>
      <c r="P114" s="357">
        <v>336040.054</v>
      </c>
      <c r="Q114" s="347">
        <f t="shared" si="16"/>
        <v>309022433.65839994</v>
      </c>
      <c r="R114" s="100">
        <f t="shared" si="21"/>
        <v>309022.43365839997</v>
      </c>
      <c r="S114" s="351">
        <f t="shared" si="17"/>
        <v>309022433658.39996</v>
      </c>
      <c r="T114" s="348">
        <f t="shared" si="26"/>
        <v>309.02243365839996</v>
      </c>
      <c r="U114" s="352">
        <f t="shared" si="23"/>
        <v>6.1804486731679988</v>
      </c>
      <c r="V114" s="352">
        <f t="shared" si="22"/>
        <v>27.812019029256</v>
      </c>
      <c r="W114" s="148"/>
      <c r="X114" s="148"/>
      <c r="Y114" s="148"/>
    </row>
    <row r="115" spans="1:25" ht="12" customHeight="1">
      <c r="A115" s="29" t="s">
        <v>34</v>
      </c>
      <c r="B115" s="2" t="s">
        <v>58</v>
      </c>
      <c r="C115" s="2" t="s">
        <v>56</v>
      </c>
      <c r="D115" s="2" t="s">
        <v>57</v>
      </c>
      <c r="E115" s="2" t="s">
        <v>48</v>
      </c>
      <c r="F115" s="88" t="s">
        <v>114</v>
      </c>
      <c r="G115" s="4">
        <v>3.8</v>
      </c>
      <c r="H115" s="2">
        <v>4.3</v>
      </c>
      <c r="I115" s="347">
        <v>83901.678000000014</v>
      </c>
      <c r="J115" s="347">
        <f t="shared" si="13"/>
        <v>6811138.220040001</v>
      </c>
      <c r="K115" s="347">
        <f t="shared" si="18"/>
        <v>6811.1382200400012</v>
      </c>
      <c r="L115" s="347">
        <f t="shared" si="14"/>
        <v>6811138220.0400009</v>
      </c>
      <c r="M115" s="348">
        <f t="shared" si="15"/>
        <v>6.811138220040001</v>
      </c>
      <c r="N115" s="349">
        <f t="shared" si="19"/>
        <v>0.21284806937625003</v>
      </c>
      <c r="O115" s="308">
        <f t="shared" si="20"/>
        <v>0.92631479792544025</v>
      </c>
      <c r="P115" s="350">
        <v>357940.49200000003</v>
      </c>
      <c r="Q115" s="347">
        <f t="shared" si="16"/>
        <v>329162076.44319999</v>
      </c>
      <c r="R115" s="100">
        <f t="shared" si="21"/>
        <v>329162.0764432</v>
      </c>
      <c r="S115" s="351">
        <f t="shared" si="17"/>
        <v>329162076443.20001</v>
      </c>
      <c r="T115" s="348">
        <f t="shared" si="26"/>
        <v>329.16207644320002</v>
      </c>
      <c r="U115" s="352">
        <f t="shared" si="23"/>
        <v>6.5832415288640007</v>
      </c>
      <c r="V115" s="352">
        <f t="shared" si="22"/>
        <v>29.624586879888</v>
      </c>
      <c r="W115" s="148"/>
      <c r="X115" s="148"/>
      <c r="Y115" s="148"/>
    </row>
    <row r="116" spans="1:25" ht="12" customHeight="1">
      <c r="A116" s="29" t="s">
        <v>34</v>
      </c>
      <c r="B116" s="2" t="s">
        <v>60</v>
      </c>
      <c r="C116" s="2" t="s">
        <v>56</v>
      </c>
      <c r="D116" s="2" t="s">
        <v>57</v>
      </c>
      <c r="E116" s="2" t="s">
        <v>48</v>
      </c>
      <c r="F116" s="87" t="s">
        <v>113</v>
      </c>
      <c r="G116" s="4">
        <v>0.53500000000000003</v>
      </c>
      <c r="H116" s="2" t="s">
        <v>29</v>
      </c>
      <c r="I116" s="347">
        <v>103518.73700000001</v>
      </c>
      <c r="J116" s="347">
        <f t="shared" si="13"/>
        <v>8403651.0696600005</v>
      </c>
      <c r="K116" s="347">
        <f t="shared" si="18"/>
        <v>8403.6510696599998</v>
      </c>
      <c r="L116" s="347">
        <f t="shared" si="14"/>
        <v>8403651069.6600008</v>
      </c>
      <c r="M116" s="348">
        <f t="shared" si="15"/>
        <v>8.4036510696600022</v>
      </c>
      <c r="N116" s="349">
        <f t="shared" si="19"/>
        <v>0.26261409592687507</v>
      </c>
      <c r="O116" s="308">
        <f t="shared" si="20"/>
        <v>1.1428965454737601</v>
      </c>
      <c r="P116" s="350">
        <v>491226.49100000004</v>
      </c>
      <c r="Q116" s="347">
        <f t="shared" si="16"/>
        <v>451731881.12360001</v>
      </c>
      <c r="R116" s="100">
        <f t="shared" si="21"/>
        <v>451731.8811236</v>
      </c>
      <c r="S116" s="351">
        <f t="shared" si="17"/>
        <v>451731881123.59998</v>
      </c>
      <c r="T116" s="348">
        <f t="shared" si="26"/>
        <v>451.73188112359998</v>
      </c>
      <c r="U116" s="352">
        <f t="shared" si="23"/>
        <v>9.0346376224719993</v>
      </c>
      <c r="V116" s="352">
        <f t="shared" si="22"/>
        <v>40.655869301124007</v>
      </c>
      <c r="W116" s="148"/>
      <c r="X116" s="148"/>
      <c r="Y116" s="148"/>
    </row>
    <row r="117" spans="1:25" ht="12" customHeight="1" thickBot="1">
      <c r="A117" s="34" t="s">
        <v>34</v>
      </c>
      <c r="B117" s="12" t="s">
        <v>60</v>
      </c>
      <c r="C117" s="12" t="s">
        <v>56</v>
      </c>
      <c r="D117" s="12" t="s">
        <v>57</v>
      </c>
      <c r="E117" s="12" t="s">
        <v>48</v>
      </c>
      <c r="F117" s="89" t="s">
        <v>114</v>
      </c>
      <c r="G117" s="14">
        <v>4</v>
      </c>
      <c r="H117" s="12">
        <v>4.5</v>
      </c>
      <c r="I117" s="347">
        <v>173153.46300000002</v>
      </c>
      <c r="J117" s="347">
        <f t="shared" si="13"/>
        <v>14056598.126340002</v>
      </c>
      <c r="K117" s="347">
        <f t="shared" si="18"/>
        <v>14056.598126340003</v>
      </c>
      <c r="L117" s="347">
        <f t="shared" si="14"/>
        <v>14056598126.340002</v>
      </c>
      <c r="M117" s="348">
        <f t="shared" si="15"/>
        <v>14.056598126340003</v>
      </c>
      <c r="N117" s="349">
        <f t="shared" si="19"/>
        <v>0.43926869144812508</v>
      </c>
      <c r="O117" s="308">
        <f t="shared" si="20"/>
        <v>1.9116973451822403</v>
      </c>
      <c r="P117" s="356">
        <v>726314.52600000007</v>
      </c>
      <c r="Q117" s="347">
        <f t="shared" si="16"/>
        <v>667918838.10960007</v>
      </c>
      <c r="R117" s="100">
        <f t="shared" si="21"/>
        <v>667918.83810960012</v>
      </c>
      <c r="S117" s="351">
        <f t="shared" si="17"/>
        <v>667918838109.6001</v>
      </c>
      <c r="T117" s="348">
        <f t="shared" si="26"/>
        <v>667.91883810960019</v>
      </c>
      <c r="U117" s="352">
        <f t="shared" si="23"/>
        <v>13.358376762192004</v>
      </c>
      <c r="V117" s="352">
        <f t="shared" si="22"/>
        <v>60.112695429864004</v>
      </c>
      <c r="W117" s="148"/>
      <c r="X117" s="148"/>
      <c r="Y117" s="148"/>
    </row>
    <row r="118" spans="1:25" ht="12" customHeight="1">
      <c r="A118" s="31" t="s">
        <v>34</v>
      </c>
      <c r="B118" s="11" t="s">
        <v>63</v>
      </c>
      <c r="C118" s="11" t="s">
        <v>62</v>
      </c>
      <c r="D118" s="11" t="s">
        <v>57</v>
      </c>
      <c r="E118" s="11" t="s">
        <v>48</v>
      </c>
      <c r="F118" s="90" t="s">
        <v>113</v>
      </c>
      <c r="G118" s="13">
        <v>0.51100000000000001</v>
      </c>
      <c r="H118" s="11" t="s">
        <v>29</v>
      </c>
      <c r="I118" s="347">
        <v>58134.496000000006</v>
      </c>
      <c r="J118" s="347">
        <f t="shared" si="13"/>
        <v>4719358.38528</v>
      </c>
      <c r="K118" s="347">
        <f t="shared" si="18"/>
        <v>4719.3583852800002</v>
      </c>
      <c r="L118" s="347">
        <f t="shared" si="14"/>
        <v>4719358385.2799997</v>
      </c>
      <c r="M118" s="348">
        <f t="shared" si="15"/>
        <v>4.7193583852799996</v>
      </c>
      <c r="N118" s="349">
        <f t="shared" si="19"/>
        <v>0.14747994953999999</v>
      </c>
      <c r="O118" s="308">
        <f t="shared" si="20"/>
        <v>0.64183274039808014</v>
      </c>
      <c r="P118" s="357">
        <v>494326.55300000007</v>
      </c>
      <c r="Q118" s="347">
        <f t="shared" si="16"/>
        <v>454582698.13880002</v>
      </c>
      <c r="R118" s="100">
        <f t="shared" si="21"/>
        <v>454582.69813880004</v>
      </c>
      <c r="S118" s="351">
        <f t="shared" si="17"/>
        <v>454582698138.80005</v>
      </c>
      <c r="T118" s="348">
        <f t="shared" si="26"/>
        <v>454.58269813880008</v>
      </c>
      <c r="U118" s="352">
        <f t="shared" si="23"/>
        <v>9.091653962776002</v>
      </c>
      <c r="V118" s="352">
        <f t="shared" si="22"/>
        <v>40.912442832491998</v>
      </c>
      <c r="W118" s="148"/>
      <c r="X118" s="148"/>
      <c r="Y118" s="148"/>
    </row>
    <row r="119" spans="1:25" ht="12" customHeight="1" thickBot="1">
      <c r="A119" s="34" t="s">
        <v>34</v>
      </c>
      <c r="B119" s="12" t="s">
        <v>63</v>
      </c>
      <c r="C119" s="12" t="s">
        <v>62</v>
      </c>
      <c r="D119" s="12" t="s">
        <v>57</v>
      </c>
      <c r="E119" s="12" t="s">
        <v>48</v>
      </c>
      <c r="F119" s="89" t="s">
        <v>114</v>
      </c>
      <c r="G119" s="14">
        <v>3.3</v>
      </c>
      <c r="H119" s="12">
        <v>3.8</v>
      </c>
      <c r="I119" s="347">
        <v>50867.684000000008</v>
      </c>
      <c r="J119" s="347">
        <f t="shared" si="13"/>
        <v>4129438.5871200007</v>
      </c>
      <c r="K119" s="347">
        <f t="shared" si="18"/>
        <v>4129.4385871200011</v>
      </c>
      <c r="L119" s="347">
        <f t="shared" si="14"/>
        <v>4129438587.1200008</v>
      </c>
      <c r="M119" s="348">
        <f t="shared" si="15"/>
        <v>4.129438587120001</v>
      </c>
      <c r="N119" s="349">
        <f t="shared" si="19"/>
        <v>0.12904495584750003</v>
      </c>
      <c r="O119" s="308">
        <f t="shared" si="20"/>
        <v>0.56160364784832018</v>
      </c>
      <c r="P119" s="356">
        <v>419358.38700000005</v>
      </c>
      <c r="Q119" s="347">
        <f t="shared" si="16"/>
        <v>385641972.68520004</v>
      </c>
      <c r="R119" s="100">
        <f t="shared" si="21"/>
        <v>385641.97268520005</v>
      </c>
      <c r="S119" s="351">
        <f t="shared" si="17"/>
        <v>385641972685.20001</v>
      </c>
      <c r="T119" s="348">
        <f t="shared" si="26"/>
        <v>385.64197268520002</v>
      </c>
      <c r="U119" s="352">
        <f t="shared" si="23"/>
        <v>7.7128394537040004</v>
      </c>
      <c r="V119" s="352">
        <f t="shared" si="22"/>
        <v>34.707777541668001</v>
      </c>
      <c r="W119" s="148"/>
      <c r="X119" s="148"/>
      <c r="Y119" s="148"/>
    </row>
    <row r="120" spans="1:25" ht="12" customHeight="1">
      <c r="A120" s="31" t="s">
        <v>34</v>
      </c>
      <c r="B120" s="11" t="s">
        <v>66</v>
      </c>
      <c r="C120" s="11" t="s">
        <v>67</v>
      </c>
      <c r="D120" s="11" t="s">
        <v>57</v>
      </c>
      <c r="E120" s="11" t="s">
        <v>48</v>
      </c>
      <c r="F120" s="90" t="s">
        <v>113</v>
      </c>
      <c r="G120" s="13">
        <v>0.50900000000000001</v>
      </c>
      <c r="H120" s="11" t="s">
        <v>29</v>
      </c>
      <c r="I120" s="347">
        <v>33334</v>
      </c>
      <c r="J120" s="347">
        <f t="shared" si="13"/>
        <v>2706054.12</v>
      </c>
      <c r="K120" s="347">
        <f t="shared" si="18"/>
        <v>2706.0541200000002</v>
      </c>
      <c r="L120" s="347">
        <f t="shared" si="14"/>
        <v>2706054120</v>
      </c>
      <c r="M120" s="348">
        <f t="shared" si="15"/>
        <v>2.7060541200000001</v>
      </c>
      <c r="N120" s="349">
        <f t="shared" si="19"/>
        <v>8.4564191250000004E-2</v>
      </c>
      <c r="O120" s="308">
        <f t="shared" si="20"/>
        <v>0.36802336031999999</v>
      </c>
      <c r="P120" s="357">
        <v>172020.10700000002</v>
      </c>
      <c r="Q120" s="347">
        <f t="shared" si="16"/>
        <v>158189690.39720002</v>
      </c>
      <c r="R120" s="100">
        <f t="shared" si="21"/>
        <v>158189.69039720003</v>
      </c>
      <c r="S120" s="351">
        <f t="shared" si="17"/>
        <v>158189690397.20001</v>
      </c>
      <c r="T120" s="348">
        <f t="shared" si="26"/>
        <v>158.18969039720002</v>
      </c>
      <c r="U120" s="352">
        <f t="shared" si="23"/>
        <v>3.1637938079440007</v>
      </c>
      <c r="V120" s="352">
        <f t="shared" si="22"/>
        <v>14.237072135748003</v>
      </c>
      <c r="W120" s="148"/>
      <c r="X120" s="148"/>
      <c r="Y120" s="148"/>
    </row>
    <row r="121" spans="1:25" ht="12" customHeight="1">
      <c r="A121" s="29" t="s">
        <v>34</v>
      </c>
      <c r="B121" s="2" t="s">
        <v>66</v>
      </c>
      <c r="C121" s="2" t="s">
        <v>67</v>
      </c>
      <c r="D121" s="2" t="s">
        <v>57</v>
      </c>
      <c r="E121" s="2" t="s">
        <v>48</v>
      </c>
      <c r="F121" s="88" t="s">
        <v>114</v>
      </c>
      <c r="G121" s="4">
        <v>3.5</v>
      </c>
      <c r="H121" s="2">
        <v>4</v>
      </c>
      <c r="I121" s="347">
        <v>78634.906000000003</v>
      </c>
      <c r="J121" s="347">
        <f t="shared" si="13"/>
        <v>6383581.6690800004</v>
      </c>
      <c r="K121" s="347">
        <f t="shared" si="18"/>
        <v>6383.5816690800002</v>
      </c>
      <c r="L121" s="347">
        <f t="shared" si="14"/>
        <v>6383581669.0799999</v>
      </c>
      <c r="M121" s="348">
        <f t="shared" si="15"/>
        <v>6.3835816690800007</v>
      </c>
      <c r="N121" s="349">
        <f t="shared" si="19"/>
        <v>0.19948692715875002</v>
      </c>
      <c r="O121" s="308">
        <f t="shared" si="20"/>
        <v>0.8681671069948802</v>
      </c>
      <c r="P121" s="350">
        <v>336140.05600000004</v>
      </c>
      <c r="Q121" s="347">
        <f t="shared" si="16"/>
        <v>309114395.49760002</v>
      </c>
      <c r="R121" s="100">
        <f t="shared" si="21"/>
        <v>309114.39549760002</v>
      </c>
      <c r="S121" s="351">
        <f t="shared" si="17"/>
        <v>309114395497.60004</v>
      </c>
      <c r="T121" s="348">
        <f t="shared" si="26"/>
        <v>309.11439549760007</v>
      </c>
      <c r="U121" s="352">
        <f t="shared" si="23"/>
        <v>6.1822879099520014</v>
      </c>
      <c r="V121" s="352">
        <f t="shared" si="22"/>
        <v>27.820295594784003</v>
      </c>
      <c r="W121" s="148"/>
      <c r="X121" s="148"/>
      <c r="Y121" s="148"/>
    </row>
    <row r="122" spans="1:25" ht="12" customHeight="1">
      <c r="A122" s="29" t="s">
        <v>34</v>
      </c>
      <c r="B122" s="2" t="s">
        <v>68</v>
      </c>
      <c r="C122" s="2" t="s">
        <v>67</v>
      </c>
      <c r="D122" s="2" t="s">
        <v>57</v>
      </c>
      <c r="E122" s="2" t="s">
        <v>48</v>
      </c>
      <c r="F122" s="87" t="s">
        <v>113</v>
      </c>
      <c r="G122" s="4">
        <v>0.50700000000000001</v>
      </c>
      <c r="H122" s="2" t="s">
        <v>29</v>
      </c>
      <c r="I122" s="347">
        <v>81134.956000000006</v>
      </c>
      <c r="J122" s="347">
        <f t="shared" si="13"/>
        <v>6586535.7280799998</v>
      </c>
      <c r="K122" s="347">
        <f t="shared" si="18"/>
        <v>6586.5357280799999</v>
      </c>
      <c r="L122" s="347">
        <f t="shared" si="14"/>
        <v>6586535728.0799999</v>
      </c>
      <c r="M122" s="348">
        <f t="shared" si="15"/>
        <v>6.5865357280800003</v>
      </c>
      <c r="N122" s="349">
        <f t="shared" si="19"/>
        <v>0.20582924150250001</v>
      </c>
      <c r="O122" s="308">
        <f t="shared" si="20"/>
        <v>0.89576885901888015</v>
      </c>
      <c r="P122" s="350">
        <v>440408.80800000002</v>
      </c>
      <c r="Q122" s="347">
        <f t="shared" si="16"/>
        <v>404999939.83679998</v>
      </c>
      <c r="R122" s="100">
        <f t="shared" si="21"/>
        <v>404999.93983679998</v>
      </c>
      <c r="S122" s="351">
        <f t="shared" si="17"/>
        <v>404999939836.79999</v>
      </c>
      <c r="T122" s="348">
        <f t="shared" si="26"/>
        <v>404.99993983680002</v>
      </c>
      <c r="U122" s="352">
        <f t="shared" si="23"/>
        <v>8.099998796736001</v>
      </c>
      <c r="V122" s="352">
        <f t="shared" si="22"/>
        <v>36.449994585311998</v>
      </c>
      <c r="W122" s="148"/>
      <c r="X122" s="148"/>
      <c r="Y122" s="148"/>
    </row>
    <row r="123" spans="1:25" ht="12" customHeight="1">
      <c r="A123" s="29" t="s">
        <v>34</v>
      </c>
      <c r="B123" s="2" t="s">
        <v>68</v>
      </c>
      <c r="C123" s="2" t="s">
        <v>67</v>
      </c>
      <c r="D123" s="2" t="s">
        <v>57</v>
      </c>
      <c r="E123" s="2" t="s">
        <v>48</v>
      </c>
      <c r="F123" s="88" t="s">
        <v>114</v>
      </c>
      <c r="G123" s="4">
        <v>4</v>
      </c>
      <c r="H123" s="2">
        <v>4.5</v>
      </c>
      <c r="I123" s="347">
        <v>60534.544000000009</v>
      </c>
      <c r="J123" s="347">
        <f t="shared" si="13"/>
        <v>4914194.2819200009</v>
      </c>
      <c r="K123" s="347">
        <f t="shared" si="18"/>
        <v>4914.1942819200012</v>
      </c>
      <c r="L123" s="347">
        <f t="shared" si="14"/>
        <v>4914194281.920001</v>
      </c>
      <c r="M123" s="348">
        <f t="shared" si="15"/>
        <v>4.9141942819200013</v>
      </c>
      <c r="N123" s="349">
        <f t="shared" si="19"/>
        <v>0.15356857131000004</v>
      </c>
      <c r="O123" s="308">
        <f t="shared" si="20"/>
        <v>0.66833042234112017</v>
      </c>
      <c r="P123" s="350">
        <v>269322.05300000001</v>
      </c>
      <c r="Q123" s="347">
        <f t="shared" si="16"/>
        <v>247668559.93880001</v>
      </c>
      <c r="R123" s="100">
        <f t="shared" si="21"/>
        <v>247668.5599388</v>
      </c>
      <c r="S123" s="351">
        <f t="shared" si="17"/>
        <v>247668559938.80002</v>
      </c>
      <c r="T123" s="348">
        <f t="shared" si="26"/>
        <v>247.66855993880003</v>
      </c>
      <c r="U123" s="352">
        <f t="shared" si="23"/>
        <v>4.9533711987760007</v>
      </c>
      <c r="V123" s="352">
        <f t="shared" si="22"/>
        <v>22.290170394491998</v>
      </c>
      <c r="W123" s="148"/>
      <c r="X123" s="148"/>
      <c r="Y123" s="148"/>
    </row>
    <row r="124" spans="1:25" ht="12" customHeight="1">
      <c r="A124" s="29" t="s">
        <v>34</v>
      </c>
      <c r="B124" s="2" t="s">
        <v>70</v>
      </c>
      <c r="C124" s="2" t="s">
        <v>67</v>
      </c>
      <c r="D124" s="2" t="s">
        <v>57</v>
      </c>
      <c r="E124" s="2" t="s">
        <v>48</v>
      </c>
      <c r="F124" s="87" t="s">
        <v>113</v>
      </c>
      <c r="G124" s="4">
        <v>0.57499999999999996</v>
      </c>
      <c r="H124" s="2" t="s">
        <v>29</v>
      </c>
      <c r="I124" s="347">
        <v>77834.89</v>
      </c>
      <c r="J124" s="347">
        <f t="shared" si="13"/>
        <v>6318636.3701999998</v>
      </c>
      <c r="K124" s="347">
        <f t="shared" si="18"/>
        <v>6318.6363701999999</v>
      </c>
      <c r="L124" s="347">
        <f t="shared" si="14"/>
        <v>6318636370.1999998</v>
      </c>
      <c r="M124" s="348">
        <f t="shared" si="15"/>
        <v>6.3186363702000001</v>
      </c>
      <c r="N124" s="349">
        <f t="shared" si="19"/>
        <v>0.19745738656875</v>
      </c>
      <c r="O124" s="308">
        <f t="shared" si="20"/>
        <v>0.85933454634720008</v>
      </c>
      <c r="P124" s="350">
        <v>219987.73300000001</v>
      </c>
      <c r="Q124" s="347">
        <f t="shared" si="16"/>
        <v>202300719.26680002</v>
      </c>
      <c r="R124" s="100">
        <f t="shared" si="21"/>
        <v>202300.71926680001</v>
      </c>
      <c r="S124" s="351">
        <f t="shared" si="17"/>
        <v>202300719266.80002</v>
      </c>
      <c r="T124" s="348">
        <f t="shared" si="26"/>
        <v>202.30071926680003</v>
      </c>
      <c r="U124" s="352">
        <f t="shared" si="23"/>
        <v>4.0460143853360009</v>
      </c>
      <c r="V124" s="352">
        <f t="shared" si="22"/>
        <v>18.207064734012</v>
      </c>
      <c r="W124" s="148"/>
      <c r="X124" s="148"/>
      <c r="Y124" s="148"/>
    </row>
    <row r="125" spans="1:25" ht="12" customHeight="1" thickBot="1">
      <c r="A125" s="34" t="s">
        <v>34</v>
      </c>
      <c r="B125" s="12" t="s">
        <v>70</v>
      </c>
      <c r="C125" s="12" t="s">
        <v>67</v>
      </c>
      <c r="D125" s="12" t="s">
        <v>57</v>
      </c>
      <c r="E125" s="12" t="s">
        <v>48</v>
      </c>
      <c r="F125" s="89" t="s">
        <v>114</v>
      </c>
      <c r="G125" s="14">
        <v>4</v>
      </c>
      <c r="H125" s="12">
        <v>4.5</v>
      </c>
      <c r="I125" s="347">
        <v>72951.459000000003</v>
      </c>
      <c r="J125" s="347">
        <f t="shared" si="13"/>
        <v>5922199.4416199997</v>
      </c>
      <c r="K125" s="347">
        <f t="shared" si="18"/>
        <v>5922.1994416199996</v>
      </c>
      <c r="L125" s="347">
        <f t="shared" si="14"/>
        <v>5922199441.6199999</v>
      </c>
      <c r="M125" s="348">
        <f t="shared" si="15"/>
        <v>5.9221994416200001</v>
      </c>
      <c r="N125" s="349">
        <f t="shared" si="19"/>
        <v>0.185068732550625</v>
      </c>
      <c r="O125" s="308">
        <f t="shared" si="20"/>
        <v>0.80541912406032001</v>
      </c>
      <c r="P125" s="356">
        <v>237138.07600000003</v>
      </c>
      <c r="Q125" s="347">
        <f t="shared" si="16"/>
        <v>218072174.68960002</v>
      </c>
      <c r="R125" s="100">
        <f t="shared" si="21"/>
        <v>218072.17468960001</v>
      </c>
      <c r="S125" s="351">
        <f t="shared" si="17"/>
        <v>218072174689.60001</v>
      </c>
      <c r="T125" s="348">
        <f t="shared" si="26"/>
        <v>218.07217468960002</v>
      </c>
      <c r="U125" s="352">
        <f t="shared" si="23"/>
        <v>4.3614434937920006</v>
      </c>
      <c r="V125" s="352">
        <f t="shared" si="22"/>
        <v>19.626495722064004</v>
      </c>
      <c r="W125" s="148"/>
      <c r="X125" s="148"/>
      <c r="Y125" s="148"/>
    </row>
    <row r="126" spans="1:25" ht="12" customHeight="1">
      <c r="A126" s="31" t="s">
        <v>34</v>
      </c>
      <c r="B126" s="11" t="s">
        <v>72</v>
      </c>
      <c r="C126" s="11" t="s">
        <v>73</v>
      </c>
      <c r="D126" s="11" t="s">
        <v>57</v>
      </c>
      <c r="E126" s="11" t="s">
        <v>48</v>
      </c>
      <c r="F126" s="90" t="s">
        <v>113</v>
      </c>
      <c r="G126" s="13">
        <v>0.51300000000000001</v>
      </c>
      <c r="H126" s="11" t="s">
        <v>29</v>
      </c>
      <c r="I126" s="347">
        <v>12400.248000000001</v>
      </c>
      <c r="J126" s="347">
        <f t="shared" si="13"/>
        <v>1006652.1326400002</v>
      </c>
      <c r="K126" s="347">
        <f t="shared" si="18"/>
        <v>1006.6521326400002</v>
      </c>
      <c r="L126" s="347">
        <f t="shared" si="14"/>
        <v>1006652132.6400002</v>
      </c>
      <c r="M126" s="348">
        <f t="shared" si="15"/>
        <v>1.0066521326400002</v>
      </c>
      <c r="N126" s="349">
        <f t="shared" si="19"/>
        <v>3.1457879145000006E-2</v>
      </c>
      <c r="O126" s="308">
        <f t="shared" si="20"/>
        <v>0.13690469003904002</v>
      </c>
      <c r="P126" s="357">
        <v>93535.204000000012</v>
      </c>
      <c r="Q126" s="347">
        <f t="shared" si="16"/>
        <v>86014973.598400012</v>
      </c>
      <c r="R126" s="100">
        <f t="shared" si="21"/>
        <v>86014.973598400014</v>
      </c>
      <c r="S126" s="351">
        <f t="shared" si="17"/>
        <v>86014973598.400009</v>
      </c>
      <c r="T126" s="348">
        <f t="shared" si="26"/>
        <v>86.014973598400019</v>
      </c>
      <c r="U126" s="352">
        <f t="shared" si="23"/>
        <v>1.7202994719680005</v>
      </c>
      <c r="V126" s="352">
        <f t="shared" si="22"/>
        <v>7.7413476238560008</v>
      </c>
      <c r="W126" s="148"/>
      <c r="X126" s="148"/>
      <c r="Y126" s="148"/>
    </row>
    <row r="127" spans="1:25" ht="12" customHeight="1">
      <c r="A127" s="29" t="s">
        <v>34</v>
      </c>
      <c r="B127" s="2" t="s">
        <v>72</v>
      </c>
      <c r="C127" s="2" t="s">
        <v>73</v>
      </c>
      <c r="D127" s="2" t="s">
        <v>57</v>
      </c>
      <c r="E127" s="2" t="s">
        <v>48</v>
      </c>
      <c r="F127" s="88" t="s">
        <v>114</v>
      </c>
      <c r="G127" s="4">
        <v>4</v>
      </c>
      <c r="H127" s="2">
        <v>4.5</v>
      </c>
      <c r="I127" s="347">
        <v>25517.177000000003</v>
      </c>
      <c r="J127" s="347">
        <f t="shared" si="13"/>
        <v>2071484.4288600001</v>
      </c>
      <c r="K127" s="347">
        <f t="shared" si="18"/>
        <v>2071.4844288600002</v>
      </c>
      <c r="L127" s="347">
        <f t="shared" si="14"/>
        <v>2071484428.8600001</v>
      </c>
      <c r="M127" s="348">
        <f t="shared" si="15"/>
        <v>2.0714844288600003</v>
      </c>
      <c r="N127" s="349">
        <f t="shared" si="19"/>
        <v>6.4733888401875009E-2</v>
      </c>
      <c r="O127" s="308">
        <f t="shared" si="20"/>
        <v>0.28172188232496009</v>
      </c>
      <c r="P127" s="350">
        <v>152686.38700000002</v>
      </c>
      <c r="Q127" s="347">
        <f t="shared" si="16"/>
        <v>140410401.48519999</v>
      </c>
      <c r="R127" s="100">
        <f t="shared" si="21"/>
        <v>140410.40148519998</v>
      </c>
      <c r="S127" s="351">
        <f t="shared" si="17"/>
        <v>140410401485.19998</v>
      </c>
      <c r="T127" s="348">
        <f t="shared" si="26"/>
        <v>140.4104014852</v>
      </c>
      <c r="U127" s="352">
        <f t="shared" si="23"/>
        <v>2.8082080297039997</v>
      </c>
      <c r="V127" s="352">
        <f t="shared" si="22"/>
        <v>12.636936133668</v>
      </c>
      <c r="W127" s="148"/>
      <c r="X127" s="148"/>
      <c r="Y127" s="148"/>
    </row>
    <row r="128" spans="1:25" ht="12" customHeight="1">
      <c r="A128" s="29" t="s">
        <v>34</v>
      </c>
      <c r="B128" s="2" t="s">
        <v>75</v>
      </c>
      <c r="C128" s="2" t="s">
        <v>73</v>
      </c>
      <c r="D128" s="2" t="s">
        <v>57</v>
      </c>
      <c r="E128" s="2" t="s">
        <v>48</v>
      </c>
      <c r="F128" s="87" t="s">
        <v>113</v>
      </c>
      <c r="G128" s="4">
        <v>0.51200000000000001</v>
      </c>
      <c r="H128" s="2" t="s">
        <v>29</v>
      </c>
      <c r="I128" s="347">
        <v>39750.795000000006</v>
      </c>
      <c r="J128" s="347">
        <f t="shared" si="13"/>
        <v>3226969.5381</v>
      </c>
      <c r="K128" s="347">
        <f t="shared" si="18"/>
        <v>3226.9695381000001</v>
      </c>
      <c r="L128" s="347">
        <f t="shared" si="14"/>
        <v>3226969538.0999999</v>
      </c>
      <c r="M128" s="348">
        <f t="shared" si="15"/>
        <v>3.2269695381000001</v>
      </c>
      <c r="N128" s="349">
        <f t="shared" si="19"/>
        <v>0.100842798065625</v>
      </c>
      <c r="O128" s="308">
        <f t="shared" si="20"/>
        <v>0.4388678571816001</v>
      </c>
      <c r="P128" s="350">
        <v>159403.18800000002</v>
      </c>
      <c r="Q128" s="347">
        <f t="shared" si="16"/>
        <v>146587171.68480003</v>
      </c>
      <c r="R128" s="100">
        <f t="shared" si="21"/>
        <v>146587.17168480004</v>
      </c>
      <c r="S128" s="351">
        <f t="shared" si="17"/>
        <v>146587171684.80002</v>
      </c>
      <c r="T128" s="348">
        <f t="shared" si="26"/>
        <v>146.58717168480004</v>
      </c>
      <c r="U128" s="352">
        <f t="shared" si="23"/>
        <v>2.9317434336960009</v>
      </c>
      <c r="V128" s="352">
        <f t="shared" si="22"/>
        <v>13.192845451632001</v>
      </c>
      <c r="W128" s="148"/>
      <c r="X128" s="148"/>
      <c r="Y128" s="148"/>
    </row>
    <row r="129" spans="1:49" ht="12" customHeight="1" thickBot="1">
      <c r="A129" s="34" t="s">
        <v>34</v>
      </c>
      <c r="B129" s="12" t="s">
        <v>75</v>
      </c>
      <c r="C129" s="12" t="s">
        <v>73</v>
      </c>
      <c r="D129" s="12" t="s">
        <v>57</v>
      </c>
      <c r="E129" s="12" t="s">
        <v>48</v>
      </c>
      <c r="F129" s="89" t="s">
        <v>114</v>
      </c>
      <c r="G129" s="14">
        <v>4</v>
      </c>
      <c r="H129" s="12">
        <v>4.5</v>
      </c>
      <c r="I129" s="347">
        <v>57284.479000000007</v>
      </c>
      <c r="J129" s="347">
        <f t="shared" si="13"/>
        <v>4650354.0052200006</v>
      </c>
      <c r="K129" s="347">
        <f t="shared" si="18"/>
        <v>4650.3540052200005</v>
      </c>
      <c r="L129" s="347">
        <f t="shared" si="14"/>
        <v>4650354005.2200003</v>
      </c>
      <c r="M129" s="348">
        <f t="shared" si="15"/>
        <v>4.6503540052200005</v>
      </c>
      <c r="N129" s="349">
        <f t="shared" si="19"/>
        <v>0.14532356266312502</v>
      </c>
      <c r="O129" s="308">
        <f t="shared" si="20"/>
        <v>0.63244814470992017</v>
      </c>
      <c r="P129" s="356">
        <v>281872.304</v>
      </c>
      <c r="Q129" s="347">
        <f t="shared" si="16"/>
        <v>259209770.75839999</v>
      </c>
      <c r="R129" s="100">
        <f t="shared" si="21"/>
        <v>259209.7707584</v>
      </c>
      <c r="S129" s="351">
        <f t="shared" si="17"/>
        <v>259209770758.39999</v>
      </c>
      <c r="T129" s="348">
        <f t="shared" si="26"/>
        <v>259.2097707584</v>
      </c>
      <c r="U129" s="352">
        <f t="shared" si="23"/>
        <v>5.1841954151680003</v>
      </c>
      <c r="V129" s="352">
        <f t="shared" si="22"/>
        <v>23.328879368255997</v>
      </c>
      <c r="W129" s="148"/>
      <c r="X129" s="148"/>
      <c r="Y129" s="148"/>
    </row>
    <row r="130" spans="1:49" ht="12" customHeight="1">
      <c r="A130" s="31" t="s">
        <v>34</v>
      </c>
      <c r="B130" s="11" t="s">
        <v>78</v>
      </c>
      <c r="C130" s="11" t="s">
        <v>79</v>
      </c>
      <c r="D130" s="11" t="s">
        <v>57</v>
      </c>
      <c r="E130" s="11" t="s">
        <v>48</v>
      </c>
      <c r="F130" s="90" t="s">
        <v>113</v>
      </c>
      <c r="G130" s="13">
        <v>0.51600000000000001</v>
      </c>
      <c r="H130" s="11" t="s">
        <v>29</v>
      </c>
      <c r="I130" s="347">
        <v>33200.664000000004</v>
      </c>
      <c r="J130" s="347">
        <f t="shared" ref="J130:J193" si="27">I130*220*0.369</f>
        <v>2695229.9035200002</v>
      </c>
      <c r="K130" s="347">
        <f t="shared" si="18"/>
        <v>2695.2299035200003</v>
      </c>
      <c r="L130" s="347">
        <f t="shared" ref="L130:L193" si="28">J130*1000</f>
        <v>2695229903.52</v>
      </c>
      <c r="M130" s="348">
        <f t="shared" ref="M130:M193" si="29">L130*0.000000001</f>
        <v>2.69522990352</v>
      </c>
      <c r="N130" s="349">
        <f t="shared" si="19"/>
        <v>8.4225934485000001E-2</v>
      </c>
      <c r="O130" s="308">
        <f t="shared" si="20"/>
        <v>0.36655126687872014</v>
      </c>
      <c r="P130" s="357">
        <v>168286.69900000002</v>
      </c>
      <c r="Q130" s="347">
        <f t="shared" ref="Q130:Q193" si="30">P130*220*4.18</f>
        <v>154756448.40039998</v>
      </c>
      <c r="R130" s="100">
        <f t="shared" si="21"/>
        <v>154756.4484004</v>
      </c>
      <c r="S130" s="351">
        <f t="shared" ref="S130:S193" si="31">Q130*1000</f>
        <v>154756448400.39999</v>
      </c>
      <c r="T130" s="348">
        <f t="shared" si="26"/>
        <v>154.75644840039999</v>
      </c>
      <c r="U130" s="352">
        <f t="shared" si="23"/>
        <v>3.0951289680079999</v>
      </c>
      <c r="V130" s="352">
        <f t="shared" si="22"/>
        <v>13.928080356036002</v>
      </c>
      <c r="W130" s="148"/>
      <c r="X130" s="148"/>
      <c r="Y130" s="148"/>
    </row>
    <row r="131" spans="1:49" ht="12" customHeight="1">
      <c r="A131" s="29" t="s">
        <v>34</v>
      </c>
      <c r="B131" s="2" t="s">
        <v>78</v>
      </c>
      <c r="C131" s="2" t="s">
        <v>79</v>
      </c>
      <c r="D131" s="2" t="s">
        <v>57</v>
      </c>
      <c r="E131" s="2" t="s">
        <v>48</v>
      </c>
      <c r="F131" s="88" t="s">
        <v>114</v>
      </c>
      <c r="G131" s="4">
        <v>4</v>
      </c>
      <c r="H131" s="2">
        <v>4.5</v>
      </c>
      <c r="I131" s="347">
        <v>62034.574000000008</v>
      </c>
      <c r="J131" s="347">
        <f t="shared" si="27"/>
        <v>5035966.7173200008</v>
      </c>
      <c r="K131" s="347">
        <f t="shared" ref="K131:K194" si="32">J131/1000</f>
        <v>5035.9667173200005</v>
      </c>
      <c r="L131" s="347">
        <f t="shared" si="28"/>
        <v>5035966717.3200006</v>
      </c>
      <c r="M131" s="348">
        <f t="shared" si="29"/>
        <v>5.0359667173200009</v>
      </c>
      <c r="N131" s="349">
        <f t="shared" ref="N131:N194" si="33">M131/32</f>
        <v>0.15737395991625003</v>
      </c>
      <c r="O131" s="308">
        <f t="shared" ref="O131:O194" si="34">0.136*I131*81.18*0.000001</f>
        <v>0.68489147355552016</v>
      </c>
      <c r="P131" s="350">
        <v>371690.76700000005</v>
      </c>
      <c r="Q131" s="347">
        <f t="shared" si="30"/>
        <v>341806829.33320004</v>
      </c>
      <c r="R131" s="100">
        <f t="shared" ref="R131:R194" si="35">Q131/1000</f>
        <v>341806.82933320006</v>
      </c>
      <c r="S131" s="351">
        <f t="shared" si="31"/>
        <v>341806829333.20001</v>
      </c>
      <c r="T131" s="348">
        <f t="shared" si="26"/>
        <v>341.80682933320003</v>
      </c>
      <c r="U131" s="352">
        <f t="shared" si="23"/>
        <v>6.8361365866640007</v>
      </c>
      <c r="V131" s="352">
        <f t="shared" ref="V131:V194" si="36">0.09*P131*919.6*0.000001</f>
        <v>30.762614639988005</v>
      </c>
      <c r="W131" s="148"/>
      <c r="X131" s="148"/>
      <c r="Y131" s="148"/>
    </row>
    <row r="132" spans="1:49" ht="12" customHeight="1">
      <c r="A132" s="29" t="s">
        <v>34</v>
      </c>
      <c r="B132" s="2" t="s">
        <v>81</v>
      </c>
      <c r="C132" s="2" t="s">
        <v>79</v>
      </c>
      <c r="D132" s="2" t="s">
        <v>57</v>
      </c>
      <c r="E132" s="2" t="s">
        <v>48</v>
      </c>
      <c r="F132" s="87" t="s">
        <v>113</v>
      </c>
      <c r="G132" s="4">
        <v>0.501</v>
      </c>
      <c r="H132" s="2" t="s">
        <v>29</v>
      </c>
      <c r="I132" s="347">
        <v>56467.796000000002</v>
      </c>
      <c r="J132" s="347">
        <f t="shared" si="27"/>
        <v>4584055.6792800007</v>
      </c>
      <c r="K132" s="347">
        <f t="shared" si="32"/>
        <v>4584.0556792800007</v>
      </c>
      <c r="L132" s="347">
        <f t="shared" si="28"/>
        <v>4584055679.2800007</v>
      </c>
      <c r="M132" s="348">
        <f t="shared" si="29"/>
        <v>4.5840556792800013</v>
      </c>
      <c r="N132" s="349">
        <f t="shared" si="33"/>
        <v>0.14325173997750004</v>
      </c>
      <c r="O132" s="308">
        <f t="shared" si="34"/>
        <v>0.62343157238208013</v>
      </c>
      <c r="P132" s="350">
        <v>244688.22700000001</v>
      </c>
      <c r="Q132" s="347">
        <f t="shared" si="30"/>
        <v>225015293.5492</v>
      </c>
      <c r="R132" s="100">
        <f t="shared" si="35"/>
        <v>225015.2935492</v>
      </c>
      <c r="S132" s="351">
        <f t="shared" si="31"/>
        <v>225015293549.20001</v>
      </c>
      <c r="T132" s="348">
        <f t="shared" si="26"/>
        <v>225.01529354920004</v>
      </c>
      <c r="U132" s="352">
        <f t="shared" ref="U132:U195" si="37">T132/50</f>
        <v>4.5003058709840005</v>
      </c>
      <c r="V132" s="352">
        <f t="shared" si="36"/>
        <v>20.251376419427999</v>
      </c>
      <c r="W132" s="148"/>
      <c r="X132" s="148"/>
      <c r="Y132" s="148"/>
    </row>
    <row r="133" spans="1:49" ht="12" customHeight="1" thickBot="1">
      <c r="A133" s="34" t="s">
        <v>34</v>
      </c>
      <c r="B133" s="12" t="s">
        <v>81</v>
      </c>
      <c r="C133" s="12" t="s">
        <v>79</v>
      </c>
      <c r="D133" s="12" t="s">
        <v>57</v>
      </c>
      <c r="E133" s="12" t="s">
        <v>48</v>
      </c>
      <c r="F133" s="89" t="s">
        <v>114</v>
      </c>
      <c r="G133" s="14">
        <v>3.8</v>
      </c>
      <c r="H133" s="12">
        <v>4.3</v>
      </c>
      <c r="I133" s="347">
        <v>29800.596000000001</v>
      </c>
      <c r="J133" s="347">
        <f t="shared" si="27"/>
        <v>2419212.3832800002</v>
      </c>
      <c r="K133" s="347">
        <f t="shared" si="32"/>
        <v>2419.2123832800003</v>
      </c>
      <c r="L133" s="347">
        <f t="shared" si="28"/>
        <v>2419212383.2800002</v>
      </c>
      <c r="M133" s="348">
        <f t="shared" si="29"/>
        <v>2.4192123832800005</v>
      </c>
      <c r="N133" s="349">
        <f t="shared" si="33"/>
        <v>7.5600386977500017E-2</v>
      </c>
      <c r="O133" s="308">
        <f t="shared" si="34"/>
        <v>0.3290128841260801</v>
      </c>
      <c r="P133" s="356">
        <v>190820.48300000001</v>
      </c>
      <c r="Q133" s="347">
        <f t="shared" si="30"/>
        <v>175478516.16680002</v>
      </c>
      <c r="R133" s="100">
        <f t="shared" si="35"/>
        <v>175478.51616680002</v>
      </c>
      <c r="S133" s="351">
        <f t="shared" si="31"/>
        <v>175478516166.80002</v>
      </c>
      <c r="T133" s="348">
        <f t="shared" si="26"/>
        <v>175.47851616680003</v>
      </c>
      <c r="U133" s="352">
        <f t="shared" si="37"/>
        <v>3.5095703233360007</v>
      </c>
      <c r="V133" s="352">
        <f t="shared" si="36"/>
        <v>15.793066455012001</v>
      </c>
      <c r="W133" s="148"/>
      <c r="X133" s="148"/>
      <c r="Y133" s="148"/>
    </row>
    <row r="134" spans="1:49" ht="12" customHeight="1">
      <c r="A134" s="31" t="s">
        <v>34</v>
      </c>
      <c r="B134" s="11" t="s">
        <v>83</v>
      </c>
      <c r="C134" s="11" t="s">
        <v>84</v>
      </c>
      <c r="D134" s="11" t="s">
        <v>57</v>
      </c>
      <c r="E134" s="11" t="s">
        <v>48</v>
      </c>
      <c r="F134" s="90" t="s">
        <v>113</v>
      </c>
      <c r="G134" s="13">
        <v>0.56499999999999995</v>
      </c>
      <c r="H134" s="11" t="s">
        <v>29</v>
      </c>
      <c r="I134" s="347">
        <v>13633.606000000002</v>
      </c>
      <c r="J134" s="347">
        <f t="shared" si="27"/>
        <v>1106776.1350800002</v>
      </c>
      <c r="K134" s="347">
        <f t="shared" si="32"/>
        <v>1106.7761350800001</v>
      </c>
      <c r="L134" s="347">
        <f t="shared" si="28"/>
        <v>1106776135.0800002</v>
      </c>
      <c r="M134" s="348">
        <f t="shared" si="29"/>
        <v>1.1067761350800003</v>
      </c>
      <c r="N134" s="349">
        <f t="shared" si="33"/>
        <v>3.4586754221250009E-2</v>
      </c>
      <c r="O134" s="308">
        <f t="shared" si="34"/>
        <v>0.15052155437088002</v>
      </c>
      <c r="P134" s="357">
        <v>106485.463</v>
      </c>
      <c r="Q134" s="347">
        <f t="shared" si="30"/>
        <v>97924031.774799988</v>
      </c>
      <c r="R134" s="100">
        <f t="shared" si="35"/>
        <v>97924.031774799994</v>
      </c>
      <c r="S134" s="351">
        <f t="shared" si="31"/>
        <v>97924031774.799988</v>
      </c>
      <c r="T134" s="348">
        <f t="shared" si="26"/>
        <v>97.9240317748</v>
      </c>
      <c r="U134" s="352">
        <f t="shared" si="37"/>
        <v>1.958480635496</v>
      </c>
      <c r="V134" s="352">
        <f t="shared" si="36"/>
        <v>8.8131628597319995</v>
      </c>
      <c r="W134" s="148"/>
      <c r="X134" s="148"/>
      <c r="Y134" s="148"/>
    </row>
    <row r="135" spans="1:49" ht="12" customHeight="1">
      <c r="A135" s="29" t="s">
        <v>34</v>
      </c>
      <c r="B135" s="2" t="s">
        <v>83</v>
      </c>
      <c r="C135" s="2" t="s">
        <v>84</v>
      </c>
      <c r="D135" s="2" t="s">
        <v>57</v>
      </c>
      <c r="E135" s="2" t="s">
        <v>48</v>
      </c>
      <c r="F135" s="88" t="s">
        <v>114</v>
      </c>
      <c r="G135" s="4">
        <v>4.3</v>
      </c>
      <c r="H135" s="2">
        <v>4.8</v>
      </c>
      <c r="I135" s="347">
        <v>44117.549000000006</v>
      </c>
      <c r="J135" s="347">
        <f t="shared" si="27"/>
        <v>3581462.6278200005</v>
      </c>
      <c r="K135" s="347">
        <f t="shared" si="32"/>
        <v>3581.4626278200003</v>
      </c>
      <c r="L135" s="347">
        <f t="shared" si="28"/>
        <v>3581462627.8200006</v>
      </c>
      <c r="M135" s="348">
        <f t="shared" si="29"/>
        <v>3.581462627820001</v>
      </c>
      <c r="N135" s="349">
        <f t="shared" si="33"/>
        <v>0.11192070711937503</v>
      </c>
      <c r="O135" s="308">
        <f t="shared" si="34"/>
        <v>0.4870789173835201</v>
      </c>
      <c r="P135" s="350">
        <v>337390.08100000001</v>
      </c>
      <c r="Q135" s="347">
        <f t="shared" si="30"/>
        <v>310263918.48760003</v>
      </c>
      <c r="R135" s="100">
        <f t="shared" si="35"/>
        <v>310263.91848760005</v>
      </c>
      <c r="S135" s="351">
        <f t="shared" si="31"/>
        <v>310263918487.60004</v>
      </c>
      <c r="T135" s="348">
        <f t="shared" si="26"/>
        <v>310.26391848760005</v>
      </c>
      <c r="U135" s="352">
        <f t="shared" si="37"/>
        <v>6.2052783697520013</v>
      </c>
      <c r="V135" s="352">
        <f t="shared" si="36"/>
        <v>27.923752663883999</v>
      </c>
      <c r="W135" s="148"/>
      <c r="X135" s="148"/>
      <c r="Y135" s="148"/>
    </row>
    <row r="136" spans="1:49" ht="12" customHeight="1">
      <c r="A136" s="29" t="s">
        <v>34</v>
      </c>
      <c r="B136" s="2" t="s">
        <v>86</v>
      </c>
      <c r="C136" s="2" t="s">
        <v>84</v>
      </c>
      <c r="D136" s="2" t="s">
        <v>57</v>
      </c>
      <c r="E136" s="2" t="s">
        <v>48</v>
      </c>
      <c r="F136" s="87" t="s">
        <v>113</v>
      </c>
      <c r="G136" s="4">
        <v>0.5</v>
      </c>
      <c r="H136" s="2" t="s">
        <v>29</v>
      </c>
      <c r="I136" s="347">
        <v>8233.4980000000014</v>
      </c>
      <c r="J136" s="347">
        <f t="shared" si="27"/>
        <v>668395.36764000007</v>
      </c>
      <c r="K136" s="347">
        <f t="shared" si="32"/>
        <v>668.39536764000002</v>
      </c>
      <c r="L136" s="347">
        <f t="shared" si="28"/>
        <v>668395367.6400001</v>
      </c>
      <c r="M136" s="348">
        <f t="shared" si="29"/>
        <v>0.66839536764000018</v>
      </c>
      <c r="N136" s="349">
        <f t="shared" si="33"/>
        <v>2.0887355238750006E-2</v>
      </c>
      <c r="O136" s="308">
        <f t="shared" si="34"/>
        <v>9.0901769999040025E-2</v>
      </c>
      <c r="P136" s="350">
        <v>68251.365000000005</v>
      </c>
      <c r="Q136" s="347">
        <f t="shared" si="30"/>
        <v>62763955.254000001</v>
      </c>
      <c r="R136" s="100">
        <f t="shared" si="35"/>
        <v>62763.955254</v>
      </c>
      <c r="S136" s="351">
        <f t="shared" si="31"/>
        <v>62763955254</v>
      </c>
      <c r="T136" s="348">
        <f t="shared" si="26"/>
        <v>62.763955254000003</v>
      </c>
      <c r="U136" s="352">
        <f t="shared" si="37"/>
        <v>1.2552791050800001</v>
      </c>
      <c r="V136" s="352">
        <f t="shared" si="36"/>
        <v>5.648755972860001</v>
      </c>
      <c r="W136" s="148"/>
      <c r="X136" s="148"/>
      <c r="Y136" s="148"/>
    </row>
    <row r="137" spans="1:49" ht="12" customHeight="1">
      <c r="A137" s="29" t="s">
        <v>34</v>
      </c>
      <c r="B137" s="2" t="s">
        <v>86</v>
      </c>
      <c r="C137" s="2" t="s">
        <v>84</v>
      </c>
      <c r="D137" s="2" t="s">
        <v>57</v>
      </c>
      <c r="E137" s="2" t="s">
        <v>48</v>
      </c>
      <c r="F137" s="88" t="s">
        <v>114</v>
      </c>
      <c r="G137" s="4">
        <v>4</v>
      </c>
      <c r="H137" s="2">
        <v>4.5</v>
      </c>
      <c r="I137" s="347">
        <v>18933.712000000003</v>
      </c>
      <c r="J137" s="347">
        <f t="shared" si="27"/>
        <v>1537038.7401600003</v>
      </c>
      <c r="K137" s="347">
        <f t="shared" si="32"/>
        <v>1537.0387401600003</v>
      </c>
      <c r="L137" s="347">
        <f t="shared" si="28"/>
        <v>1537038740.1600003</v>
      </c>
      <c r="M137" s="348">
        <f t="shared" si="29"/>
        <v>1.5370387401600005</v>
      </c>
      <c r="N137" s="349">
        <f t="shared" si="33"/>
        <v>4.8032460630000016E-2</v>
      </c>
      <c r="O137" s="308">
        <f t="shared" si="34"/>
        <v>0.20903726866176003</v>
      </c>
      <c r="P137" s="350">
        <v>130185.93700000001</v>
      </c>
      <c r="Q137" s="347">
        <f t="shared" si="30"/>
        <v>119718987.6652</v>
      </c>
      <c r="R137" s="100">
        <f t="shared" si="35"/>
        <v>119718.98766519999</v>
      </c>
      <c r="S137" s="351">
        <f t="shared" si="31"/>
        <v>119718987665.2</v>
      </c>
      <c r="T137" s="348">
        <f t="shared" si="26"/>
        <v>119.7189876652</v>
      </c>
      <c r="U137" s="352">
        <f t="shared" si="37"/>
        <v>2.3943797533039999</v>
      </c>
      <c r="V137" s="352">
        <f t="shared" si="36"/>
        <v>10.774708889868</v>
      </c>
      <c r="W137" s="148"/>
      <c r="X137" s="148"/>
      <c r="Y137" s="148"/>
    </row>
    <row r="138" spans="1:49" ht="12" customHeight="1">
      <c r="A138" s="29" t="s">
        <v>34</v>
      </c>
      <c r="B138" s="2" t="s">
        <v>88</v>
      </c>
      <c r="C138" s="2" t="s">
        <v>84</v>
      </c>
      <c r="D138" s="2" t="s">
        <v>57</v>
      </c>
      <c r="E138" s="2" t="s">
        <v>48</v>
      </c>
      <c r="F138" s="87" t="s">
        <v>113</v>
      </c>
      <c r="G138" s="4">
        <v>0.49399999999999999</v>
      </c>
      <c r="H138" s="2" t="s">
        <v>29</v>
      </c>
      <c r="I138" s="347">
        <v>36200.724000000002</v>
      </c>
      <c r="J138" s="347">
        <f t="shared" si="27"/>
        <v>2938774.7743199999</v>
      </c>
      <c r="K138" s="347">
        <f t="shared" si="32"/>
        <v>2938.7747743199998</v>
      </c>
      <c r="L138" s="347">
        <f t="shared" si="28"/>
        <v>2938774774.3199997</v>
      </c>
      <c r="M138" s="348">
        <f t="shared" si="29"/>
        <v>2.9387747743199997</v>
      </c>
      <c r="N138" s="349">
        <f t="shared" si="33"/>
        <v>9.183671169749999E-2</v>
      </c>
      <c r="O138" s="308">
        <f t="shared" si="34"/>
        <v>0.39967336930752001</v>
      </c>
      <c r="P138" s="350">
        <v>170586.74500000002</v>
      </c>
      <c r="Q138" s="347">
        <f t="shared" si="30"/>
        <v>156871570.70200002</v>
      </c>
      <c r="R138" s="100">
        <f t="shared" si="35"/>
        <v>156871.57070200003</v>
      </c>
      <c r="S138" s="351">
        <f t="shared" si="31"/>
        <v>156871570702.00003</v>
      </c>
      <c r="T138" s="348">
        <f t="shared" si="26"/>
        <v>156.87157070200004</v>
      </c>
      <c r="U138" s="352">
        <f t="shared" si="37"/>
        <v>3.1374314140400008</v>
      </c>
      <c r="V138" s="352">
        <f t="shared" si="36"/>
        <v>14.118441363180002</v>
      </c>
      <c r="W138" s="148"/>
      <c r="X138" s="148"/>
      <c r="Y138" s="148"/>
    </row>
    <row r="139" spans="1:49" ht="12" customHeight="1" thickBot="1">
      <c r="A139" s="34" t="s">
        <v>34</v>
      </c>
      <c r="B139" s="12" t="s">
        <v>88</v>
      </c>
      <c r="C139" s="12" t="s">
        <v>84</v>
      </c>
      <c r="D139" s="12" t="s">
        <v>57</v>
      </c>
      <c r="E139" s="12" t="s">
        <v>48</v>
      </c>
      <c r="F139" s="89" t="s">
        <v>114</v>
      </c>
      <c r="G139" s="14">
        <v>4</v>
      </c>
      <c r="H139" s="12">
        <v>4.5</v>
      </c>
      <c r="I139" s="347">
        <v>42700.854000000007</v>
      </c>
      <c r="J139" s="347">
        <f t="shared" si="27"/>
        <v>3466455.3277200004</v>
      </c>
      <c r="K139" s="347">
        <f t="shared" si="32"/>
        <v>3466.4553277200002</v>
      </c>
      <c r="L139" s="347">
        <f t="shared" si="28"/>
        <v>3466455327.7200003</v>
      </c>
      <c r="M139" s="348">
        <f t="shared" si="29"/>
        <v>3.4664553277200003</v>
      </c>
      <c r="N139" s="349">
        <f t="shared" si="33"/>
        <v>0.10832672899125001</v>
      </c>
      <c r="O139" s="308">
        <f t="shared" si="34"/>
        <v>0.47143792456992006</v>
      </c>
      <c r="P139" s="356">
        <v>273788.80900000001</v>
      </c>
      <c r="Q139" s="347">
        <f t="shared" si="30"/>
        <v>251776188.75639999</v>
      </c>
      <c r="R139" s="100">
        <f t="shared" si="35"/>
        <v>251776.18875639999</v>
      </c>
      <c r="S139" s="351">
        <f t="shared" si="31"/>
        <v>251776188756.39999</v>
      </c>
      <c r="T139" s="348">
        <f t="shared" si="26"/>
        <v>251.77618875640002</v>
      </c>
      <c r="U139" s="352">
        <f t="shared" si="37"/>
        <v>5.0355237751280004</v>
      </c>
      <c r="V139" s="352">
        <f t="shared" si="36"/>
        <v>22.659856988076001</v>
      </c>
      <c r="W139" s="148"/>
      <c r="X139" s="148"/>
      <c r="Y139" s="148"/>
      <c r="Z139" s="3"/>
    </row>
    <row r="140" spans="1:49" ht="12" customHeight="1">
      <c r="A140" s="31" t="s">
        <v>34</v>
      </c>
      <c r="B140" s="11" t="s">
        <v>91</v>
      </c>
      <c r="C140" s="11" t="s">
        <v>90</v>
      </c>
      <c r="D140" s="11" t="s">
        <v>57</v>
      </c>
      <c r="E140" s="11" t="s">
        <v>48</v>
      </c>
      <c r="F140" s="90" t="s">
        <v>113</v>
      </c>
      <c r="G140" s="13">
        <v>0.51400000000000001</v>
      </c>
      <c r="H140" s="11" t="s">
        <v>29</v>
      </c>
      <c r="I140" s="347">
        <v>11250.225</v>
      </c>
      <c r="J140" s="347">
        <f t="shared" si="27"/>
        <v>913293.26549999998</v>
      </c>
      <c r="K140" s="347">
        <f t="shared" si="32"/>
        <v>913.29326549999996</v>
      </c>
      <c r="L140" s="347">
        <f t="shared" si="28"/>
        <v>913293265.5</v>
      </c>
      <c r="M140" s="348">
        <f t="shared" si="29"/>
        <v>0.91329326550000001</v>
      </c>
      <c r="N140" s="349">
        <f t="shared" si="33"/>
        <v>2.8540414546875E-2</v>
      </c>
      <c r="O140" s="308">
        <f t="shared" si="34"/>
        <v>0.124207884108</v>
      </c>
      <c r="P140" s="357">
        <v>87101.742000000013</v>
      </c>
      <c r="Q140" s="347">
        <f t="shared" si="30"/>
        <v>80098761.943200007</v>
      </c>
      <c r="R140" s="100">
        <f t="shared" si="35"/>
        <v>80098.761943200006</v>
      </c>
      <c r="S140" s="351">
        <f t="shared" si="31"/>
        <v>80098761943.200012</v>
      </c>
      <c r="T140" s="348">
        <f t="shared" si="26"/>
        <v>80.098761943200017</v>
      </c>
      <c r="U140" s="352">
        <f t="shared" si="37"/>
        <v>1.6019752388640003</v>
      </c>
      <c r="V140" s="352">
        <f t="shared" si="36"/>
        <v>7.2088885748880012</v>
      </c>
      <c r="W140" s="148"/>
      <c r="X140" s="148"/>
      <c r="Y140" s="148"/>
      <c r="Z140" s="3"/>
    </row>
    <row r="141" spans="1:49" ht="12" customHeight="1">
      <c r="A141" s="29" t="s">
        <v>34</v>
      </c>
      <c r="B141" s="2" t="s">
        <v>91</v>
      </c>
      <c r="C141" s="2" t="s">
        <v>90</v>
      </c>
      <c r="D141" s="2" t="s">
        <v>57</v>
      </c>
      <c r="E141" s="2" t="s">
        <v>48</v>
      </c>
      <c r="F141" s="88" t="s">
        <v>114</v>
      </c>
      <c r="G141" s="4">
        <v>4.0999999999999996</v>
      </c>
      <c r="H141" s="2">
        <v>4.5</v>
      </c>
      <c r="I141" s="347">
        <v>27783.889000000003</v>
      </c>
      <c r="J141" s="347">
        <f t="shared" si="27"/>
        <v>2255496.1090200003</v>
      </c>
      <c r="K141" s="347">
        <f t="shared" si="32"/>
        <v>2255.4961090200004</v>
      </c>
      <c r="L141" s="347">
        <f t="shared" si="28"/>
        <v>2255496109.0200005</v>
      </c>
      <c r="M141" s="348">
        <f t="shared" si="29"/>
        <v>2.2554961090200005</v>
      </c>
      <c r="N141" s="349">
        <f t="shared" si="33"/>
        <v>7.0484253406875017E-2</v>
      </c>
      <c r="O141" s="308">
        <f t="shared" si="34"/>
        <v>0.30674747082672005</v>
      </c>
      <c r="P141" s="350">
        <v>252588.38500000004</v>
      </c>
      <c r="Q141" s="347">
        <f t="shared" si="30"/>
        <v>232280278.84600002</v>
      </c>
      <c r="R141" s="100">
        <f t="shared" si="35"/>
        <v>232280.27884600003</v>
      </c>
      <c r="S141" s="351">
        <f t="shared" si="31"/>
        <v>232280278846.00003</v>
      </c>
      <c r="T141" s="348">
        <f t="shared" si="26"/>
        <v>232.28027884600004</v>
      </c>
      <c r="U141" s="352">
        <f t="shared" si="37"/>
        <v>4.6456055769200013</v>
      </c>
      <c r="V141" s="352">
        <f t="shared" si="36"/>
        <v>20.905225096140004</v>
      </c>
      <c r="W141" s="148"/>
      <c r="X141" s="148"/>
      <c r="Y141" s="148"/>
    </row>
    <row r="142" spans="1:49" ht="12" customHeight="1">
      <c r="A142" s="29" t="s">
        <v>34</v>
      </c>
      <c r="B142" s="2" t="s">
        <v>93</v>
      </c>
      <c r="C142" s="2" t="s">
        <v>90</v>
      </c>
      <c r="D142" s="2" t="s">
        <v>57</v>
      </c>
      <c r="E142" s="2" t="s">
        <v>48</v>
      </c>
      <c r="F142" s="87" t="s">
        <v>113</v>
      </c>
      <c r="G142" s="4">
        <v>0.50900000000000001</v>
      </c>
      <c r="H142" s="2" t="s">
        <v>29</v>
      </c>
      <c r="I142" s="347">
        <v>33050.661</v>
      </c>
      <c r="J142" s="347">
        <f t="shared" si="27"/>
        <v>2683052.65998</v>
      </c>
      <c r="K142" s="347">
        <f t="shared" si="32"/>
        <v>2683.05265998</v>
      </c>
      <c r="L142" s="347">
        <f t="shared" si="28"/>
        <v>2683052659.98</v>
      </c>
      <c r="M142" s="348">
        <f t="shared" si="29"/>
        <v>2.68305265998</v>
      </c>
      <c r="N142" s="349">
        <f t="shared" si="33"/>
        <v>8.3845395624374999E-2</v>
      </c>
      <c r="O142" s="308">
        <f t="shared" si="34"/>
        <v>0.36489516175728004</v>
      </c>
      <c r="P142" s="350">
        <v>243171.53</v>
      </c>
      <c r="Q142" s="347">
        <f t="shared" si="30"/>
        <v>223620538.98800001</v>
      </c>
      <c r="R142" s="100">
        <f t="shared" si="35"/>
        <v>223620.53898800001</v>
      </c>
      <c r="S142" s="351">
        <f t="shared" si="31"/>
        <v>223620538988</v>
      </c>
      <c r="T142" s="348">
        <f t="shared" si="26"/>
        <v>223.62053898800002</v>
      </c>
      <c r="U142" s="352">
        <f t="shared" si="37"/>
        <v>4.4724107797600006</v>
      </c>
      <c r="V142" s="352">
        <f t="shared" si="36"/>
        <v>20.125848508919997</v>
      </c>
      <c r="W142" s="148"/>
      <c r="X142" s="148"/>
      <c r="Y142" s="148"/>
    </row>
    <row r="143" spans="1:49" ht="12" customHeight="1" thickBot="1">
      <c r="A143" s="34" t="s">
        <v>34</v>
      </c>
      <c r="B143" s="12" t="s">
        <v>93</v>
      </c>
      <c r="C143" s="12" t="s">
        <v>90</v>
      </c>
      <c r="D143" s="12" t="s">
        <v>57</v>
      </c>
      <c r="E143" s="12" t="s">
        <v>48</v>
      </c>
      <c r="F143" s="89" t="s">
        <v>114</v>
      </c>
      <c r="G143" s="14">
        <v>4</v>
      </c>
      <c r="H143" s="12">
        <v>4.5</v>
      </c>
      <c r="I143" s="347">
        <v>35400.708000000006</v>
      </c>
      <c r="J143" s="347">
        <f t="shared" si="27"/>
        <v>2873829.4754400006</v>
      </c>
      <c r="K143" s="347">
        <f t="shared" si="32"/>
        <v>2873.8294754400008</v>
      </c>
      <c r="L143" s="347">
        <f t="shared" si="28"/>
        <v>2873829475.4400005</v>
      </c>
      <c r="M143" s="348">
        <f t="shared" si="29"/>
        <v>2.8738294754400009</v>
      </c>
      <c r="N143" s="349">
        <f t="shared" si="33"/>
        <v>8.9807171107500028E-2</v>
      </c>
      <c r="O143" s="308">
        <f t="shared" si="34"/>
        <v>0.39084080865984011</v>
      </c>
      <c r="P143" s="356">
        <v>294339.21999999997</v>
      </c>
      <c r="Q143" s="347">
        <f t="shared" si="30"/>
        <v>270674346.71199995</v>
      </c>
      <c r="R143" s="100">
        <f t="shared" si="35"/>
        <v>270674.34671199997</v>
      </c>
      <c r="S143" s="351">
        <f t="shared" si="31"/>
        <v>270674346711.99994</v>
      </c>
      <c r="T143" s="348">
        <f t="shared" si="26"/>
        <v>270.67434671199993</v>
      </c>
      <c r="U143" s="352">
        <f t="shared" si="37"/>
        <v>5.4134869342399989</v>
      </c>
      <c r="V143" s="352">
        <f t="shared" si="36"/>
        <v>24.360691204079995</v>
      </c>
      <c r="W143" s="148"/>
      <c r="X143" s="148"/>
      <c r="Y143" s="148"/>
      <c r="Z143" s="353"/>
      <c r="AA143" s="353"/>
      <c r="AB143" s="353"/>
      <c r="AC143" s="353"/>
      <c r="AD143" s="353"/>
      <c r="AE143" s="353"/>
      <c r="AF143" s="353"/>
      <c r="AG143" s="353"/>
      <c r="AH143" s="353"/>
      <c r="AI143" s="353"/>
      <c r="AJ143" s="353"/>
      <c r="AK143" s="353"/>
      <c r="AL143" s="353"/>
      <c r="AM143" s="353"/>
      <c r="AN143" s="353"/>
      <c r="AO143" s="353"/>
      <c r="AP143" s="353"/>
      <c r="AQ143" s="353"/>
      <c r="AR143" s="353"/>
      <c r="AS143" s="353"/>
      <c r="AT143" s="353"/>
      <c r="AU143" s="353"/>
      <c r="AV143" s="353"/>
      <c r="AW143" s="353"/>
    </row>
    <row r="144" spans="1:49" ht="12" customHeight="1">
      <c r="A144" s="31" t="s">
        <v>34</v>
      </c>
      <c r="B144" s="11" t="s">
        <v>96</v>
      </c>
      <c r="C144" s="11" t="s">
        <v>95</v>
      </c>
      <c r="D144" s="11" t="s">
        <v>57</v>
      </c>
      <c r="E144" s="11" t="s">
        <v>48</v>
      </c>
      <c r="F144" s="90" t="s">
        <v>113</v>
      </c>
      <c r="G144" s="13">
        <v>0.55400000000000005</v>
      </c>
      <c r="H144" s="11" t="s">
        <v>29</v>
      </c>
      <c r="I144" s="347">
        <v>19400.388000000003</v>
      </c>
      <c r="J144" s="347">
        <f t="shared" si="27"/>
        <v>1574923.4978400001</v>
      </c>
      <c r="K144" s="347">
        <f t="shared" si="32"/>
        <v>1574.92349784</v>
      </c>
      <c r="L144" s="347">
        <f t="shared" si="28"/>
        <v>1574923497.8400002</v>
      </c>
      <c r="M144" s="348">
        <f t="shared" si="29"/>
        <v>1.5749234978400002</v>
      </c>
      <c r="N144" s="349">
        <f t="shared" si="33"/>
        <v>4.9216359307500006E-2</v>
      </c>
      <c r="O144" s="308">
        <f t="shared" si="34"/>
        <v>0.21418959570624005</v>
      </c>
      <c r="P144" s="357">
        <v>248421.63500000001</v>
      </c>
      <c r="Q144" s="347">
        <f t="shared" si="30"/>
        <v>228448535.546</v>
      </c>
      <c r="R144" s="100">
        <f t="shared" si="35"/>
        <v>228448.535546</v>
      </c>
      <c r="S144" s="351">
        <f t="shared" si="31"/>
        <v>228448535546</v>
      </c>
      <c r="T144" s="348">
        <f t="shared" si="26"/>
        <v>228.44853554600002</v>
      </c>
      <c r="U144" s="352">
        <f t="shared" si="37"/>
        <v>4.5689707109200004</v>
      </c>
      <c r="V144" s="352">
        <f t="shared" si="36"/>
        <v>20.560368199140001</v>
      </c>
      <c r="W144" s="148"/>
      <c r="X144" s="148"/>
      <c r="Y144" s="148"/>
      <c r="Z144" s="353"/>
      <c r="AA144" s="353"/>
      <c r="AB144" s="353"/>
      <c r="AC144" s="353"/>
      <c r="AD144" s="353"/>
      <c r="AE144" s="353"/>
      <c r="AF144" s="353"/>
      <c r="AG144" s="353"/>
      <c r="AH144" s="353"/>
      <c r="AI144" s="353"/>
      <c r="AJ144" s="353"/>
      <c r="AK144" s="353"/>
      <c r="AL144" s="353"/>
      <c r="AM144" s="353"/>
      <c r="AN144" s="353"/>
      <c r="AO144" s="353"/>
      <c r="AP144" s="353"/>
      <c r="AQ144" s="353"/>
      <c r="AR144" s="353"/>
      <c r="AS144" s="353"/>
      <c r="AT144" s="353"/>
      <c r="AU144" s="353"/>
      <c r="AV144" s="353"/>
      <c r="AW144" s="353"/>
    </row>
    <row r="145" spans="1:49" ht="12" customHeight="1">
      <c r="A145" s="29" t="s">
        <v>34</v>
      </c>
      <c r="B145" s="2" t="s">
        <v>96</v>
      </c>
      <c r="C145" s="2" t="s">
        <v>95</v>
      </c>
      <c r="D145" s="2" t="s">
        <v>57</v>
      </c>
      <c r="E145" s="2" t="s">
        <v>48</v>
      </c>
      <c r="F145" s="88" t="s">
        <v>114</v>
      </c>
      <c r="G145" s="4">
        <v>4.5</v>
      </c>
      <c r="H145" s="2">
        <v>5</v>
      </c>
      <c r="I145" s="347">
        <v>58967.846000000005</v>
      </c>
      <c r="J145" s="347">
        <f t="shared" si="27"/>
        <v>4787009.7382800002</v>
      </c>
      <c r="K145" s="347">
        <f t="shared" si="32"/>
        <v>4787.0097382800004</v>
      </c>
      <c r="L145" s="347">
        <f t="shared" si="28"/>
        <v>4787009738.2799997</v>
      </c>
      <c r="M145" s="348">
        <f t="shared" si="29"/>
        <v>4.7870097382800001</v>
      </c>
      <c r="N145" s="349">
        <f t="shared" si="33"/>
        <v>0.14959405432125</v>
      </c>
      <c r="O145" s="308">
        <f t="shared" si="34"/>
        <v>0.65103332440608019</v>
      </c>
      <c r="P145" s="350">
        <v>446292.25900000002</v>
      </c>
      <c r="Q145" s="347">
        <f t="shared" si="30"/>
        <v>410410361.37639999</v>
      </c>
      <c r="R145" s="100">
        <f t="shared" si="35"/>
        <v>410410.36137639999</v>
      </c>
      <c r="S145" s="351">
        <f t="shared" si="31"/>
        <v>410410361376.40002</v>
      </c>
      <c r="T145" s="348">
        <f t="shared" si="26"/>
        <v>410.41036137640003</v>
      </c>
      <c r="U145" s="352">
        <f t="shared" si="37"/>
        <v>8.2082072275279998</v>
      </c>
      <c r="V145" s="352">
        <f t="shared" si="36"/>
        <v>36.936932523876003</v>
      </c>
      <c r="W145" s="148"/>
      <c r="X145" s="148"/>
      <c r="Y145" s="148"/>
      <c r="Z145" s="353"/>
      <c r="AA145" s="353"/>
      <c r="AB145" s="353"/>
      <c r="AC145" s="353"/>
      <c r="AD145" s="353"/>
      <c r="AE145" s="353"/>
      <c r="AF145" s="353"/>
      <c r="AG145" s="353"/>
      <c r="AH145" s="353"/>
      <c r="AI145" s="353"/>
      <c r="AJ145" s="353"/>
      <c r="AK145" s="353"/>
      <c r="AL145" s="353"/>
      <c r="AM145" s="353"/>
      <c r="AN145" s="353"/>
      <c r="AO145" s="353"/>
      <c r="AP145" s="353"/>
      <c r="AQ145" s="353"/>
      <c r="AR145" s="353"/>
      <c r="AS145" s="353"/>
      <c r="AT145" s="353"/>
      <c r="AU145" s="353"/>
      <c r="AV145" s="353"/>
      <c r="AW145" s="353"/>
    </row>
    <row r="146" spans="1:49" ht="12" customHeight="1">
      <c r="A146" s="29" t="s">
        <v>34</v>
      </c>
      <c r="B146" s="2" t="s">
        <v>98</v>
      </c>
      <c r="C146" s="2" t="s">
        <v>95</v>
      </c>
      <c r="D146" s="2" t="s">
        <v>57</v>
      </c>
      <c r="E146" s="2" t="s">
        <v>48</v>
      </c>
      <c r="F146" s="87" t="s">
        <v>113</v>
      </c>
      <c r="G146" s="4">
        <v>0.51100000000000001</v>
      </c>
      <c r="H146" s="2" t="s">
        <v>29</v>
      </c>
      <c r="I146" s="347">
        <v>24633.826000000001</v>
      </c>
      <c r="J146" s="347">
        <f t="shared" si="27"/>
        <v>1999773.9946800002</v>
      </c>
      <c r="K146" s="347">
        <f t="shared" si="32"/>
        <v>1999.7739946800002</v>
      </c>
      <c r="L146" s="347">
        <f t="shared" si="28"/>
        <v>1999773994.6800003</v>
      </c>
      <c r="M146" s="348">
        <f t="shared" si="29"/>
        <v>1.9997739946800004</v>
      </c>
      <c r="N146" s="349">
        <f t="shared" si="33"/>
        <v>6.2492937333750012E-2</v>
      </c>
      <c r="O146" s="308">
        <f t="shared" si="34"/>
        <v>0.27196926327648002</v>
      </c>
      <c r="P146" s="350">
        <v>218354.36700000003</v>
      </c>
      <c r="Q146" s="347">
        <f t="shared" si="30"/>
        <v>200798675.89320004</v>
      </c>
      <c r="R146" s="100">
        <f t="shared" si="35"/>
        <v>200798.67589320004</v>
      </c>
      <c r="S146" s="351">
        <f t="shared" si="31"/>
        <v>200798675893.20004</v>
      </c>
      <c r="T146" s="348">
        <f t="shared" si="26"/>
        <v>200.79867589320006</v>
      </c>
      <c r="U146" s="352">
        <f t="shared" si="37"/>
        <v>4.0159735178640013</v>
      </c>
      <c r="V146" s="352">
        <f t="shared" si="36"/>
        <v>18.071880830388</v>
      </c>
      <c r="W146" s="148"/>
      <c r="X146" s="148"/>
      <c r="Y146" s="148"/>
      <c r="Z146" s="345"/>
      <c r="AA146" s="345"/>
      <c r="AB146" s="345"/>
      <c r="AC146" s="345"/>
      <c r="AD146" s="345"/>
      <c r="AE146" s="345"/>
      <c r="AF146" s="345"/>
      <c r="AG146" s="345"/>
      <c r="AH146" s="345"/>
      <c r="AI146" s="345"/>
      <c r="AJ146" s="345"/>
      <c r="AK146" s="345"/>
      <c r="AL146" s="345"/>
      <c r="AM146" s="345"/>
      <c r="AN146" s="353"/>
      <c r="AO146" s="353"/>
      <c r="AP146" s="353"/>
      <c r="AQ146" s="353"/>
      <c r="AR146" s="353"/>
      <c r="AS146" s="353"/>
      <c r="AT146" s="353"/>
      <c r="AU146" s="353"/>
      <c r="AV146" s="353"/>
      <c r="AW146" s="353"/>
    </row>
    <row r="147" spans="1:49" ht="12" customHeight="1" thickBot="1">
      <c r="A147" s="34" t="s">
        <v>34</v>
      </c>
      <c r="B147" s="12" t="s">
        <v>98</v>
      </c>
      <c r="C147" s="12" t="s">
        <v>95</v>
      </c>
      <c r="D147" s="12" t="s">
        <v>57</v>
      </c>
      <c r="E147" s="12" t="s">
        <v>48</v>
      </c>
      <c r="F147" s="89" t="s">
        <v>114</v>
      </c>
      <c r="G147" s="14">
        <v>4</v>
      </c>
      <c r="H147" s="12">
        <v>4.5</v>
      </c>
      <c r="I147" s="347">
        <v>27383.881000000001</v>
      </c>
      <c r="J147" s="347">
        <f t="shared" si="27"/>
        <v>2223023.45958</v>
      </c>
      <c r="K147" s="347">
        <f t="shared" si="32"/>
        <v>2223.0234595800002</v>
      </c>
      <c r="L147" s="347">
        <f t="shared" si="28"/>
        <v>2223023459.5799999</v>
      </c>
      <c r="M147" s="348">
        <f t="shared" si="29"/>
        <v>2.2230234595800002</v>
      </c>
      <c r="N147" s="349">
        <f t="shared" si="33"/>
        <v>6.9469483111875008E-2</v>
      </c>
      <c r="O147" s="308">
        <f t="shared" si="34"/>
        <v>0.30233119050288004</v>
      </c>
      <c r="P147" s="356">
        <v>378340.9</v>
      </c>
      <c r="Q147" s="347">
        <f t="shared" si="30"/>
        <v>347922291.63999999</v>
      </c>
      <c r="R147" s="100">
        <f t="shared" si="35"/>
        <v>347922.29164000001</v>
      </c>
      <c r="S147" s="351">
        <f t="shared" si="31"/>
        <v>347922291640</v>
      </c>
      <c r="T147" s="348">
        <f t="shared" si="26"/>
        <v>347.92229164000003</v>
      </c>
      <c r="U147" s="352">
        <f t="shared" si="37"/>
        <v>6.9584458328000007</v>
      </c>
      <c r="V147" s="352">
        <f t="shared" si="36"/>
        <v>31.313006247600004</v>
      </c>
      <c r="W147" s="148"/>
      <c r="X147" s="148"/>
      <c r="Y147" s="148"/>
      <c r="Z147" s="353"/>
      <c r="AA147" s="363"/>
      <c r="AB147" s="363"/>
      <c r="AC147" s="363"/>
      <c r="AD147" s="363"/>
      <c r="AE147" s="354"/>
      <c r="AF147" s="353"/>
      <c r="AG147" s="353"/>
      <c r="AH147" s="353"/>
      <c r="AI147" s="363"/>
      <c r="AJ147" s="363"/>
      <c r="AK147" s="363"/>
      <c r="AL147" s="363"/>
      <c r="AM147" s="354"/>
      <c r="AN147" s="353"/>
      <c r="AO147" s="353"/>
      <c r="AP147" s="353"/>
      <c r="AQ147" s="353"/>
      <c r="AR147" s="353"/>
      <c r="AS147" s="353"/>
      <c r="AT147" s="353"/>
      <c r="AU147" s="353"/>
      <c r="AV147" s="353"/>
      <c r="AW147" s="353"/>
    </row>
    <row r="148" spans="1:49" ht="12" customHeight="1">
      <c r="A148" s="31" t="s">
        <v>34</v>
      </c>
      <c r="B148" s="11" t="s">
        <v>100</v>
      </c>
      <c r="C148" s="11" t="s">
        <v>101</v>
      </c>
      <c r="D148" s="11" t="s">
        <v>57</v>
      </c>
      <c r="E148" s="11" t="s">
        <v>48</v>
      </c>
      <c r="F148" s="90" t="s">
        <v>113</v>
      </c>
      <c r="G148" s="13">
        <v>0.51200000000000001</v>
      </c>
      <c r="H148" s="11" t="s">
        <v>29</v>
      </c>
      <c r="I148" s="347">
        <v>19367.054</v>
      </c>
      <c r="J148" s="347">
        <f t="shared" si="27"/>
        <v>1572217.4437199999</v>
      </c>
      <c r="K148" s="347">
        <f t="shared" si="32"/>
        <v>1572.2174437199999</v>
      </c>
      <c r="L148" s="347">
        <f t="shared" si="28"/>
        <v>1572217443.7199998</v>
      </c>
      <c r="M148" s="348">
        <f t="shared" si="29"/>
        <v>1.5722174437199998</v>
      </c>
      <c r="N148" s="349">
        <f t="shared" si="33"/>
        <v>4.9131795116249995E-2</v>
      </c>
      <c r="O148" s="308">
        <f t="shared" si="34"/>
        <v>0.21382157234592003</v>
      </c>
      <c r="P148" s="357">
        <v>244821.56300000002</v>
      </c>
      <c r="Q148" s="347">
        <f t="shared" si="30"/>
        <v>225137909.3348</v>
      </c>
      <c r="R148" s="100">
        <f t="shared" si="35"/>
        <v>225137.9093348</v>
      </c>
      <c r="S148" s="351">
        <f t="shared" si="31"/>
        <v>225137909334.80002</v>
      </c>
      <c r="T148" s="348">
        <f t="shared" si="26"/>
        <v>225.13790933480004</v>
      </c>
      <c r="U148" s="352">
        <f t="shared" si="37"/>
        <v>4.5027581866960009</v>
      </c>
      <c r="V148" s="352">
        <f t="shared" si="36"/>
        <v>20.262411840132</v>
      </c>
      <c r="W148" s="148"/>
      <c r="X148" s="148"/>
      <c r="Y148" s="148"/>
      <c r="Z148" s="353"/>
      <c r="AA148" s="363"/>
      <c r="AB148" s="363"/>
      <c r="AC148" s="363"/>
      <c r="AD148" s="363"/>
      <c r="AE148" s="354"/>
      <c r="AF148" s="353"/>
      <c r="AG148" s="353"/>
      <c r="AH148" s="353"/>
      <c r="AI148" s="363"/>
      <c r="AJ148" s="363"/>
      <c r="AK148" s="363"/>
      <c r="AL148" s="363"/>
      <c r="AM148" s="354"/>
      <c r="AN148" s="353"/>
      <c r="AO148" s="353"/>
      <c r="AP148" s="353"/>
      <c r="AQ148" s="353"/>
      <c r="AR148" s="353"/>
      <c r="AS148" s="353"/>
      <c r="AT148" s="353"/>
      <c r="AU148" s="353"/>
      <c r="AV148" s="353"/>
      <c r="AW148" s="353"/>
    </row>
    <row r="149" spans="1:49" ht="12" customHeight="1">
      <c r="A149" s="29" t="s">
        <v>34</v>
      </c>
      <c r="B149" s="2" t="s">
        <v>100</v>
      </c>
      <c r="C149" s="2" t="s">
        <v>101</v>
      </c>
      <c r="D149" s="2" t="s">
        <v>57</v>
      </c>
      <c r="E149" s="2" t="s">
        <v>48</v>
      </c>
      <c r="F149" s="88" t="s">
        <v>114</v>
      </c>
      <c r="G149" s="4">
        <v>3.8</v>
      </c>
      <c r="H149" s="2">
        <v>4.3</v>
      </c>
      <c r="I149" s="347">
        <v>10233.538</v>
      </c>
      <c r="J149" s="347">
        <f t="shared" si="27"/>
        <v>830758.61484000017</v>
      </c>
      <c r="K149" s="347">
        <f t="shared" si="32"/>
        <v>830.75861484000018</v>
      </c>
      <c r="L149" s="347">
        <f t="shared" si="28"/>
        <v>830758614.84000015</v>
      </c>
      <c r="M149" s="348">
        <f t="shared" si="29"/>
        <v>0.83075861484000024</v>
      </c>
      <c r="N149" s="349">
        <f t="shared" si="33"/>
        <v>2.5961206713750008E-2</v>
      </c>
      <c r="O149" s="308">
        <f t="shared" si="34"/>
        <v>0.11298317161824002</v>
      </c>
      <c r="P149" s="350">
        <v>140369.47400000002</v>
      </c>
      <c r="Q149" s="347">
        <f t="shared" si="30"/>
        <v>129083768.29040001</v>
      </c>
      <c r="R149" s="100">
        <f t="shared" si="35"/>
        <v>129083.76829040001</v>
      </c>
      <c r="S149" s="351">
        <f t="shared" si="31"/>
        <v>129083768290.40001</v>
      </c>
      <c r="T149" s="348">
        <f t="shared" si="26"/>
        <v>129.08376829040003</v>
      </c>
      <c r="U149" s="352">
        <f t="shared" si="37"/>
        <v>2.5816753658080005</v>
      </c>
      <c r="V149" s="352">
        <f t="shared" si="36"/>
        <v>11.617539146136002</v>
      </c>
      <c r="W149" s="148"/>
      <c r="X149" s="148"/>
      <c r="Y149" s="148"/>
      <c r="Z149" s="353"/>
      <c r="AA149" s="363"/>
      <c r="AB149" s="363"/>
      <c r="AC149" s="363"/>
      <c r="AD149" s="363"/>
      <c r="AE149" s="354"/>
      <c r="AF149" s="353"/>
      <c r="AG149" s="353"/>
      <c r="AH149" s="353"/>
      <c r="AI149" s="363"/>
      <c r="AJ149" s="363"/>
      <c r="AK149" s="363"/>
      <c r="AL149" s="363"/>
      <c r="AM149" s="354"/>
      <c r="AN149" s="353"/>
      <c r="AO149" s="353"/>
      <c r="AP149" s="353"/>
      <c r="AQ149" s="353"/>
      <c r="AR149" s="353"/>
      <c r="AS149" s="353"/>
      <c r="AT149" s="353"/>
      <c r="AU149" s="353"/>
      <c r="AV149" s="353"/>
      <c r="AW149" s="353"/>
    </row>
    <row r="150" spans="1:49" ht="12" customHeight="1">
      <c r="A150" s="29" t="s">
        <v>34</v>
      </c>
      <c r="B150" s="2" t="s">
        <v>103</v>
      </c>
      <c r="C150" s="2" t="s">
        <v>101</v>
      </c>
      <c r="D150" s="2" t="s">
        <v>57</v>
      </c>
      <c r="E150" s="2" t="s">
        <v>48</v>
      </c>
      <c r="F150" s="87" t="s">
        <v>113</v>
      </c>
      <c r="G150" s="4">
        <v>0.50600000000000001</v>
      </c>
      <c r="H150" s="2" t="s">
        <v>29</v>
      </c>
      <c r="I150" s="347">
        <v>35817.383000000002</v>
      </c>
      <c r="J150" s="347">
        <f t="shared" si="27"/>
        <v>2907655.1519400002</v>
      </c>
      <c r="K150" s="347">
        <f t="shared" si="32"/>
        <v>2907.6551519400005</v>
      </c>
      <c r="L150" s="347">
        <f t="shared" si="28"/>
        <v>2907655151.9400001</v>
      </c>
      <c r="M150" s="348">
        <f t="shared" si="29"/>
        <v>2.9076551519400002</v>
      </c>
      <c r="N150" s="349">
        <f t="shared" si="33"/>
        <v>9.0864223498125007E-2</v>
      </c>
      <c r="O150" s="308">
        <f t="shared" si="34"/>
        <v>0.39544110066384003</v>
      </c>
      <c r="P150" s="350">
        <v>394307.88600000006</v>
      </c>
      <c r="Q150" s="347">
        <f t="shared" si="30"/>
        <v>362605531.96560007</v>
      </c>
      <c r="R150" s="100">
        <f t="shared" si="35"/>
        <v>362605.53196560009</v>
      </c>
      <c r="S150" s="351">
        <f t="shared" si="31"/>
        <v>362605531965.6001</v>
      </c>
      <c r="T150" s="348">
        <f t="shared" si="26"/>
        <v>362.60553196560011</v>
      </c>
      <c r="U150" s="352">
        <f t="shared" si="37"/>
        <v>7.2521106393120025</v>
      </c>
      <c r="V150" s="352">
        <f t="shared" si="36"/>
        <v>32.634497876904007</v>
      </c>
      <c r="W150" s="148"/>
      <c r="X150" s="148"/>
      <c r="Y150" s="148"/>
      <c r="Z150" s="353"/>
      <c r="AA150" s="363"/>
      <c r="AB150" s="363"/>
      <c r="AC150" s="363"/>
      <c r="AD150" s="363"/>
      <c r="AE150" s="354"/>
      <c r="AF150" s="353"/>
      <c r="AG150" s="353"/>
      <c r="AH150" s="353"/>
      <c r="AI150" s="363"/>
      <c r="AJ150" s="363"/>
      <c r="AK150" s="363"/>
      <c r="AL150" s="363"/>
      <c r="AM150" s="354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</row>
    <row r="151" spans="1:49" ht="12" customHeight="1" thickBot="1">
      <c r="A151" s="34" t="s">
        <v>34</v>
      </c>
      <c r="B151" s="12" t="s">
        <v>103</v>
      </c>
      <c r="C151" s="12" t="s">
        <v>101</v>
      </c>
      <c r="D151" s="12" t="s">
        <v>57</v>
      </c>
      <c r="E151" s="12" t="s">
        <v>48</v>
      </c>
      <c r="F151" s="89" t="s">
        <v>114</v>
      </c>
      <c r="G151" s="14">
        <v>4</v>
      </c>
      <c r="H151" s="12">
        <v>4.5</v>
      </c>
      <c r="I151" s="347">
        <v>45000.9</v>
      </c>
      <c r="J151" s="347">
        <f t="shared" si="27"/>
        <v>3653173.0619999999</v>
      </c>
      <c r="K151" s="347">
        <f t="shared" si="32"/>
        <v>3653.1730619999998</v>
      </c>
      <c r="L151" s="347">
        <f t="shared" si="28"/>
        <v>3653173062</v>
      </c>
      <c r="M151" s="348">
        <f t="shared" si="29"/>
        <v>3.653173062</v>
      </c>
      <c r="N151" s="349">
        <f t="shared" si="33"/>
        <v>0.1141616581875</v>
      </c>
      <c r="O151" s="308">
        <f t="shared" si="34"/>
        <v>0.49683153643200001</v>
      </c>
      <c r="P151" s="356">
        <v>475892.85100000002</v>
      </c>
      <c r="Q151" s="347">
        <f t="shared" si="30"/>
        <v>437631065.77959996</v>
      </c>
      <c r="R151" s="100">
        <f t="shared" si="35"/>
        <v>437631.06577959994</v>
      </c>
      <c r="S151" s="351">
        <f t="shared" si="31"/>
        <v>437631065779.59998</v>
      </c>
      <c r="T151" s="348">
        <f t="shared" si="26"/>
        <v>437.63106577960002</v>
      </c>
      <c r="U151" s="352">
        <f t="shared" si="37"/>
        <v>8.7526213155920001</v>
      </c>
      <c r="V151" s="352">
        <f t="shared" si="36"/>
        <v>39.386795920164005</v>
      </c>
      <c r="W151" s="148"/>
      <c r="X151" s="148"/>
      <c r="Y151" s="148"/>
      <c r="Z151" s="353"/>
      <c r="AA151" s="363"/>
      <c r="AB151" s="363"/>
      <c r="AC151" s="363"/>
      <c r="AD151" s="363"/>
      <c r="AE151" s="354"/>
      <c r="AF151" s="353"/>
      <c r="AG151" s="353"/>
      <c r="AH151" s="353"/>
      <c r="AI151" s="363"/>
      <c r="AJ151" s="363"/>
      <c r="AK151" s="363"/>
      <c r="AL151" s="363"/>
      <c r="AM151" s="354"/>
      <c r="AN151" s="353"/>
      <c r="AO151" s="353"/>
      <c r="AP151" s="353"/>
      <c r="AQ151" s="353"/>
      <c r="AR151" s="353"/>
      <c r="AS151" s="353"/>
      <c r="AT151" s="353"/>
      <c r="AU151" s="353"/>
      <c r="AV151" s="353"/>
      <c r="AW151" s="353"/>
    </row>
    <row r="152" spans="1:49" ht="12" customHeight="1">
      <c r="A152" s="31" t="s">
        <v>34</v>
      </c>
      <c r="B152" s="11" t="s">
        <v>105</v>
      </c>
      <c r="C152" s="11" t="s">
        <v>32</v>
      </c>
      <c r="D152" s="11" t="s">
        <v>57</v>
      </c>
      <c r="E152" s="11" t="s">
        <v>48</v>
      </c>
      <c r="F152" s="90" t="s">
        <v>113</v>
      </c>
      <c r="G152" s="13">
        <v>0.499</v>
      </c>
      <c r="H152" s="11" t="s">
        <v>29</v>
      </c>
      <c r="I152" s="347">
        <v>13966.946000000002</v>
      </c>
      <c r="J152" s="347">
        <f t="shared" si="27"/>
        <v>1133836.6762800002</v>
      </c>
      <c r="K152" s="347">
        <f t="shared" si="32"/>
        <v>1133.8366762800003</v>
      </c>
      <c r="L152" s="347">
        <f t="shared" si="28"/>
        <v>1133836676.2800002</v>
      </c>
      <c r="M152" s="348">
        <f t="shared" si="29"/>
        <v>1.1338366762800003</v>
      </c>
      <c r="N152" s="349">
        <f t="shared" si="33"/>
        <v>3.5432396133750009E-2</v>
      </c>
      <c r="O152" s="308">
        <f t="shared" si="34"/>
        <v>0.15420178797408005</v>
      </c>
      <c r="P152" s="357">
        <v>270988.75300000003</v>
      </c>
      <c r="Q152" s="347">
        <f t="shared" si="30"/>
        <v>249201257.2588</v>
      </c>
      <c r="R152" s="100">
        <f t="shared" si="35"/>
        <v>249201.2572588</v>
      </c>
      <c r="S152" s="351">
        <f t="shared" si="31"/>
        <v>249201257258.79999</v>
      </c>
      <c r="T152" s="348">
        <f t="shared" si="26"/>
        <v>249.20125725880001</v>
      </c>
      <c r="U152" s="352">
        <f t="shared" si="37"/>
        <v>4.984025145176</v>
      </c>
      <c r="V152" s="352">
        <f t="shared" si="36"/>
        <v>22.428113153291999</v>
      </c>
      <c r="W152" s="148"/>
      <c r="X152" s="148"/>
      <c r="Y152" s="148"/>
      <c r="Z152" s="353"/>
      <c r="AA152" s="363"/>
      <c r="AB152" s="363"/>
      <c r="AC152" s="363"/>
      <c r="AD152" s="363"/>
      <c r="AE152" s="354"/>
      <c r="AF152" s="353"/>
      <c r="AG152" s="353"/>
      <c r="AH152" s="353"/>
      <c r="AI152" s="363"/>
      <c r="AJ152" s="363"/>
      <c r="AK152" s="363"/>
      <c r="AL152" s="363"/>
      <c r="AM152" s="354"/>
      <c r="AN152" s="353"/>
      <c r="AO152" s="353"/>
      <c r="AP152" s="353"/>
      <c r="AQ152" s="353"/>
      <c r="AR152" s="353"/>
      <c r="AS152" s="353"/>
      <c r="AT152" s="353"/>
      <c r="AU152" s="353"/>
      <c r="AV152" s="353"/>
      <c r="AW152" s="353"/>
    </row>
    <row r="153" spans="1:49" ht="12" customHeight="1">
      <c r="A153" s="29" t="s">
        <v>34</v>
      </c>
      <c r="B153" s="2" t="s">
        <v>105</v>
      </c>
      <c r="C153" s="2" t="s">
        <v>32</v>
      </c>
      <c r="D153" s="2" t="s">
        <v>57</v>
      </c>
      <c r="E153" s="2" t="s">
        <v>48</v>
      </c>
      <c r="F153" s="88" t="s">
        <v>114</v>
      </c>
      <c r="G153" s="4">
        <v>3.5</v>
      </c>
      <c r="H153" s="2">
        <v>4</v>
      </c>
      <c r="I153" s="347">
        <v>7283.4790000000003</v>
      </c>
      <c r="J153" s="347">
        <f t="shared" si="27"/>
        <v>591272.82522</v>
      </c>
      <c r="K153" s="347">
        <f t="shared" si="32"/>
        <v>591.27282521999996</v>
      </c>
      <c r="L153" s="347">
        <f t="shared" si="28"/>
        <v>591272825.22000003</v>
      </c>
      <c r="M153" s="348">
        <f t="shared" si="29"/>
        <v>0.59127282522000002</v>
      </c>
      <c r="N153" s="349">
        <f t="shared" si="33"/>
        <v>1.8477275788125001E-2</v>
      </c>
      <c r="O153" s="308">
        <f t="shared" si="34"/>
        <v>8.0413104229920013E-2</v>
      </c>
      <c r="P153" s="350">
        <v>102168.71</v>
      </c>
      <c r="Q153" s="347">
        <f t="shared" si="30"/>
        <v>93954345.716000006</v>
      </c>
      <c r="R153" s="100">
        <f t="shared" si="35"/>
        <v>93954.345716000011</v>
      </c>
      <c r="S153" s="351">
        <f t="shared" si="31"/>
        <v>93954345716</v>
      </c>
      <c r="T153" s="348">
        <f t="shared" si="26"/>
        <v>93.954345716000006</v>
      </c>
      <c r="U153" s="352">
        <f t="shared" si="37"/>
        <v>1.8790869143200002</v>
      </c>
      <c r="V153" s="352">
        <f t="shared" si="36"/>
        <v>8.45589111444</v>
      </c>
      <c r="W153" s="148"/>
      <c r="X153" s="148"/>
      <c r="Y153" s="148"/>
      <c r="Z153" s="353"/>
      <c r="AA153" s="354"/>
      <c r="AB153" s="354"/>
      <c r="AC153" s="354"/>
      <c r="AD153" s="354"/>
      <c r="AE153" s="353"/>
      <c r="AF153" s="353"/>
      <c r="AG153" s="353"/>
      <c r="AH153" s="353"/>
      <c r="AI153" s="354"/>
      <c r="AJ153" s="354"/>
      <c r="AK153" s="354"/>
      <c r="AL153" s="354"/>
      <c r="AM153" s="353"/>
      <c r="AN153" s="353"/>
      <c r="AO153" s="353"/>
      <c r="AP153" s="353"/>
      <c r="AQ153" s="353"/>
      <c r="AR153" s="353"/>
      <c r="AS153" s="353"/>
      <c r="AT153" s="353"/>
      <c r="AU153" s="353"/>
      <c r="AV153" s="353"/>
      <c r="AW153" s="353"/>
    </row>
    <row r="154" spans="1:49" ht="12" customHeight="1">
      <c r="A154" s="29" t="s">
        <v>34</v>
      </c>
      <c r="B154" s="2" t="s">
        <v>18</v>
      </c>
      <c r="C154" s="2" t="s">
        <v>32</v>
      </c>
      <c r="D154" s="2" t="s">
        <v>57</v>
      </c>
      <c r="E154" s="2" t="s">
        <v>48</v>
      </c>
      <c r="F154" s="87" t="s">
        <v>113</v>
      </c>
      <c r="G154" s="4">
        <v>0.53100000000000003</v>
      </c>
      <c r="H154" s="2" t="s">
        <v>29</v>
      </c>
      <c r="I154" s="347">
        <v>16483.663</v>
      </c>
      <c r="J154" s="347">
        <f t="shared" si="27"/>
        <v>1338143.7623400001</v>
      </c>
      <c r="K154" s="347">
        <f t="shared" si="32"/>
        <v>1338.1437623400002</v>
      </c>
      <c r="L154" s="347">
        <f t="shared" si="28"/>
        <v>1338143762.3400002</v>
      </c>
      <c r="M154" s="348">
        <f t="shared" si="29"/>
        <v>1.3381437623400003</v>
      </c>
      <c r="N154" s="349">
        <f t="shared" si="33"/>
        <v>4.181699257312501E-2</v>
      </c>
      <c r="O154" s="308">
        <f t="shared" si="34"/>
        <v>0.18198755167824002</v>
      </c>
      <c r="P154" s="350">
        <v>307606.152</v>
      </c>
      <c r="Q154" s="347">
        <f t="shared" si="30"/>
        <v>282874617.37919998</v>
      </c>
      <c r="R154" s="100">
        <f t="shared" si="35"/>
        <v>282874.6173792</v>
      </c>
      <c r="S154" s="351">
        <f t="shared" si="31"/>
        <v>282874617379.19995</v>
      </c>
      <c r="T154" s="348">
        <f t="shared" si="26"/>
        <v>282.87461737919995</v>
      </c>
      <c r="U154" s="352">
        <f t="shared" si="37"/>
        <v>5.6574923475839993</v>
      </c>
      <c r="V154" s="352">
        <f t="shared" si="36"/>
        <v>25.458715564127999</v>
      </c>
      <c r="W154" s="148"/>
      <c r="X154" s="148"/>
      <c r="Y154" s="148"/>
      <c r="Z154" s="353"/>
      <c r="AA154" s="354"/>
      <c r="AB154" s="354"/>
      <c r="AC154" s="354"/>
      <c r="AD154" s="354"/>
      <c r="AE154" s="353"/>
      <c r="AF154" s="353"/>
      <c r="AG154" s="353"/>
      <c r="AH154" s="353"/>
      <c r="AI154" s="354"/>
      <c r="AJ154" s="354"/>
      <c r="AK154" s="354"/>
      <c r="AL154" s="354"/>
      <c r="AM154" s="354"/>
      <c r="AN154" s="353"/>
      <c r="AO154" s="353"/>
      <c r="AP154" s="353"/>
      <c r="AQ154" s="353"/>
      <c r="AR154" s="353"/>
      <c r="AS154" s="353"/>
      <c r="AT154" s="353"/>
      <c r="AU154" s="353"/>
      <c r="AV154" s="353"/>
      <c r="AW154" s="353"/>
    </row>
    <row r="155" spans="1:49" ht="12" customHeight="1" thickBot="1">
      <c r="A155" s="34" t="s">
        <v>34</v>
      </c>
      <c r="B155" s="12" t="s">
        <v>18</v>
      </c>
      <c r="C155" s="12" t="s">
        <v>32</v>
      </c>
      <c r="D155" s="12" t="s">
        <v>57</v>
      </c>
      <c r="E155" s="12" t="s">
        <v>48</v>
      </c>
      <c r="F155" s="89" t="s">
        <v>114</v>
      </c>
      <c r="G155" s="14">
        <v>3.8</v>
      </c>
      <c r="H155" s="12">
        <v>4.3</v>
      </c>
      <c r="I155" s="347">
        <v>36834.07</v>
      </c>
      <c r="J155" s="347">
        <f t="shared" si="27"/>
        <v>2990189.8026000001</v>
      </c>
      <c r="K155" s="347">
        <f t="shared" si="32"/>
        <v>2990.1898025999999</v>
      </c>
      <c r="L155" s="347">
        <f t="shared" si="28"/>
        <v>2990189802.5999999</v>
      </c>
      <c r="M155" s="348">
        <f t="shared" si="29"/>
        <v>2.9901898026000002</v>
      </c>
      <c r="N155" s="349">
        <f t="shared" si="33"/>
        <v>9.3443431331250007E-2</v>
      </c>
      <c r="O155" s="308">
        <f t="shared" si="34"/>
        <v>0.40666581315360006</v>
      </c>
      <c r="P155" s="356">
        <v>414691.62700000004</v>
      </c>
      <c r="Q155" s="347">
        <f t="shared" si="30"/>
        <v>381350420.18920004</v>
      </c>
      <c r="R155" s="100">
        <f t="shared" si="35"/>
        <v>381350.42018920003</v>
      </c>
      <c r="S155" s="351">
        <f t="shared" si="31"/>
        <v>381350420189.20007</v>
      </c>
      <c r="T155" s="348">
        <f t="shared" si="26"/>
        <v>381.35042018920012</v>
      </c>
      <c r="U155" s="352">
        <f t="shared" si="37"/>
        <v>7.6270084037840027</v>
      </c>
      <c r="V155" s="352">
        <f t="shared" si="36"/>
        <v>34.321537817028002</v>
      </c>
      <c r="W155" s="148"/>
      <c r="X155" s="148"/>
      <c r="Y155" s="148"/>
      <c r="Z155" s="353"/>
      <c r="AA155" s="353"/>
      <c r="AB155" s="353"/>
      <c r="AC155" s="353"/>
      <c r="AD155" s="353"/>
      <c r="AE155" s="353"/>
      <c r="AF155" s="353"/>
      <c r="AG155" s="353"/>
      <c r="AH155" s="353"/>
      <c r="AI155" s="353"/>
      <c r="AJ155" s="353"/>
      <c r="AK155" s="353"/>
      <c r="AL155" s="353"/>
      <c r="AM155" s="353"/>
      <c r="AN155" s="353"/>
      <c r="AO155" s="353"/>
      <c r="AP155" s="353"/>
      <c r="AQ155" s="353"/>
      <c r="AR155" s="353"/>
      <c r="AS155" s="353"/>
      <c r="AT155" s="353"/>
      <c r="AU155" s="353"/>
      <c r="AV155" s="353"/>
      <c r="AW155" s="353"/>
    </row>
    <row r="156" spans="1:49" ht="12" customHeight="1">
      <c r="A156" s="31" t="s">
        <v>34</v>
      </c>
      <c r="B156" s="11" t="s">
        <v>20</v>
      </c>
      <c r="C156" s="11" t="s">
        <v>30</v>
      </c>
      <c r="D156" s="11" t="s">
        <v>57</v>
      </c>
      <c r="E156" s="11" t="s">
        <v>48</v>
      </c>
      <c r="F156" s="90" t="s">
        <v>113</v>
      </c>
      <c r="G156" s="13">
        <v>0.50800000000000001</v>
      </c>
      <c r="H156" s="11" t="s">
        <v>29</v>
      </c>
      <c r="I156" s="347">
        <v>51134.356000000007</v>
      </c>
      <c r="J156" s="347">
        <f t="shared" si="27"/>
        <v>4151087.0200800006</v>
      </c>
      <c r="K156" s="347">
        <f t="shared" si="32"/>
        <v>4151.0870200800009</v>
      </c>
      <c r="L156" s="347">
        <f t="shared" si="28"/>
        <v>4151087020.0800004</v>
      </c>
      <c r="M156" s="348">
        <f t="shared" si="29"/>
        <v>4.1510870200800003</v>
      </c>
      <c r="N156" s="349">
        <f t="shared" si="33"/>
        <v>0.12972146937750001</v>
      </c>
      <c r="O156" s="308">
        <f t="shared" si="34"/>
        <v>0.56454783473088022</v>
      </c>
      <c r="P156" s="357">
        <v>588511.77</v>
      </c>
      <c r="Q156" s="347">
        <f t="shared" si="30"/>
        <v>541195423.69200003</v>
      </c>
      <c r="R156" s="100">
        <f t="shared" si="35"/>
        <v>541195.42369199998</v>
      </c>
      <c r="S156" s="351">
        <f t="shared" si="31"/>
        <v>541195423692.00006</v>
      </c>
      <c r="T156" s="348">
        <f t="shared" ref="T156:T219" si="38">S156*0.000000001</f>
        <v>541.19542369200008</v>
      </c>
      <c r="U156" s="352">
        <f t="shared" si="37"/>
        <v>10.823908473840001</v>
      </c>
      <c r="V156" s="352">
        <f t="shared" si="36"/>
        <v>48.707588132279994</v>
      </c>
      <c r="W156" s="148"/>
      <c r="X156" s="148"/>
      <c r="Y156" s="148"/>
      <c r="Z156" s="353"/>
      <c r="AA156" s="353"/>
      <c r="AB156" s="353"/>
      <c r="AC156" s="353"/>
      <c r="AD156" s="353"/>
      <c r="AE156" s="353"/>
      <c r="AF156" s="353"/>
      <c r="AG156" s="353"/>
      <c r="AH156" s="353"/>
      <c r="AI156" s="353"/>
      <c r="AJ156" s="353"/>
      <c r="AK156" s="353"/>
      <c r="AL156" s="353"/>
      <c r="AM156" s="353"/>
      <c r="AN156" s="353"/>
      <c r="AO156" s="353"/>
      <c r="AP156" s="353"/>
      <c r="AQ156" s="353"/>
      <c r="AR156" s="353"/>
      <c r="AS156" s="353"/>
      <c r="AT156" s="353"/>
      <c r="AU156" s="353"/>
      <c r="AV156" s="353"/>
      <c r="AW156" s="353"/>
    </row>
    <row r="157" spans="1:49" ht="12" customHeight="1">
      <c r="A157" s="29" t="s">
        <v>34</v>
      </c>
      <c r="B157" s="2" t="s">
        <v>20</v>
      </c>
      <c r="C157" s="2" t="s">
        <v>30</v>
      </c>
      <c r="D157" s="2" t="s">
        <v>57</v>
      </c>
      <c r="E157" s="2" t="s">
        <v>48</v>
      </c>
      <c r="F157" s="88" t="s">
        <v>114</v>
      </c>
      <c r="G157" s="4">
        <v>3.5</v>
      </c>
      <c r="H157" s="2">
        <v>4</v>
      </c>
      <c r="I157" s="347">
        <v>57651.153000000006</v>
      </c>
      <c r="J157" s="347">
        <f t="shared" si="27"/>
        <v>4680120.6005400009</v>
      </c>
      <c r="K157" s="347">
        <f t="shared" si="32"/>
        <v>4680.1206005400009</v>
      </c>
      <c r="L157" s="347">
        <f t="shared" si="28"/>
        <v>4680120600.5400009</v>
      </c>
      <c r="M157" s="348">
        <f t="shared" si="29"/>
        <v>4.6801206005400013</v>
      </c>
      <c r="N157" s="349">
        <f t="shared" si="33"/>
        <v>0.14625376876687504</v>
      </c>
      <c r="O157" s="308">
        <f t="shared" si="34"/>
        <v>0.63649640167344013</v>
      </c>
      <c r="P157" s="350">
        <v>455425.77500000002</v>
      </c>
      <c r="Q157" s="347">
        <f t="shared" si="30"/>
        <v>418809542.69</v>
      </c>
      <c r="R157" s="100">
        <f t="shared" si="35"/>
        <v>418809.54268999997</v>
      </c>
      <c r="S157" s="351">
        <f t="shared" si="31"/>
        <v>418809542690</v>
      </c>
      <c r="T157" s="348">
        <f t="shared" si="38"/>
        <v>418.80954269</v>
      </c>
      <c r="U157" s="352">
        <f t="shared" si="37"/>
        <v>8.3761908538000007</v>
      </c>
      <c r="V157" s="352">
        <f t="shared" si="36"/>
        <v>37.692858842100001</v>
      </c>
      <c r="W157" s="148"/>
      <c r="X157" s="148"/>
      <c r="Y157" s="148"/>
      <c r="Z157" s="353"/>
      <c r="AA157" s="353"/>
      <c r="AB157" s="353"/>
      <c r="AC157" s="353"/>
      <c r="AD157" s="353"/>
      <c r="AE157" s="353"/>
      <c r="AF157" s="353"/>
      <c r="AG157" s="353"/>
      <c r="AH157" s="353"/>
      <c r="AI157" s="353"/>
      <c r="AJ157" s="353"/>
      <c r="AK157" s="353"/>
      <c r="AL157" s="353"/>
      <c r="AM157" s="353"/>
      <c r="AN157" s="353"/>
      <c r="AO157" s="353"/>
      <c r="AP157" s="353"/>
      <c r="AQ157" s="353"/>
      <c r="AR157" s="353"/>
      <c r="AS157" s="353"/>
      <c r="AT157" s="353"/>
      <c r="AU157" s="353"/>
      <c r="AV157" s="353"/>
      <c r="AW157" s="353"/>
    </row>
    <row r="158" spans="1:49" ht="12" customHeight="1">
      <c r="A158" s="29" t="s">
        <v>34</v>
      </c>
      <c r="B158" s="2" t="s">
        <v>22</v>
      </c>
      <c r="C158" s="2" t="s">
        <v>30</v>
      </c>
      <c r="D158" s="2" t="s">
        <v>57</v>
      </c>
      <c r="E158" s="2" t="s">
        <v>48</v>
      </c>
      <c r="F158" s="88" t="s">
        <v>113</v>
      </c>
      <c r="G158" s="4">
        <v>0.51500000000000001</v>
      </c>
      <c r="H158" s="2" t="s">
        <v>29</v>
      </c>
      <c r="I158" s="347">
        <v>75301.506000000008</v>
      </c>
      <c r="J158" s="347">
        <f t="shared" si="27"/>
        <v>6112976.2570800008</v>
      </c>
      <c r="K158" s="347">
        <f t="shared" si="32"/>
        <v>6112.9762570800012</v>
      </c>
      <c r="L158" s="347">
        <f t="shared" si="28"/>
        <v>6112976257.0800009</v>
      </c>
      <c r="M158" s="348">
        <f t="shared" si="29"/>
        <v>6.1129762570800015</v>
      </c>
      <c r="N158" s="349">
        <f t="shared" si="33"/>
        <v>0.19103050803375005</v>
      </c>
      <c r="O158" s="308">
        <f t="shared" si="34"/>
        <v>0.8313647709628802</v>
      </c>
      <c r="P158" s="350">
        <v>186003.72</v>
      </c>
      <c r="Q158" s="347">
        <f t="shared" si="30"/>
        <v>171049020.91199997</v>
      </c>
      <c r="R158" s="100">
        <f t="shared" si="35"/>
        <v>171049.02091199998</v>
      </c>
      <c r="S158" s="351">
        <f t="shared" si="31"/>
        <v>171049020911.99997</v>
      </c>
      <c r="T158" s="348">
        <f t="shared" si="38"/>
        <v>171.04902091199997</v>
      </c>
      <c r="U158" s="352">
        <f t="shared" si="37"/>
        <v>3.4209804182399997</v>
      </c>
      <c r="V158" s="352">
        <f t="shared" si="36"/>
        <v>15.394411882080002</v>
      </c>
      <c r="W158" s="148"/>
      <c r="X158" s="148"/>
      <c r="Y158" s="148"/>
      <c r="Z158" s="353"/>
      <c r="AA158" s="353"/>
      <c r="AB158" s="353"/>
      <c r="AC158" s="353"/>
      <c r="AD158" s="353"/>
      <c r="AE158" s="353"/>
      <c r="AF158" s="353"/>
      <c r="AG158" s="353"/>
      <c r="AH158" s="353"/>
      <c r="AI158" s="353"/>
      <c r="AJ158" s="353"/>
      <c r="AK158" s="353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</row>
    <row r="159" spans="1:49" ht="12" customHeight="1">
      <c r="A159" s="29" t="s">
        <v>34</v>
      </c>
      <c r="B159" s="2" t="s">
        <v>22</v>
      </c>
      <c r="C159" s="2" t="s">
        <v>30</v>
      </c>
      <c r="D159" s="2" t="s">
        <v>57</v>
      </c>
      <c r="E159" s="2" t="s">
        <v>48</v>
      </c>
      <c r="F159" s="88" t="s">
        <v>114</v>
      </c>
      <c r="G159" s="4">
        <v>4</v>
      </c>
      <c r="H159" s="2">
        <v>4.5</v>
      </c>
      <c r="I159" s="347">
        <v>59067.848000000005</v>
      </c>
      <c r="J159" s="347">
        <f t="shared" si="27"/>
        <v>4795127.9006399997</v>
      </c>
      <c r="K159" s="347">
        <f t="shared" si="32"/>
        <v>4795.12790064</v>
      </c>
      <c r="L159" s="347">
        <f t="shared" si="28"/>
        <v>4795127900.6399994</v>
      </c>
      <c r="M159" s="348">
        <f t="shared" si="29"/>
        <v>4.7951279006399998</v>
      </c>
      <c r="N159" s="349">
        <f t="shared" si="33"/>
        <v>0.14984774689499999</v>
      </c>
      <c r="O159" s="308">
        <f t="shared" si="34"/>
        <v>0.65213739448704022</v>
      </c>
      <c r="P159" s="350">
        <v>178153.56300000002</v>
      </c>
      <c r="Q159" s="347">
        <f t="shared" si="30"/>
        <v>163830016.53480002</v>
      </c>
      <c r="R159" s="100">
        <f t="shared" si="35"/>
        <v>163830.01653480003</v>
      </c>
      <c r="S159" s="351">
        <f t="shared" si="31"/>
        <v>163830016534.80002</v>
      </c>
      <c r="T159" s="348">
        <f t="shared" si="38"/>
        <v>163.83001653480002</v>
      </c>
      <c r="U159" s="352">
        <f t="shared" si="37"/>
        <v>3.2766003306960005</v>
      </c>
      <c r="V159" s="352">
        <f t="shared" si="36"/>
        <v>14.744701488132002</v>
      </c>
      <c r="W159" s="148"/>
      <c r="X159" s="148"/>
      <c r="Y159" s="148"/>
      <c r="Z159" s="353"/>
      <c r="AA159" s="353"/>
      <c r="AB159" s="353"/>
      <c r="AC159" s="353"/>
      <c r="AD159" s="353"/>
      <c r="AE159" s="353"/>
      <c r="AF159" s="353"/>
      <c r="AG159" s="353"/>
      <c r="AH159" s="353"/>
      <c r="AI159" s="353"/>
      <c r="AJ159" s="353"/>
      <c r="AK159" s="353"/>
      <c r="AL159" s="353"/>
      <c r="AM159" s="353"/>
      <c r="AN159" s="353"/>
      <c r="AO159" s="353"/>
      <c r="AP159" s="353"/>
      <c r="AQ159" s="353"/>
      <c r="AR159" s="353"/>
      <c r="AS159" s="353"/>
      <c r="AT159" s="353"/>
      <c r="AU159" s="353"/>
      <c r="AV159" s="353"/>
      <c r="AW159" s="353"/>
    </row>
    <row r="160" spans="1:49" ht="12" customHeight="1">
      <c r="A160" s="29" t="s">
        <v>34</v>
      </c>
      <c r="B160" s="2" t="s">
        <v>24</v>
      </c>
      <c r="C160" s="2" t="s">
        <v>30</v>
      </c>
      <c r="D160" s="2" t="s">
        <v>57</v>
      </c>
      <c r="E160" s="2" t="s">
        <v>48</v>
      </c>
      <c r="F160" s="88" t="s">
        <v>113</v>
      </c>
      <c r="G160" s="4">
        <v>0.52</v>
      </c>
      <c r="H160" s="2" t="s">
        <v>29</v>
      </c>
      <c r="I160" s="347">
        <v>28933.912000000004</v>
      </c>
      <c r="J160" s="347">
        <f t="shared" si="27"/>
        <v>2348854.9761600001</v>
      </c>
      <c r="K160" s="347">
        <f t="shared" si="32"/>
        <v>2348.8549761600002</v>
      </c>
      <c r="L160" s="347">
        <f t="shared" si="28"/>
        <v>2348854976.1599998</v>
      </c>
      <c r="M160" s="348">
        <f t="shared" si="29"/>
        <v>2.3488549761600002</v>
      </c>
      <c r="N160" s="349">
        <f t="shared" si="33"/>
        <v>7.3401718005000005E-2</v>
      </c>
      <c r="O160" s="308">
        <f t="shared" si="34"/>
        <v>0.31944427675776005</v>
      </c>
      <c r="P160" s="350">
        <v>213237.59800000003</v>
      </c>
      <c r="Q160" s="347">
        <f t="shared" si="30"/>
        <v>196093295.12079999</v>
      </c>
      <c r="R160" s="100">
        <f t="shared" si="35"/>
        <v>196093.2951208</v>
      </c>
      <c r="S160" s="351">
        <f t="shared" si="31"/>
        <v>196093295120.79999</v>
      </c>
      <c r="T160" s="348">
        <f t="shared" si="38"/>
        <v>196.09329512080001</v>
      </c>
      <c r="U160" s="352">
        <f t="shared" si="37"/>
        <v>3.9218659024160001</v>
      </c>
      <c r="V160" s="352">
        <f t="shared" si="36"/>
        <v>17.648396560872001</v>
      </c>
      <c r="W160" s="148"/>
      <c r="X160" s="148"/>
      <c r="Y160" s="148"/>
      <c r="Z160" s="353"/>
      <c r="AA160" s="353"/>
      <c r="AB160" s="353"/>
      <c r="AC160" s="353"/>
      <c r="AD160" s="353"/>
      <c r="AE160" s="353"/>
      <c r="AF160" s="353"/>
      <c r="AG160" s="353"/>
      <c r="AH160" s="353"/>
      <c r="AI160" s="353"/>
      <c r="AJ160" s="353"/>
      <c r="AK160" s="353"/>
      <c r="AL160" s="353"/>
      <c r="AM160" s="353"/>
      <c r="AN160" s="353"/>
      <c r="AO160" s="353"/>
      <c r="AP160" s="353"/>
      <c r="AQ160" s="353"/>
      <c r="AR160" s="353"/>
      <c r="AS160" s="353"/>
      <c r="AT160" s="353"/>
      <c r="AU160" s="353"/>
      <c r="AV160" s="353"/>
      <c r="AW160" s="353"/>
    </row>
    <row r="161" spans="1:49" ht="12" customHeight="1" thickBot="1">
      <c r="A161" s="34" t="s">
        <v>34</v>
      </c>
      <c r="B161" s="12" t="s">
        <v>24</v>
      </c>
      <c r="C161" s="12" t="s">
        <v>30</v>
      </c>
      <c r="D161" s="12" t="s">
        <v>57</v>
      </c>
      <c r="E161" s="12" t="s">
        <v>48</v>
      </c>
      <c r="F161" s="89" t="s">
        <v>114</v>
      </c>
      <c r="G161" s="14">
        <v>3.5</v>
      </c>
      <c r="H161" s="12">
        <v>4</v>
      </c>
      <c r="I161" s="347">
        <v>57834.49</v>
      </c>
      <c r="J161" s="347">
        <f t="shared" si="27"/>
        <v>4695003.8981999997</v>
      </c>
      <c r="K161" s="347">
        <f t="shared" si="32"/>
        <v>4695.0038981999996</v>
      </c>
      <c r="L161" s="347">
        <f t="shared" si="28"/>
        <v>4695003898.1999998</v>
      </c>
      <c r="M161" s="348">
        <f t="shared" si="29"/>
        <v>4.6950038982000004</v>
      </c>
      <c r="N161" s="349">
        <f t="shared" si="33"/>
        <v>0.14671887181875001</v>
      </c>
      <c r="O161" s="308">
        <f t="shared" si="34"/>
        <v>0.63852053015520005</v>
      </c>
      <c r="P161" s="356">
        <v>344390.22100000002</v>
      </c>
      <c r="Q161" s="347">
        <f t="shared" si="30"/>
        <v>316701247.23159999</v>
      </c>
      <c r="R161" s="100">
        <f t="shared" si="35"/>
        <v>316701.24723159999</v>
      </c>
      <c r="S161" s="351">
        <f t="shared" si="31"/>
        <v>316701247231.59998</v>
      </c>
      <c r="T161" s="348">
        <f t="shared" si="38"/>
        <v>316.70124723160001</v>
      </c>
      <c r="U161" s="352">
        <f t="shared" si="37"/>
        <v>6.3340249446320005</v>
      </c>
      <c r="V161" s="352">
        <f t="shared" si="36"/>
        <v>28.503112250844001</v>
      </c>
      <c r="W161" s="148"/>
      <c r="X161" s="148"/>
      <c r="Y161" s="148"/>
      <c r="Z161" s="353"/>
      <c r="AA161" s="353"/>
      <c r="AB161" s="353"/>
      <c r="AC161" s="353"/>
      <c r="AD161" s="353"/>
      <c r="AE161" s="353"/>
      <c r="AF161" s="353"/>
      <c r="AG161" s="353"/>
      <c r="AH161" s="353"/>
      <c r="AI161" s="353"/>
      <c r="AJ161" s="353"/>
      <c r="AK161" s="353"/>
      <c r="AL161" s="353"/>
      <c r="AM161" s="353"/>
      <c r="AN161" s="353"/>
      <c r="AO161" s="353"/>
      <c r="AP161" s="353"/>
      <c r="AQ161" s="353"/>
      <c r="AR161" s="353"/>
      <c r="AS161" s="353"/>
      <c r="AT161" s="353"/>
      <c r="AU161" s="353"/>
      <c r="AV161" s="353"/>
      <c r="AW161" s="353"/>
    </row>
    <row r="162" spans="1:49" ht="12" customHeight="1">
      <c r="A162" s="31" t="s">
        <v>34</v>
      </c>
      <c r="B162" s="11" t="s">
        <v>26</v>
      </c>
      <c r="C162" s="11" t="s">
        <v>44</v>
      </c>
      <c r="D162" s="11" t="s">
        <v>57</v>
      </c>
      <c r="E162" s="11" t="s">
        <v>48</v>
      </c>
      <c r="F162" s="91" t="s">
        <v>113</v>
      </c>
      <c r="G162" s="13">
        <v>0.53200000000000003</v>
      </c>
      <c r="H162" s="11" t="s">
        <v>29</v>
      </c>
      <c r="I162" s="347">
        <v>92718.521000000008</v>
      </c>
      <c r="J162" s="347">
        <f t="shared" si="27"/>
        <v>7526889.5347800003</v>
      </c>
      <c r="K162" s="347">
        <f t="shared" si="32"/>
        <v>7526.8895347800008</v>
      </c>
      <c r="L162" s="347">
        <f t="shared" si="28"/>
        <v>7526889534.7800007</v>
      </c>
      <c r="M162" s="348">
        <f t="shared" si="29"/>
        <v>7.5268895347800013</v>
      </c>
      <c r="N162" s="349">
        <f t="shared" si="33"/>
        <v>0.23521529796187504</v>
      </c>
      <c r="O162" s="308">
        <f t="shared" si="34"/>
        <v>1.02365697673008</v>
      </c>
      <c r="P162" s="357">
        <v>360857.21700000006</v>
      </c>
      <c r="Q162" s="347">
        <f t="shared" si="30"/>
        <v>331844296.75319999</v>
      </c>
      <c r="R162" s="100">
        <f t="shared" si="35"/>
        <v>331844.2967532</v>
      </c>
      <c r="S162" s="351">
        <f t="shared" si="31"/>
        <v>331844296753.20001</v>
      </c>
      <c r="T162" s="348">
        <f t="shared" si="38"/>
        <v>331.84429675320001</v>
      </c>
      <c r="U162" s="352">
        <f t="shared" si="37"/>
        <v>6.6368859350639999</v>
      </c>
      <c r="V162" s="352">
        <f t="shared" si="36"/>
        <v>29.865986707788004</v>
      </c>
      <c r="W162" s="148"/>
      <c r="X162" s="148"/>
      <c r="Y162" s="148"/>
      <c r="Z162" s="353"/>
      <c r="AA162" s="353"/>
      <c r="AB162" s="353"/>
      <c r="AC162" s="353"/>
      <c r="AD162" s="353"/>
      <c r="AE162" s="353"/>
      <c r="AF162" s="353"/>
      <c r="AG162" s="353"/>
      <c r="AH162" s="353"/>
      <c r="AI162" s="353"/>
      <c r="AJ162" s="353"/>
      <c r="AK162" s="353"/>
      <c r="AL162" s="353"/>
      <c r="AM162" s="353"/>
      <c r="AN162" s="353"/>
      <c r="AO162" s="353"/>
      <c r="AP162" s="353"/>
      <c r="AQ162" s="353"/>
      <c r="AR162" s="353"/>
      <c r="AS162" s="353"/>
      <c r="AT162" s="353"/>
      <c r="AU162" s="353"/>
      <c r="AV162" s="353"/>
      <c r="AW162" s="353"/>
    </row>
    <row r="163" spans="1:49" ht="12" customHeight="1" thickBot="1">
      <c r="A163" s="34" t="s">
        <v>34</v>
      </c>
      <c r="B163" s="12" t="s">
        <v>26</v>
      </c>
      <c r="C163" s="12" t="s">
        <v>44</v>
      </c>
      <c r="D163" s="12" t="s">
        <v>57</v>
      </c>
      <c r="E163" s="12" t="s">
        <v>48</v>
      </c>
      <c r="F163" s="89" t="s">
        <v>114</v>
      </c>
      <c r="G163" s="14">
        <v>4</v>
      </c>
      <c r="H163" s="12">
        <v>4.5</v>
      </c>
      <c r="I163" s="360">
        <v>152153.04300000001</v>
      </c>
      <c r="J163" s="347">
        <f t="shared" si="27"/>
        <v>12351784.03074</v>
      </c>
      <c r="K163" s="347">
        <f t="shared" si="32"/>
        <v>12351.78403074</v>
      </c>
      <c r="L163" s="347">
        <f t="shared" si="28"/>
        <v>12351784030.74</v>
      </c>
      <c r="M163" s="348">
        <f t="shared" si="29"/>
        <v>12.351784030740001</v>
      </c>
      <c r="N163" s="349">
        <f t="shared" si="33"/>
        <v>0.38599325096062503</v>
      </c>
      <c r="O163" s="308">
        <f t="shared" si="34"/>
        <v>1.6798426281806402</v>
      </c>
      <c r="P163" s="356">
        <v>565777.98200000008</v>
      </c>
      <c r="Q163" s="347">
        <f t="shared" si="30"/>
        <v>520289432.24720007</v>
      </c>
      <c r="R163" s="100">
        <f t="shared" si="35"/>
        <v>520289.43224720005</v>
      </c>
      <c r="S163" s="351">
        <f t="shared" si="31"/>
        <v>520289432247.20007</v>
      </c>
      <c r="T163" s="348">
        <f t="shared" si="38"/>
        <v>520.28943224720012</v>
      </c>
      <c r="U163" s="352">
        <f t="shared" si="37"/>
        <v>10.405788644944003</v>
      </c>
      <c r="V163" s="352">
        <f t="shared" si="36"/>
        <v>46.826048902248004</v>
      </c>
      <c r="W163" s="148"/>
      <c r="X163" s="148"/>
      <c r="Y163" s="148"/>
      <c r="Z163" s="353"/>
      <c r="AA163" s="353"/>
      <c r="AB163" s="353"/>
      <c r="AC163" s="353"/>
      <c r="AD163" s="353"/>
      <c r="AE163" s="353"/>
      <c r="AF163" s="353"/>
      <c r="AG163" s="353"/>
      <c r="AH163" s="353"/>
      <c r="AI163" s="353"/>
      <c r="AJ163" s="353"/>
      <c r="AK163" s="353"/>
      <c r="AL163" s="353"/>
      <c r="AM163" s="353"/>
      <c r="AN163" s="353"/>
      <c r="AO163" s="353"/>
      <c r="AP163" s="353"/>
      <c r="AQ163" s="353"/>
      <c r="AR163" s="353"/>
      <c r="AS163" s="353"/>
      <c r="AT163" s="353"/>
      <c r="AU163" s="353"/>
      <c r="AV163" s="353"/>
      <c r="AW163" s="353"/>
    </row>
    <row r="164" spans="1:49" ht="12" customHeight="1">
      <c r="A164" s="44" t="s">
        <v>36</v>
      </c>
      <c r="B164" s="2" t="s">
        <v>52</v>
      </c>
      <c r="C164" s="2" t="s">
        <v>44</v>
      </c>
      <c r="D164" s="2" t="s">
        <v>45</v>
      </c>
      <c r="E164" s="2" t="s">
        <v>48</v>
      </c>
      <c r="F164" s="87" t="s">
        <v>113</v>
      </c>
      <c r="G164" s="4">
        <v>0.60199999999999998</v>
      </c>
      <c r="H164" s="2" t="s">
        <v>29</v>
      </c>
      <c r="I164" s="361">
        <v>23083.795000000002</v>
      </c>
      <c r="J164" s="347">
        <f t="shared" si="27"/>
        <v>1873942.4781000002</v>
      </c>
      <c r="K164" s="347">
        <f t="shared" si="32"/>
        <v>1873.9424781000002</v>
      </c>
      <c r="L164" s="347">
        <f t="shared" si="28"/>
        <v>1873942478.1000001</v>
      </c>
      <c r="M164" s="348">
        <f t="shared" si="29"/>
        <v>1.8739424781000003</v>
      </c>
      <c r="N164" s="349">
        <f t="shared" si="33"/>
        <v>5.8560702440625008E-2</v>
      </c>
      <c r="O164" s="308">
        <f t="shared" si="34"/>
        <v>0.25485617702160002</v>
      </c>
      <c r="P164" s="357">
        <v>327706.554</v>
      </c>
      <c r="Q164" s="347">
        <f t="shared" si="30"/>
        <v>301358947.05839998</v>
      </c>
      <c r="R164" s="100">
        <f t="shared" si="35"/>
        <v>301358.94705839996</v>
      </c>
      <c r="S164" s="351">
        <f t="shared" si="31"/>
        <v>301358947058.39996</v>
      </c>
      <c r="T164" s="348">
        <f t="shared" si="38"/>
        <v>301.35894705839996</v>
      </c>
      <c r="U164" s="352">
        <f t="shared" si="37"/>
        <v>6.0271789411679997</v>
      </c>
      <c r="V164" s="352">
        <f t="shared" si="36"/>
        <v>27.122305235256</v>
      </c>
      <c r="W164" s="148"/>
      <c r="X164" s="148"/>
      <c r="Y164" s="148"/>
      <c r="Z164" s="353"/>
      <c r="AA164" s="353"/>
      <c r="AB164" s="353"/>
      <c r="AC164" s="353"/>
      <c r="AD164" s="353"/>
      <c r="AE164" s="353"/>
      <c r="AF164" s="353"/>
      <c r="AG164" s="353"/>
      <c r="AH164" s="353"/>
      <c r="AI164" s="353"/>
      <c r="AJ164" s="353"/>
      <c r="AK164" s="353"/>
      <c r="AL164" s="353"/>
      <c r="AM164" s="353"/>
      <c r="AN164" s="353"/>
      <c r="AO164" s="353"/>
      <c r="AP164" s="353"/>
      <c r="AQ164" s="353"/>
      <c r="AR164" s="353"/>
      <c r="AS164" s="353"/>
      <c r="AT164" s="353"/>
      <c r="AU164" s="353"/>
      <c r="AV164" s="353"/>
      <c r="AW164" s="353"/>
    </row>
    <row r="165" spans="1:49" ht="12" customHeight="1">
      <c r="A165" s="44" t="s">
        <v>36</v>
      </c>
      <c r="B165" s="2" t="s">
        <v>52</v>
      </c>
      <c r="C165" s="2" t="s">
        <v>44</v>
      </c>
      <c r="D165" s="2" t="s">
        <v>45</v>
      </c>
      <c r="E165" s="2" t="s">
        <v>48</v>
      </c>
      <c r="F165" s="88" t="s">
        <v>114</v>
      </c>
      <c r="G165" s="4">
        <v>4</v>
      </c>
      <c r="H165" s="2">
        <v>4.5</v>
      </c>
      <c r="I165" s="347">
        <v>54051.081000000006</v>
      </c>
      <c r="J165" s="347">
        <f t="shared" si="27"/>
        <v>4387866.7555799996</v>
      </c>
      <c r="K165" s="347">
        <f t="shared" si="32"/>
        <v>4387.8667555799993</v>
      </c>
      <c r="L165" s="347">
        <f t="shared" si="28"/>
        <v>4387866755.5799999</v>
      </c>
      <c r="M165" s="348">
        <f t="shared" si="29"/>
        <v>4.3878667555800002</v>
      </c>
      <c r="N165" s="349">
        <f t="shared" si="33"/>
        <v>0.13712083611187501</v>
      </c>
      <c r="O165" s="308">
        <f t="shared" si="34"/>
        <v>0.59674987875888008</v>
      </c>
      <c r="P165" s="350">
        <v>512210.24400000006</v>
      </c>
      <c r="Q165" s="347">
        <f t="shared" si="30"/>
        <v>471028540.38239998</v>
      </c>
      <c r="R165" s="100">
        <f t="shared" si="35"/>
        <v>471028.54038239998</v>
      </c>
      <c r="S165" s="351">
        <f t="shared" si="31"/>
        <v>471028540382.39996</v>
      </c>
      <c r="T165" s="348">
        <f t="shared" si="38"/>
        <v>471.02854038239997</v>
      </c>
      <c r="U165" s="352">
        <f t="shared" si="37"/>
        <v>9.4205708076479997</v>
      </c>
      <c r="V165" s="352">
        <f t="shared" si="36"/>
        <v>42.392568634416001</v>
      </c>
      <c r="W165" s="148"/>
      <c r="X165" s="148"/>
      <c r="Y165" s="148"/>
      <c r="Z165" s="353"/>
      <c r="AA165" s="353"/>
      <c r="AB165" s="353"/>
      <c r="AC165" s="353"/>
      <c r="AD165" s="353"/>
      <c r="AE165" s="353"/>
      <c r="AF165" s="353"/>
      <c r="AG165" s="353"/>
      <c r="AH165" s="353"/>
      <c r="AI165" s="353"/>
      <c r="AJ165" s="353"/>
      <c r="AK165" s="353"/>
      <c r="AL165" s="353"/>
      <c r="AM165" s="353"/>
      <c r="AN165" s="353"/>
      <c r="AO165" s="353"/>
      <c r="AP165" s="353"/>
      <c r="AQ165" s="353"/>
      <c r="AR165" s="353"/>
      <c r="AS165" s="353"/>
      <c r="AT165" s="353"/>
      <c r="AU165" s="353"/>
      <c r="AV165" s="353"/>
      <c r="AW165" s="353"/>
    </row>
    <row r="166" spans="1:49" ht="12" customHeight="1">
      <c r="A166" s="44" t="s">
        <v>36</v>
      </c>
      <c r="B166" s="2" t="s">
        <v>54</v>
      </c>
      <c r="C166" s="2" t="s">
        <v>44</v>
      </c>
      <c r="D166" s="2" t="s">
        <v>45</v>
      </c>
      <c r="E166" s="2" t="s">
        <v>48</v>
      </c>
      <c r="F166" s="87" t="s">
        <v>113</v>
      </c>
      <c r="G166" s="4">
        <v>0.51300000000000001</v>
      </c>
      <c r="H166" s="2" t="s">
        <v>29</v>
      </c>
      <c r="I166" s="347">
        <v>16450.329000000002</v>
      </c>
      <c r="J166" s="347">
        <f t="shared" si="27"/>
        <v>1335437.7082200001</v>
      </c>
      <c r="K166" s="347">
        <f t="shared" si="32"/>
        <v>1335.4377082200001</v>
      </c>
      <c r="L166" s="347">
        <f t="shared" si="28"/>
        <v>1335437708.22</v>
      </c>
      <c r="M166" s="348">
        <f t="shared" si="29"/>
        <v>1.3354377082200002</v>
      </c>
      <c r="N166" s="349">
        <f t="shared" si="33"/>
        <v>4.1732428381875006E-2</v>
      </c>
      <c r="O166" s="308">
        <f t="shared" si="34"/>
        <v>0.18161952831792005</v>
      </c>
      <c r="P166" s="350">
        <v>228587.90500000003</v>
      </c>
      <c r="Q166" s="347">
        <f t="shared" si="30"/>
        <v>210209437.43800002</v>
      </c>
      <c r="R166" s="100">
        <f t="shared" si="35"/>
        <v>210209.43743800002</v>
      </c>
      <c r="S166" s="351">
        <f t="shared" si="31"/>
        <v>210209437438.00003</v>
      </c>
      <c r="T166" s="348">
        <f t="shared" si="38"/>
        <v>210.20943743800004</v>
      </c>
      <c r="U166" s="352">
        <f t="shared" si="37"/>
        <v>4.2041887487600009</v>
      </c>
      <c r="V166" s="352">
        <f t="shared" si="36"/>
        <v>18.918849369420002</v>
      </c>
      <c r="W166" s="148"/>
      <c r="X166" s="148"/>
      <c r="Y166" s="148"/>
      <c r="Z166" s="353"/>
      <c r="AA166" s="353"/>
      <c r="AB166" s="353"/>
      <c r="AC166" s="353"/>
      <c r="AD166" s="353"/>
      <c r="AE166" s="353"/>
      <c r="AF166" s="353"/>
      <c r="AG166" s="353"/>
      <c r="AH166" s="353"/>
      <c r="AI166" s="353"/>
      <c r="AJ166" s="353"/>
      <c r="AK166" s="353"/>
      <c r="AL166" s="353"/>
      <c r="AM166" s="353"/>
      <c r="AN166" s="353"/>
      <c r="AO166" s="353"/>
      <c r="AP166" s="353"/>
      <c r="AQ166" s="353"/>
      <c r="AR166" s="353"/>
      <c r="AS166" s="353"/>
      <c r="AT166" s="353"/>
      <c r="AU166" s="353"/>
      <c r="AV166" s="353"/>
      <c r="AW166" s="353"/>
    </row>
    <row r="167" spans="1:49" ht="12" customHeight="1" thickBot="1">
      <c r="A167" s="45" t="s">
        <v>36</v>
      </c>
      <c r="B167" s="12" t="s">
        <v>54</v>
      </c>
      <c r="C167" s="12" t="s">
        <v>44</v>
      </c>
      <c r="D167" s="12" t="s">
        <v>45</v>
      </c>
      <c r="E167" s="12" t="s">
        <v>48</v>
      </c>
      <c r="F167" s="89" t="s">
        <v>114</v>
      </c>
      <c r="G167" s="14">
        <v>3.5</v>
      </c>
      <c r="H167" s="12">
        <v>4</v>
      </c>
      <c r="I167" s="347">
        <v>88468.436000000002</v>
      </c>
      <c r="J167" s="347">
        <f t="shared" si="27"/>
        <v>7181867.6344800005</v>
      </c>
      <c r="K167" s="347">
        <f t="shared" si="32"/>
        <v>7181.8676344800006</v>
      </c>
      <c r="L167" s="347">
        <f t="shared" si="28"/>
        <v>7181867634.4800005</v>
      </c>
      <c r="M167" s="348">
        <f t="shared" si="29"/>
        <v>7.1818676344800005</v>
      </c>
      <c r="N167" s="349">
        <f t="shared" si="33"/>
        <v>0.22443336357750002</v>
      </c>
      <c r="O167" s="308">
        <f t="shared" si="34"/>
        <v>0.97673399828928009</v>
      </c>
      <c r="P167" s="356">
        <v>865300.63900000008</v>
      </c>
      <c r="Q167" s="347">
        <f t="shared" si="30"/>
        <v>795730467.62440002</v>
      </c>
      <c r="R167" s="100">
        <f t="shared" si="35"/>
        <v>795730.46762440004</v>
      </c>
      <c r="S167" s="351">
        <f t="shared" si="31"/>
        <v>795730467624.40002</v>
      </c>
      <c r="T167" s="348">
        <f t="shared" si="38"/>
        <v>795.73046762440003</v>
      </c>
      <c r="U167" s="352">
        <f t="shared" si="37"/>
        <v>15.914609352488</v>
      </c>
      <c r="V167" s="352">
        <f t="shared" si="36"/>
        <v>71.615742086196008</v>
      </c>
      <c r="W167" s="148"/>
      <c r="X167" s="148"/>
      <c r="Y167" s="148"/>
      <c r="Z167" s="353"/>
      <c r="AA167" s="353"/>
      <c r="AB167" s="353"/>
      <c r="AC167" s="353"/>
      <c r="AD167" s="353"/>
      <c r="AE167" s="353"/>
      <c r="AF167" s="353"/>
      <c r="AG167" s="353"/>
      <c r="AH167" s="353"/>
      <c r="AI167" s="353"/>
      <c r="AJ167" s="353"/>
      <c r="AK167" s="353"/>
      <c r="AL167" s="353"/>
      <c r="AM167" s="353"/>
      <c r="AN167" s="353"/>
      <c r="AO167" s="353"/>
      <c r="AP167" s="353"/>
      <c r="AQ167" s="353"/>
      <c r="AR167" s="353"/>
      <c r="AS167" s="353"/>
      <c r="AT167" s="353"/>
      <c r="AU167" s="353"/>
      <c r="AV167" s="353"/>
      <c r="AW167" s="353"/>
    </row>
    <row r="168" spans="1:49" ht="12" customHeight="1">
      <c r="A168" s="43" t="s">
        <v>36</v>
      </c>
      <c r="B168" s="11" t="s">
        <v>58</v>
      </c>
      <c r="C168" s="11" t="s">
        <v>56</v>
      </c>
      <c r="D168" s="11" t="s">
        <v>57</v>
      </c>
      <c r="E168" s="11" t="s">
        <v>48</v>
      </c>
      <c r="F168" s="90" t="s">
        <v>113</v>
      </c>
      <c r="G168" s="13">
        <v>0.52500000000000002</v>
      </c>
      <c r="H168" s="11" t="s">
        <v>29</v>
      </c>
      <c r="I168" s="347">
        <v>25600.512000000002</v>
      </c>
      <c r="J168" s="347">
        <f t="shared" si="27"/>
        <v>2078249.5641600003</v>
      </c>
      <c r="K168" s="347">
        <f t="shared" si="32"/>
        <v>2078.2495641600003</v>
      </c>
      <c r="L168" s="347">
        <f t="shared" si="28"/>
        <v>2078249564.1600003</v>
      </c>
      <c r="M168" s="348">
        <f t="shared" si="29"/>
        <v>2.0782495641600005</v>
      </c>
      <c r="N168" s="349">
        <f t="shared" si="33"/>
        <v>6.4945298880000016E-2</v>
      </c>
      <c r="O168" s="308">
        <f t="shared" si="34"/>
        <v>0.28264194072576004</v>
      </c>
      <c r="P168" s="357">
        <v>295239.23800000001</v>
      </c>
      <c r="Q168" s="347">
        <f t="shared" si="30"/>
        <v>271502003.26479995</v>
      </c>
      <c r="R168" s="100">
        <f t="shared" si="35"/>
        <v>271502.00326479995</v>
      </c>
      <c r="S168" s="351">
        <f t="shared" si="31"/>
        <v>271502003264.79996</v>
      </c>
      <c r="T168" s="348">
        <f t="shared" si="38"/>
        <v>271.50200326479995</v>
      </c>
      <c r="U168" s="352">
        <f t="shared" si="37"/>
        <v>5.4300400652959988</v>
      </c>
      <c r="V168" s="352">
        <f t="shared" si="36"/>
        <v>24.435180293831998</v>
      </c>
      <c r="W168" s="148"/>
      <c r="X168" s="148"/>
      <c r="Y168" s="148"/>
      <c r="Z168" s="353"/>
      <c r="AA168" s="353"/>
      <c r="AB168" s="353"/>
      <c r="AC168" s="353"/>
      <c r="AD168" s="353"/>
      <c r="AE168" s="353"/>
      <c r="AF168" s="353"/>
      <c r="AG168" s="353"/>
      <c r="AH168" s="353"/>
      <c r="AI168" s="353"/>
      <c r="AJ168" s="353"/>
      <c r="AK168" s="353"/>
      <c r="AL168" s="353"/>
      <c r="AM168" s="353"/>
      <c r="AN168" s="353"/>
      <c r="AO168" s="353"/>
      <c r="AP168" s="353"/>
      <c r="AQ168" s="353"/>
      <c r="AR168" s="353"/>
      <c r="AS168" s="353"/>
      <c r="AT168" s="353"/>
      <c r="AU168" s="353"/>
      <c r="AV168" s="353"/>
      <c r="AW168" s="353"/>
    </row>
    <row r="169" spans="1:49" ht="12" customHeight="1">
      <c r="A169" s="44" t="s">
        <v>36</v>
      </c>
      <c r="B169" s="2" t="s">
        <v>58</v>
      </c>
      <c r="C169" s="2" t="s">
        <v>56</v>
      </c>
      <c r="D169" s="2" t="s">
        <v>57</v>
      </c>
      <c r="E169" s="2" t="s">
        <v>48</v>
      </c>
      <c r="F169" s="88" t="s">
        <v>114</v>
      </c>
      <c r="G169" s="4">
        <v>3.8</v>
      </c>
      <c r="H169" s="2">
        <v>4.3</v>
      </c>
      <c r="I169" s="347">
        <v>48917.645000000004</v>
      </c>
      <c r="J169" s="347">
        <f t="shared" si="27"/>
        <v>3971134.4210999999</v>
      </c>
      <c r="K169" s="347">
        <f t="shared" si="32"/>
        <v>3971.1344211000001</v>
      </c>
      <c r="L169" s="347">
        <f t="shared" si="28"/>
        <v>3971134421.0999999</v>
      </c>
      <c r="M169" s="348">
        <f t="shared" si="29"/>
        <v>3.9711344211000004</v>
      </c>
      <c r="N169" s="349">
        <f t="shared" si="33"/>
        <v>0.12409795065937501</v>
      </c>
      <c r="O169" s="308">
        <f t="shared" si="34"/>
        <v>0.54007428126960011</v>
      </c>
      <c r="P169" s="350">
        <v>370307.40600000002</v>
      </c>
      <c r="Q169" s="347">
        <f t="shared" si="30"/>
        <v>340534690.55760002</v>
      </c>
      <c r="R169" s="100">
        <f t="shared" si="35"/>
        <v>340534.6905576</v>
      </c>
      <c r="S169" s="351">
        <f t="shared" si="31"/>
        <v>340534690557.60004</v>
      </c>
      <c r="T169" s="348">
        <f t="shared" si="38"/>
        <v>340.53469055760007</v>
      </c>
      <c r="U169" s="352">
        <f t="shared" si="37"/>
        <v>6.8106938111520012</v>
      </c>
      <c r="V169" s="352">
        <f t="shared" si="36"/>
        <v>30.648122150183998</v>
      </c>
      <c r="W169" s="148"/>
      <c r="X169" s="148"/>
      <c r="Y169" s="148"/>
      <c r="Z169" s="353"/>
      <c r="AA169" s="353"/>
      <c r="AB169" s="353"/>
      <c r="AC169" s="353"/>
      <c r="AD169" s="353"/>
      <c r="AE169" s="353"/>
      <c r="AF169" s="353"/>
      <c r="AG169" s="353"/>
      <c r="AH169" s="353"/>
      <c r="AI169" s="353"/>
      <c r="AJ169" s="353"/>
      <c r="AK169" s="353"/>
      <c r="AL169" s="353"/>
      <c r="AM169" s="353"/>
      <c r="AN169" s="353"/>
      <c r="AO169" s="353"/>
      <c r="AP169" s="353"/>
      <c r="AQ169" s="353"/>
      <c r="AR169" s="353"/>
      <c r="AS169" s="353"/>
      <c r="AT169" s="353"/>
      <c r="AU169" s="353"/>
      <c r="AV169" s="353"/>
      <c r="AW169" s="353"/>
    </row>
    <row r="170" spans="1:49" ht="12" customHeight="1">
      <c r="A170" s="44" t="s">
        <v>36</v>
      </c>
      <c r="B170" s="2" t="s">
        <v>60</v>
      </c>
      <c r="C170" s="2" t="s">
        <v>56</v>
      </c>
      <c r="D170" s="2" t="s">
        <v>57</v>
      </c>
      <c r="E170" s="2" t="s">
        <v>48</v>
      </c>
      <c r="F170" s="87" t="s">
        <v>113</v>
      </c>
      <c r="G170" s="4">
        <v>0.51300000000000001</v>
      </c>
      <c r="H170" s="2" t="s">
        <v>29</v>
      </c>
      <c r="I170" s="347">
        <v>26267.192000000003</v>
      </c>
      <c r="J170" s="347">
        <f t="shared" si="27"/>
        <v>2132370.6465600003</v>
      </c>
      <c r="K170" s="347">
        <f t="shared" si="32"/>
        <v>2132.3706465600003</v>
      </c>
      <c r="L170" s="347">
        <f t="shared" si="28"/>
        <v>2132370646.5600002</v>
      </c>
      <c r="M170" s="348">
        <f t="shared" si="29"/>
        <v>2.1323706465600005</v>
      </c>
      <c r="N170" s="349">
        <f t="shared" si="33"/>
        <v>6.6636582705000016E-2</v>
      </c>
      <c r="O170" s="308">
        <f t="shared" si="34"/>
        <v>0.29000240793216003</v>
      </c>
      <c r="P170" s="350">
        <v>347590.28500000003</v>
      </c>
      <c r="Q170" s="347">
        <f t="shared" si="30"/>
        <v>319644026.08599997</v>
      </c>
      <c r="R170" s="100">
        <f t="shared" si="35"/>
        <v>319644.02608599997</v>
      </c>
      <c r="S170" s="351">
        <f t="shared" si="31"/>
        <v>319644026085.99994</v>
      </c>
      <c r="T170" s="348">
        <f t="shared" si="38"/>
        <v>319.64402608599994</v>
      </c>
      <c r="U170" s="352">
        <f t="shared" si="37"/>
        <v>6.3928805217199987</v>
      </c>
      <c r="V170" s="352">
        <f t="shared" si="36"/>
        <v>28.767962347739999</v>
      </c>
      <c r="W170" s="148"/>
      <c r="X170" s="148"/>
      <c r="Y170" s="148"/>
      <c r="Z170" s="353"/>
      <c r="AA170" s="353"/>
      <c r="AB170" s="353"/>
      <c r="AC170" s="353"/>
      <c r="AD170" s="353"/>
      <c r="AE170" s="353"/>
      <c r="AF170" s="353"/>
      <c r="AG170" s="353"/>
      <c r="AH170" s="353"/>
      <c r="AI170" s="353"/>
      <c r="AJ170" s="353"/>
      <c r="AK170" s="353"/>
      <c r="AL170" s="353"/>
      <c r="AM170" s="353"/>
      <c r="AN170" s="353"/>
      <c r="AO170" s="353"/>
      <c r="AP170" s="353"/>
      <c r="AQ170" s="353"/>
      <c r="AR170" s="353"/>
      <c r="AS170" s="353"/>
      <c r="AT170" s="353"/>
      <c r="AU170" s="353"/>
      <c r="AV170" s="353"/>
      <c r="AW170" s="353"/>
    </row>
    <row r="171" spans="1:49" ht="12" customHeight="1" thickBot="1">
      <c r="A171" s="45" t="s">
        <v>36</v>
      </c>
      <c r="B171" s="12" t="s">
        <v>60</v>
      </c>
      <c r="C171" s="12" t="s">
        <v>56</v>
      </c>
      <c r="D171" s="12" t="s">
        <v>57</v>
      </c>
      <c r="E171" s="12" t="s">
        <v>48</v>
      </c>
      <c r="F171" s="89" t="s">
        <v>114</v>
      </c>
      <c r="G171" s="14">
        <v>3.7</v>
      </c>
      <c r="H171" s="12">
        <v>4.2</v>
      </c>
      <c r="I171" s="347">
        <v>60767.882000000005</v>
      </c>
      <c r="J171" s="347">
        <f t="shared" si="27"/>
        <v>4933136.6607600003</v>
      </c>
      <c r="K171" s="347">
        <f t="shared" si="32"/>
        <v>4933.1366607600003</v>
      </c>
      <c r="L171" s="347">
        <f t="shared" si="28"/>
        <v>4933136660.7600002</v>
      </c>
      <c r="M171" s="348">
        <f t="shared" si="29"/>
        <v>4.9331366607600007</v>
      </c>
      <c r="N171" s="349">
        <f t="shared" si="33"/>
        <v>0.15416052064875002</v>
      </c>
      <c r="O171" s="308">
        <f t="shared" si="34"/>
        <v>0.67090658586336005</v>
      </c>
      <c r="P171" s="356">
        <v>534094.01500000001</v>
      </c>
      <c r="Q171" s="347">
        <f t="shared" si="30"/>
        <v>491152856.19399995</v>
      </c>
      <c r="R171" s="100">
        <f t="shared" si="35"/>
        <v>491152.85619399993</v>
      </c>
      <c r="S171" s="351">
        <f t="shared" si="31"/>
        <v>491152856193.99994</v>
      </c>
      <c r="T171" s="348">
        <f t="shared" si="38"/>
        <v>491.15285619399998</v>
      </c>
      <c r="U171" s="352">
        <f t="shared" si="37"/>
        <v>9.82305712388</v>
      </c>
      <c r="V171" s="352">
        <f t="shared" si="36"/>
        <v>44.203757057460002</v>
      </c>
      <c r="W171" s="148"/>
      <c r="X171" s="148"/>
      <c r="Y171" s="148"/>
      <c r="Z171" s="353"/>
      <c r="AA171" s="353"/>
      <c r="AB171" s="353"/>
      <c r="AC171" s="353"/>
      <c r="AD171" s="353"/>
      <c r="AE171" s="353"/>
      <c r="AF171" s="353"/>
      <c r="AG171" s="353"/>
      <c r="AH171" s="353"/>
      <c r="AI171" s="353"/>
      <c r="AJ171" s="353"/>
      <c r="AK171" s="353"/>
      <c r="AL171" s="353"/>
      <c r="AM171" s="353"/>
      <c r="AN171" s="353"/>
      <c r="AO171" s="353"/>
      <c r="AP171" s="353"/>
      <c r="AQ171" s="353"/>
      <c r="AR171" s="353"/>
      <c r="AS171" s="353"/>
      <c r="AT171" s="353"/>
      <c r="AU171" s="353"/>
      <c r="AV171" s="353"/>
      <c r="AW171" s="353"/>
    </row>
    <row r="172" spans="1:49" ht="12" customHeight="1">
      <c r="A172" s="44" t="s">
        <v>36</v>
      </c>
      <c r="B172" s="2" t="s">
        <v>63</v>
      </c>
      <c r="C172" s="2" t="s">
        <v>62</v>
      </c>
      <c r="D172" s="2" t="s">
        <v>57</v>
      </c>
      <c r="E172" s="2" t="s">
        <v>48</v>
      </c>
      <c r="F172" s="90" t="s">
        <v>113</v>
      </c>
      <c r="G172" s="4">
        <v>0.48899999999999999</v>
      </c>
      <c r="H172" s="2" t="s">
        <v>29</v>
      </c>
      <c r="I172" s="347">
        <v>57717.821000000004</v>
      </c>
      <c r="J172" s="347">
        <f t="shared" si="27"/>
        <v>4685532.70878</v>
      </c>
      <c r="K172" s="347">
        <f t="shared" si="32"/>
        <v>4685.5327087799997</v>
      </c>
      <c r="L172" s="347">
        <f t="shared" si="28"/>
        <v>4685532708.7799997</v>
      </c>
      <c r="M172" s="348">
        <f t="shared" si="29"/>
        <v>4.6855327087800003</v>
      </c>
      <c r="N172" s="349">
        <f t="shared" si="33"/>
        <v>0.14642289714937501</v>
      </c>
      <c r="O172" s="308">
        <f t="shared" si="34"/>
        <v>0.63723244839408011</v>
      </c>
      <c r="P172" s="357">
        <v>591561.83100000001</v>
      </c>
      <c r="Q172" s="347">
        <f t="shared" si="30"/>
        <v>544000259.78760004</v>
      </c>
      <c r="R172" s="100">
        <f t="shared" si="35"/>
        <v>544000.25978760002</v>
      </c>
      <c r="S172" s="351">
        <f t="shared" si="31"/>
        <v>544000259787.60004</v>
      </c>
      <c r="T172" s="348">
        <f t="shared" si="38"/>
        <v>544.00025978760004</v>
      </c>
      <c r="U172" s="352">
        <f t="shared" si="37"/>
        <v>10.880005195752</v>
      </c>
      <c r="V172" s="352">
        <f t="shared" si="36"/>
        <v>48.960023380883996</v>
      </c>
      <c r="W172" s="148"/>
      <c r="X172" s="148"/>
      <c r="Y172" s="148"/>
      <c r="Z172" s="353"/>
      <c r="AA172" s="353"/>
      <c r="AB172" s="353"/>
      <c r="AC172" s="353"/>
      <c r="AD172" s="353"/>
      <c r="AE172" s="353"/>
      <c r="AF172" s="353"/>
      <c r="AG172" s="353"/>
      <c r="AH172" s="353"/>
      <c r="AI172" s="353"/>
      <c r="AJ172" s="353"/>
      <c r="AK172" s="353"/>
      <c r="AL172" s="353"/>
      <c r="AM172" s="353"/>
      <c r="AN172" s="353"/>
      <c r="AO172" s="353"/>
      <c r="AP172" s="353"/>
      <c r="AQ172" s="353"/>
      <c r="AR172" s="353"/>
      <c r="AS172" s="353"/>
      <c r="AT172" s="353"/>
      <c r="AU172" s="353"/>
      <c r="AV172" s="353"/>
      <c r="AW172" s="353"/>
    </row>
    <row r="173" spans="1:49" ht="12" customHeight="1" thickBot="1">
      <c r="A173" s="45" t="s">
        <v>36</v>
      </c>
      <c r="B173" s="12" t="s">
        <v>63</v>
      </c>
      <c r="C173" s="12" t="s">
        <v>62</v>
      </c>
      <c r="D173" s="12" t="s">
        <v>57</v>
      </c>
      <c r="E173" s="12" t="s">
        <v>48</v>
      </c>
      <c r="F173" s="89" t="s">
        <v>114</v>
      </c>
      <c r="G173" s="14">
        <v>3.4</v>
      </c>
      <c r="H173" s="12">
        <v>4</v>
      </c>
      <c r="I173" s="347">
        <v>42467.516000000003</v>
      </c>
      <c r="J173" s="347">
        <f t="shared" si="27"/>
        <v>3447512.9488800005</v>
      </c>
      <c r="K173" s="347">
        <f t="shared" si="32"/>
        <v>3447.5129488800003</v>
      </c>
      <c r="L173" s="347">
        <f t="shared" si="28"/>
        <v>3447512948.8800006</v>
      </c>
      <c r="M173" s="348">
        <f t="shared" si="29"/>
        <v>3.4475129488800009</v>
      </c>
      <c r="N173" s="349">
        <f t="shared" si="33"/>
        <v>0.10773477965250003</v>
      </c>
      <c r="O173" s="308">
        <f t="shared" si="34"/>
        <v>0.46886176104768007</v>
      </c>
      <c r="P173" s="356">
        <v>577694.8870000001</v>
      </c>
      <c r="Q173" s="347">
        <f t="shared" si="30"/>
        <v>531248218.08520001</v>
      </c>
      <c r="R173" s="100">
        <f t="shared" si="35"/>
        <v>531248.21808520006</v>
      </c>
      <c r="S173" s="351">
        <f t="shared" si="31"/>
        <v>531248218085.20001</v>
      </c>
      <c r="T173" s="348">
        <f t="shared" si="38"/>
        <v>531.24821808520005</v>
      </c>
      <c r="U173" s="352">
        <f t="shared" si="37"/>
        <v>10.624964361704</v>
      </c>
      <c r="V173" s="352">
        <f t="shared" si="36"/>
        <v>47.812339627668003</v>
      </c>
      <c r="W173" s="148"/>
      <c r="X173" s="148"/>
      <c r="Y173" s="148"/>
      <c r="Z173" s="353"/>
      <c r="AA173" s="353"/>
      <c r="AB173" s="353"/>
      <c r="AC173" s="353"/>
      <c r="AD173" s="353"/>
      <c r="AE173" s="353"/>
      <c r="AF173" s="353"/>
      <c r="AG173" s="353"/>
      <c r="AH173" s="353"/>
      <c r="AI173" s="353"/>
      <c r="AJ173" s="353"/>
      <c r="AK173" s="353"/>
      <c r="AL173" s="353"/>
      <c r="AM173" s="353"/>
      <c r="AN173" s="353"/>
      <c r="AO173" s="353"/>
      <c r="AP173" s="353"/>
      <c r="AQ173" s="353"/>
      <c r="AR173" s="353"/>
      <c r="AS173" s="353"/>
      <c r="AT173" s="353"/>
      <c r="AU173" s="353"/>
      <c r="AV173" s="353"/>
      <c r="AW173" s="353"/>
    </row>
    <row r="174" spans="1:49" ht="12" customHeight="1">
      <c r="A174" s="44" t="s">
        <v>36</v>
      </c>
      <c r="B174" s="2" t="s">
        <v>66</v>
      </c>
      <c r="C174" s="2" t="s">
        <v>67</v>
      </c>
      <c r="D174" s="2" t="s">
        <v>57</v>
      </c>
      <c r="E174" s="2" t="s">
        <v>48</v>
      </c>
      <c r="F174" s="90" t="s">
        <v>113</v>
      </c>
      <c r="G174" s="4">
        <v>0.50600000000000001</v>
      </c>
      <c r="H174" s="2" t="s">
        <v>29</v>
      </c>
      <c r="I174" s="347">
        <v>11350.227000000001</v>
      </c>
      <c r="J174" s="347">
        <f t="shared" si="27"/>
        <v>921411.42785999994</v>
      </c>
      <c r="K174" s="347">
        <f t="shared" si="32"/>
        <v>921.41142785999989</v>
      </c>
      <c r="L174" s="347">
        <f t="shared" si="28"/>
        <v>921411427.8599999</v>
      </c>
      <c r="M174" s="348">
        <f t="shared" si="29"/>
        <v>0.92141142785999997</v>
      </c>
      <c r="N174" s="349">
        <f t="shared" si="33"/>
        <v>2.8794107120624999E-2</v>
      </c>
      <c r="O174" s="308">
        <f t="shared" si="34"/>
        <v>0.12531195418896002</v>
      </c>
      <c r="P174" s="357">
        <v>119052.38100000001</v>
      </c>
      <c r="Q174" s="347">
        <f t="shared" si="30"/>
        <v>109480569.5676</v>
      </c>
      <c r="R174" s="100">
        <f t="shared" si="35"/>
        <v>109480.5695676</v>
      </c>
      <c r="S174" s="351">
        <f t="shared" si="31"/>
        <v>109480569567.59999</v>
      </c>
      <c r="T174" s="348">
        <f t="shared" si="38"/>
        <v>109.4805695676</v>
      </c>
      <c r="U174" s="352">
        <f t="shared" si="37"/>
        <v>2.1896113913519999</v>
      </c>
      <c r="V174" s="352">
        <f t="shared" si="36"/>
        <v>9.8532512610839991</v>
      </c>
      <c r="W174" s="148"/>
      <c r="X174" s="148"/>
      <c r="Y174" s="148"/>
      <c r="Z174" s="353"/>
      <c r="AA174" s="353"/>
      <c r="AB174" s="353"/>
      <c r="AC174" s="353"/>
      <c r="AD174" s="353"/>
      <c r="AE174" s="353"/>
      <c r="AF174" s="353"/>
      <c r="AG174" s="353"/>
      <c r="AH174" s="353"/>
      <c r="AI174" s="353"/>
      <c r="AJ174" s="353"/>
      <c r="AK174" s="353"/>
      <c r="AL174" s="353"/>
      <c r="AM174" s="353"/>
      <c r="AN174" s="353"/>
      <c r="AO174" s="353"/>
      <c r="AP174" s="353"/>
      <c r="AQ174" s="353"/>
      <c r="AR174" s="353"/>
      <c r="AS174" s="353"/>
      <c r="AT174" s="353"/>
      <c r="AU174" s="353"/>
      <c r="AV174" s="353"/>
      <c r="AW174" s="353"/>
    </row>
    <row r="175" spans="1:49" ht="12" customHeight="1">
      <c r="A175" s="44" t="s">
        <v>36</v>
      </c>
      <c r="B175" s="2" t="s">
        <v>66</v>
      </c>
      <c r="C175" s="2" t="s">
        <v>67</v>
      </c>
      <c r="D175" s="2" t="s">
        <v>57</v>
      </c>
      <c r="E175" s="2" t="s">
        <v>48</v>
      </c>
      <c r="F175" s="88" t="s">
        <v>114</v>
      </c>
      <c r="G175" s="4">
        <v>3.5</v>
      </c>
      <c r="H175" s="2">
        <v>4</v>
      </c>
      <c r="I175" s="347">
        <v>35484.043000000005</v>
      </c>
      <c r="J175" s="347">
        <f t="shared" si="27"/>
        <v>2880594.6107400004</v>
      </c>
      <c r="K175" s="347">
        <f t="shared" si="32"/>
        <v>2880.5946107400005</v>
      </c>
      <c r="L175" s="347">
        <f t="shared" si="28"/>
        <v>2880594610.7400002</v>
      </c>
      <c r="M175" s="348">
        <f t="shared" si="29"/>
        <v>2.8805946107400002</v>
      </c>
      <c r="N175" s="349">
        <f t="shared" si="33"/>
        <v>9.0018581585625007E-2</v>
      </c>
      <c r="O175" s="308">
        <f t="shared" si="34"/>
        <v>0.39176086706064012</v>
      </c>
      <c r="P175" s="350">
        <v>255538.44400000002</v>
      </c>
      <c r="Q175" s="347">
        <f t="shared" si="30"/>
        <v>234993153.1024</v>
      </c>
      <c r="R175" s="100">
        <f t="shared" si="35"/>
        <v>234993.15310240001</v>
      </c>
      <c r="S175" s="351">
        <f t="shared" si="31"/>
        <v>234993153102.39999</v>
      </c>
      <c r="T175" s="348">
        <f t="shared" si="38"/>
        <v>234.99315310240002</v>
      </c>
      <c r="U175" s="352">
        <f t="shared" si="37"/>
        <v>4.6998630620480002</v>
      </c>
      <c r="V175" s="352">
        <f t="shared" si="36"/>
        <v>21.149383779215999</v>
      </c>
      <c r="W175" s="148"/>
      <c r="X175" s="148"/>
      <c r="Y175" s="148"/>
      <c r="Z175" s="353"/>
      <c r="AA175" s="353"/>
      <c r="AB175" s="353"/>
      <c r="AC175" s="353"/>
      <c r="AD175" s="353"/>
      <c r="AE175" s="353"/>
      <c r="AF175" s="353"/>
      <c r="AG175" s="353"/>
      <c r="AH175" s="353"/>
      <c r="AI175" s="353"/>
      <c r="AJ175" s="353"/>
      <c r="AK175" s="353"/>
      <c r="AL175" s="353"/>
      <c r="AM175" s="353"/>
      <c r="AN175" s="353"/>
      <c r="AO175" s="353"/>
      <c r="AP175" s="353"/>
      <c r="AQ175" s="353"/>
      <c r="AR175" s="353"/>
      <c r="AS175" s="353"/>
      <c r="AT175" s="353"/>
      <c r="AU175" s="353"/>
      <c r="AV175" s="353"/>
      <c r="AW175" s="353"/>
    </row>
    <row r="176" spans="1:49" ht="12" customHeight="1">
      <c r="A176" s="44" t="s">
        <v>36</v>
      </c>
      <c r="B176" s="2" t="s">
        <v>68</v>
      </c>
      <c r="C176" s="2" t="s">
        <v>67</v>
      </c>
      <c r="D176" s="2" t="s">
        <v>57</v>
      </c>
      <c r="E176" s="2" t="s">
        <v>48</v>
      </c>
      <c r="F176" s="87" t="s">
        <v>113</v>
      </c>
      <c r="G176" s="4">
        <v>0.51200000000000001</v>
      </c>
      <c r="H176" s="2" t="s">
        <v>29</v>
      </c>
      <c r="I176" s="347">
        <v>11416.895</v>
      </c>
      <c r="J176" s="347">
        <f t="shared" si="27"/>
        <v>926823.53609999991</v>
      </c>
      <c r="K176" s="347">
        <f t="shared" si="32"/>
        <v>926.82353609999996</v>
      </c>
      <c r="L176" s="347">
        <f t="shared" si="28"/>
        <v>926823536.0999999</v>
      </c>
      <c r="M176" s="348">
        <f t="shared" si="29"/>
        <v>0.92682353610000001</v>
      </c>
      <c r="N176" s="349">
        <f t="shared" si="33"/>
        <v>2.8963235503125E-2</v>
      </c>
      <c r="O176" s="308">
        <f t="shared" si="34"/>
        <v>0.1260480009096</v>
      </c>
      <c r="P176" s="350">
        <v>206787.46900000001</v>
      </c>
      <c r="Q176" s="347">
        <f t="shared" si="30"/>
        <v>190161756.49239999</v>
      </c>
      <c r="R176" s="100">
        <f t="shared" si="35"/>
        <v>190161.75649239999</v>
      </c>
      <c r="S176" s="351">
        <f t="shared" si="31"/>
        <v>190161756492.39999</v>
      </c>
      <c r="T176" s="348">
        <f t="shared" si="38"/>
        <v>190.1617564924</v>
      </c>
      <c r="U176" s="352">
        <f t="shared" si="37"/>
        <v>3.8032351298479998</v>
      </c>
      <c r="V176" s="352">
        <f t="shared" si="36"/>
        <v>17.114558084315998</v>
      </c>
      <c r="W176" s="148"/>
      <c r="X176" s="148"/>
      <c r="Y176" s="148"/>
      <c r="Z176" s="353"/>
      <c r="AA176" s="353"/>
      <c r="AB176" s="353"/>
      <c r="AC176" s="353"/>
      <c r="AD176" s="353"/>
      <c r="AE176" s="353"/>
      <c r="AF176" s="353"/>
      <c r="AG176" s="353"/>
      <c r="AH176" s="353"/>
      <c r="AI176" s="353"/>
      <c r="AJ176" s="353"/>
      <c r="AK176" s="353"/>
      <c r="AL176" s="353"/>
      <c r="AM176" s="353"/>
      <c r="AN176" s="353"/>
      <c r="AO176" s="353"/>
      <c r="AP176" s="353"/>
      <c r="AQ176" s="353"/>
      <c r="AR176" s="353"/>
      <c r="AS176" s="353"/>
      <c r="AT176" s="353"/>
      <c r="AU176" s="353"/>
      <c r="AV176" s="353"/>
      <c r="AW176" s="353"/>
    </row>
    <row r="177" spans="1:49" ht="12" customHeight="1">
      <c r="A177" s="44" t="s">
        <v>36</v>
      </c>
      <c r="B177" s="2" t="s">
        <v>68</v>
      </c>
      <c r="C177" s="2" t="s">
        <v>67</v>
      </c>
      <c r="D177" s="2" t="s">
        <v>57</v>
      </c>
      <c r="E177" s="2" t="s">
        <v>48</v>
      </c>
      <c r="F177" s="88" t="s">
        <v>114</v>
      </c>
      <c r="G177" s="4">
        <v>4</v>
      </c>
      <c r="H177" s="2">
        <v>4.5</v>
      </c>
      <c r="I177" s="347">
        <v>29417.255000000001</v>
      </c>
      <c r="J177" s="347">
        <f t="shared" si="27"/>
        <v>2388092.7609000001</v>
      </c>
      <c r="K177" s="347">
        <f t="shared" si="32"/>
        <v>2388.0927609</v>
      </c>
      <c r="L177" s="347">
        <f t="shared" si="28"/>
        <v>2388092760.9000001</v>
      </c>
      <c r="M177" s="348">
        <f t="shared" si="29"/>
        <v>2.3880927609000002</v>
      </c>
      <c r="N177" s="349">
        <f t="shared" si="33"/>
        <v>7.4627898778125007E-2</v>
      </c>
      <c r="O177" s="308">
        <f t="shared" si="34"/>
        <v>0.32478061548240006</v>
      </c>
      <c r="P177" s="350">
        <v>171253.42500000002</v>
      </c>
      <c r="Q177" s="347">
        <f t="shared" si="30"/>
        <v>157484649.63000003</v>
      </c>
      <c r="R177" s="100">
        <f t="shared" si="35"/>
        <v>157484.64963000003</v>
      </c>
      <c r="S177" s="351">
        <f t="shared" si="31"/>
        <v>157484649630.00003</v>
      </c>
      <c r="T177" s="348">
        <f t="shared" si="38"/>
        <v>157.48464963000004</v>
      </c>
      <c r="U177" s="352">
        <f t="shared" si="37"/>
        <v>3.1496929926000008</v>
      </c>
      <c r="V177" s="352">
        <f t="shared" si="36"/>
        <v>14.173618466700002</v>
      </c>
      <c r="W177" s="148"/>
      <c r="X177" s="148"/>
      <c r="Y177" s="148"/>
      <c r="Z177" s="353"/>
      <c r="AA177" s="353"/>
      <c r="AB177" s="353"/>
      <c r="AC177" s="353"/>
      <c r="AD177" s="353"/>
      <c r="AE177" s="353"/>
      <c r="AF177" s="353"/>
      <c r="AG177" s="353"/>
      <c r="AH177" s="353"/>
      <c r="AI177" s="353"/>
      <c r="AJ177" s="353"/>
      <c r="AK177" s="353"/>
      <c r="AL177" s="353"/>
      <c r="AM177" s="353"/>
      <c r="AN177" s="353"/>
      <c r="AO177" s="353"/>
      <c r="AP177" s="353"/>
      <c r="AQ177" s="353"/>
      <c r="AR177" s="353"/>
      <c r="AS177" s="353"/>
      <c r="AT177" s="353"/>
      <c r="AU177" s="353"/>
      <c r="AV177" s="353"/>
      <c r="AW177" s="353"/>
    </row>
    <row r="178" spans="1:49" ht="12" customHeight="1">
      <c r="A178" s="44" t="s">
        <v>36</v>
      </c>
      <c r="B178" s="2" t="s">
        <v>70</v>
      </c>
      <c r="C178" s="2" t="s">
        <v>67</v>
      </c>
      <c r="D178" s="2" t="s">
        <v>57</v>
      </c>
      <c r="E178" s="2" t="s">
        <v>48</v>
      </c>
      <c r="F178" s="87" t="s">
        <v>113</v>
      </c>
      <c r="G178" s="4">
        <v>0.73699999999999999</v>
      </c>
      <c r="H178" s="2" t="s">
        <v>29</v>
      </c>
      <c r="I178" s="347">
        <v>10016.867</v>
      </c>
      <c r="J178" s="347">
        <f t="shared" si="27"/>
        <v>813169.26306000003</v>
      </c>
      <c r="K178" s="347">
        <f t="shared" si="32"/>
        <v>813.16926306000005</v>
      </c>
      <c r="L178" s="347">
        <f t="shared" si="28"/>
        <v>813169263.06000006</v>
      </c>
      <c r="M178" s="348">
        <f t="shared" si="29"/>
        <v>0.81316926306000015</v>
      </c>
      <c r="N178" s="349">
        <f t="shared" si="33"/>
        <v>2.5411539470625005E-2</v>
      </c>
      <c r="O178" s="308">
        <f t="shared" si="34"/>
        <v>0.11059101977616001</v>
      </c>
      <c r="P178" s="350">
        <v>144519.557</v>
      </c>
      <c r="Q178" s="347">
        <f t="shared" si="30"/>
        <v>132900184.61719999</v>
      </c>
      <c r="R178" s="100">
        <f t="shared" si="35"/>
        <v>132900.18461719999</v>
      </c>
      <c r="S178" s="351">
        <f t="shared" si="31"/>
        <v>132900184617.19998</v>
      </c>
      <c r="T178" s="348">
        <f t="shared" si="38"/>
        <v>132.90018461719998</v>
      </c>
      <c r="U178" s="352">
        <f t="shared" si="37"/>
        <v>2.6580036923439998</v>
      </c>
      <c r="V178" s="352">
        <f t="shared" si="36"/>
        <v>11.961016615547999</v>
      </c>
      <c r="W178" s="148"/>
      <c r="X178" s="148"/>
      <c r="Y178" s="148"/>
      <c r="Z178" s="353"/>
      <c r="AA178" s="353"/>
      <c r="AB178" s="353"/>
      <c r="AC178" s="353"/>
      <c r="AD178" s="353"/>
      <c r="AE178" s="353"/>
      <c r="AF178" s="353"/>
      <c r="AG178" s="353"/>
      <c r="AH178" s="353"/>
      <c r="AI178" s="353"/>
      <c r="AJ178" s="353"/>
      <c r="AK178" s="353"/>
      <c r="AL178" s="353"/>
      <c r="AM178" s="353"/>
      <c r="AN178" s="353"/>
      <c r="AO178" s="353"/>
      <c r="AP178" s="353"/>
      <c r="AQ178" s="353"/>
      <c r="AR178" s="353"/>
      <c r="AS178" s="353"/>
      <c r="AT178" s="353"/>
      <c r="AU178" s="353"/>
      <c r="AV178" s="353"/>
      <c r="AW178" s="353"/>
    </row>
    <row r="179" spans="1:49" ht="12" customHeight="1" thickBot="1">
      <c r="A179" s="45" t="s">
        <v>36</v>
      </c>
      <c r="B179" s="12" t="s">
        <v>70</v>
      </c>
      <c r="C179" s="12" t="s">
        <v>67</v>
      </c>
      <c r="D179" s="12" t="s">
        <v>57</v>
      </c>
      <c r="E179" s="12" t="s">
        <v>48</v>
      </c>
      <c r="F179" s="89" t="s">
        <v>114</v>
      </c>
      <c r="G179" s="14">
        <v>4</v>
      </c>
      <c r="H179" s="12">
        <v>4.5</v>
      </c>
      <c r="I179" s="347">
        <v>26700.534000000003</v>
      </c>
      <c r="J179" s="347">
        <f t="shared" si="27"/>
        <v>2167549.3501200001</v>
      </c>
      <c r="K179" s="347">
        <f t="shared" si="32"/>
        <v>2167.5493501199999</v>
      </c>
      <c r="L179" s="347">
        <f t="shared" si="28"/>
        <v>2167549350.1199999</v>
      </c>
      <c r="M179" s="348">
        <f t="shared" si="29"/>
        <v>2.1675493501199998</v>
      </c>
      <c r="N179" s="349">
        <f t="shared" si="33"/>
        <v>6.7735917191249995E-2</v>
      </c>
      <c r="O179" s="308">
        <f t="shared" si="34"/>
        <v>0.29478671161632003</v>
      </c>
      <c r="P179" s="356">
        <v>145802.91600000003</v>
      </c>
      <c r="Q179" s="347">
        <f t="shared" si="30"/>
        <v>134080361.55360001</v>
      </c>
      <c r="R179" s="100">
        <f t="shared" si="35"/>
        <v>134080.3615536</v>
      </c>
      <c r="S179" s="351">
        <f t="shared" si="31"/>
        <v>134080361553.60001</v>
      </c>
      <c r="T179" s="348">
        <f t="shared" si="38"/>
        <v>134.08036155360003</v>
      </c>
      <c r="U179" s="352">
        <f t="shared" si="37"/>
        <v>2.6816072310720007</v>
      </c>
      <c r="V179" s="352">
        <f t="shared" si="36"/>
        <v>12.067232539824001</v>
      </c>
      <c r="W179" s="148"/>
      <c r="X179" s="148"/>
      <c r="Y179" s="148"/>
      <c r="Z179" s="353"/>
      <c r="AA179" s="353"/>
      <c r="AB179" s="353"/>
      <c r="AC179" s="353"/>
      <c r="AD179" s="353"/>
      <c r="AE179" s="353"/>
      <c r="AF179" s="353"/>
      <c r="AG179" s="353"/>
      <c r="AH179" s="353"/>
      <c r="AI179" s="353"/>
      <c r="AJ179" s="353"/>
      <c r="AK179" s="353"/>
      <c r="AL179" s="353"/>
      <c r="AM179" s="353"/>
      <c r="AN179" s="353"/>
      <c r="AO179" s="353"/>
      <c r="AP179" s="353"/>
      <c r="AQ179" s="353"/>
      <c r="AR179" s="353"/>
      <c r="AS179" s="353"/>
      <c r="AT179" s="353"/>
      <c r="AU179" s="353"/>
      <c r="AV179" s="353"/>
      <c r="AW179" s="353"/>
    </row>
    <row r="180" spans="1:49" ht="12" customHeight="1">
      <c r="A180" s="43" t="s">
        <v>36</v>
      </c>
      <c r="B180" s="11" t="s">
        <v>72</v>
      </c>
      <c r="C180" s="11" t="s">
        <v>73</v>
      </c>
      <c r="D180" s="11" t="s">
        <v>57</v>
      </c>
      <c r="E180" s="11" t="s">
        <v>48</v>
      </c>
      <c r="F180" s="90" t="s">
        <v>113</v>
      </c>
      <c r="G180" s="13">
        <v>0.505</v>
      </c>
      <c r="H180" s="11" t="s">
        <v>29</v>
      </c>
      <c r="I180" s="347">
        <v>26000.52</v>
      </c>
      <c r="J180" s="347">
        <f t="shared" si="27"/>
        <v>2110722.2135999999</v>
      </c>
      <c r="K180" s="347">
        <f t="shared" si="32"/>
        <v>2110.7222136</v>
      </c>
      <c r="L180" s="347">
        <f t="shared" si="28"/>
        <v>2110722213.5999999</v>
      </c>
      <c r="M180" s="348">
        <f t="shared" si="29"/>
        <v>2.1107222135999999</v>
      </c>
      <c r="N180" s="349">
        <f t="shared" si="33"/>
        <v>6.5960069174999997E-2</v>
      </c>
      <c r="O180" s="308">
        <f t="shared" si="34"/>
        <v>0.28705822104960005</v>
      </c>
      <c r="P180" s="357">
        <v>470359.40700000006</v>
      </c>
      <c r="Q180" s="347">
        <f t="shared" si="30"/>
        <v>432542510.67720008</v>
      </c>
      <c r="R180" s="100">
        <f t="shared" si="35"/>
        <v>432542.5106772001</v>
      </c>
      <c r="S180" s="351">
        <f t="shared" si="31"/>
        <v>432542510677.20007</v>
      </c>
      <c r="T180" s="348">
        <f t="shared" si="38"/>
        <v>432.54251067720008</v>
      </c>
      <c r="U180" s="352">
        <f t="shared" si="37"/>
        <v>8.6508502135440022</v>
      </c>
      <c r="V180" s="352">
        <f t="shared" si="36"/>
        <v>38.928825960948004</v>
      </c>
      <c r="W180" s="148"/>
      <c r="X180" s="148"/>
      <c r="Y180" s="148"/>
      <c r="Z180" s="353"/>
      <c r="AA180" s="353"/>
      <c r="AB180" s="353"/>
      <c r="AC180" s="353"/>
      <c r="AD180" s="353"/>
      <c r="AE180" s="353"/>
      <c r="AF180" s="353"/>
      <c r="AG180" s="353"/>
      <c r="AH180" s="353"/>
      <c r="AI180" s="353"/>
      <c r="AJ180" s="353"/>
      <c r="AK180" s="353"/>
      <c r="AL180" s="353"/>
      <c r="AM180" s="353"/>
      <c r="AN180" s="353"/>
      <c r="AO180" s="353"/>
      <c r="AP180" s="353"/>
      <c r="AQ180" s="353"/>
      <c r="AR180" s="353"/>
      <c r="AS180" s="353"/>
      <c r="AT180" s="353"/>
      <c r="AU180" s="353"/>
      <c r="AV180" s="353"/>
      <c r="AW180" s="353"/>
    </row>
    <row r="181" spans="1:49" ht="12" customHeight="1">
      <c r="A181" s="44" t="s">
        <v>36</v>
      </c>
      <c r="B181" s="2" t="s">
        <v>72</v>
      </c>
      <c r="C181" s="2" t="s">
        <v>73</v>
      </c>
      <c r="D181" s="2" t="s">
        <v>57</v>
      </c>
      <c r="E181" s="2" t="s">
        <v>48</v>
      </c>
      <c r="F181" s="88" t="s">
        <v>114</v>
      </c>
      <c r="G181" s="4">
        <v>4</v>
      </c>
      <c r="H181" s="2">
        <v>4.5</v>
      </c>
      <c r="I181" s="347">
        <v>24500.49</v>
      </c>
      <c r="J181" s="347">
        <f t="shared" si="27"/>
        <v>1988949.7782000003</v>
      </c>
      <c r="K181" s="347">
        <f t="shared" si="32"/>
        <v>1988.9497782000003</v>
      </c>
      <c r="L181" s="347">
        <f t="shared" si="28"/>
        <v>1988949778.2000003</v>
      </c>
      <c r="M181" s="348">
        <f t="shared" si="29"/>
        <v>1.9889497782000005</v>
      </c>
      <c r="N181" s="349">
        <f t="shared" si="33"/>
        <v>6.2154680568750016E-2</v>
      </c>
      <c r="O181" s="308">
        <f t="shared" si="34"/>
        <v>0.27049716983520006</v>
      </c>
      <c r="P181" s="350">
        <v>465192.63700000005</v>
      </c>
      <c r="Q181" s="347">
        <f t="shared" si="30"/>
        <v>427791148.98520005</v>
      </c>
      <c r="R181" s="100">
        <f t="shared" si="35"/>
        <v>427791.14898520004</v>
      </c>
      <c r="S181" s="351">
        <f t="shared" si="31"/>
        <v>427791148985.20007</v>
      </c>
      <c r="T181" s="348">
        <f t="shared" si="38"/>
        <v>427.7911489852001</v>
      </c>
      <c r="U181" s="352">
        <f t="shared" si="37"/>
        <v>8.5558229797040024</v>
      </c>
      <c r="V181" s="352">
        <f t="shared" si="36"/>
        <v>38.501203408668005</v>
      </c>
      <c r="W181" s="148"/>
      <c r="X181" s="148"/>
      <c r="Y181" s="148"/>
      <c r="Z181" s="353"/>
      <c r="AA181" s="353"/>
      <c r="AB181" s="353"/>
      <c r="AC181" s="353"/>
      <c r="AD181" s="353"/>
      <c r="AE181" s="353"/>
      <c r="AF181" s="353"/>
      <c r="AG181" s="353"/>
      <c r="AH181" s="353"/>
      <c r="AI181" s="353"/>
      <c r="AJ181" s="353"/>
      <c r="AK181" s="353"/>
      <c r="AL181" s="353"/>
      <c r="AM181" s="353"/>
      <c r="AN181" s="353"/>
      <c r="AO181" s="353"/>
      <c r="AP181" s="353"/>
      <c r="AQ181" s="353"/>
      <c r="AR181" s="353"/>
      <c r="AS181" s="353"/>
      <c r="AT181" s="353"/>
      <c r="AU181" s="353"/>
      <c r="AV181" s="353"/>
      <c r="AW181" s="353"/>
    </row>
    <row r="182" spans="1:49" ht="12" customHeight="1">
      <c r="A182" s="44" t="s">
        <v>36</v>
      </c>
      <c r="B182" s="2" t="s">
        <v>75</v>
      </c>
      <c r="C182" s="2" t="s">
        <v>73</v>
      </c>
      <c r="D182" s="2" t="s">
        <v>57</v>
      </c>
      <c r="E182" s="2" t="s">
        <v>48</v>
      </c>
      <c r="F182" s="87" t="s">
        <v>113</v>
      </c>
      <c r="G182" s="4">
        <v>0.51100000000000001</v>
      </c>
      <c r="H182" s="2" t="s">
        <v>29</v>
      </c>
      <c r="I182" s="347">
        <v>3766.7420000000002</v>
      </c>
      <c r="J182" s="347">
        <f t="shared" si="27"/>
        <v>305784.11556000001</v>
      </c>
      <c r="K182" s="347">
        <f t="shared" si="32"/>
        <v>305.78411556000003</v>
      </c>
      <c r="L182" s="347">
        <f t="shared" si="28"/>
        <v>305784115.56</v>
      </c>
      <c r="M182" s="348">
        <f t="shared" si="29"/>
        <v>0.30578411556000001</v>
      </c>
      <c r="N182" s="349">
        <f t="shared" si="33"/>
        <v>9.5557536112500004E-3</v>
      </c>
      <c r="O182" s="308">
        <f t="shared" si="34"/>
        <v>4.1586639716160001E-2</v>
      </c>
      <c r="P182" s="350">
        <v>59501.19</v>
      </c>
      <c r="Q182" s="347">
        <f t="shared" si="30"/>
        <v>54717294.324000001</v>
      </c>
      <c r="R182" s="100">
        <f t="shared" si="35"/>
        <v>54717.294324000002</v>
      </c>
      <c r="S182" s="351">
        <f t="shared" si="31"/>
        <v>54717294324</v>
      </c>
      <c r="T182" s="348">
        <f t="shared" si="38"/>
        <v>54.717294324000001</v>
      </c>
      <c r="U182" s="352">
        <f t="shared" si="37"/>
        <v>1.09434588648</v>
      </c>
      <c r="V182" s="352">
        <f t="shared" si="36"/>
        <v>4.9245564891600004</v>
      </c>
      <c r="W182" s="148"/>
      <c r="X182" s="148"/>
      <c r="Y182" s="148"/>
      <c r="Z182" s="353"/>
      <c r="AA182" s="353"/>
      <c r="AB182" s="353"/>
      <c r="AC182" s="353"/>
      <c r="AD182" s="353"/>
      <c r="AE182" s="353"/>
      <c r="AF182" s="353"/>
      <c r="AG182" s="353"/>
      <c r="AH182" s="353"/>
      <c r="AI182" s="353"/>
      <c r="AJ182" s="353"/>
      <c r="AK182" s="353"/>
      <c r="AL182" s="353"/>
      <c r="AM182" s="353"/>
      <c r="AN182" s="353"/>
      <c r="AO182" s="353"/>
      <c r="AP182" s="353"/>
      <c r="AQ182" s="353"/>
      <c r="AR182" s="353"/>
      <c r="AS182" s="353"/>
      <c r="AT182" s="353"/>
      <c r="AU182" s="353"/>
      <c r="AV182" s="353"/>
      <c r="AW182" s="353"/>
    </row>
    <row r="183" spans="1:49" ht="12" customHeight="1" thickBot="1">
      <c r="A183" s="45" t="s">
        <v>36</v>
      </c>
      <c r="B183" s="12" t="s">
        <v>75</v>
      </c>
      <c r="C183" s="12" t="s">
        <v>73</v>
      </c>
      <c r="D183" s="12" t="s">
        <v>57</v>
      </c>
      <c r="E183" s="12" t="s">
        <v>48</v>
      </c>
      <c r="F183" s="89" t="s">
        <v>114</v>
      </c>
      <c r="G183" s="14">
        <v>4.0999999999999996</v>
      </c>
      <c r="H183" s="12">
        <v>4.5999999999999996</v>
      </c>
      <c r="I183" s="347">
        <v>4166.75</v>
      </c>
      <c r="J183" s="347">
        <f t="shared" si="27"/>
        <v>338256.76500000001</v>
      </c>
      <c r="K183" s="347">
        <f t="shared" si="32"/>
        <v>338.25676500000003</v>
      </c>
      <c r="L183" s="347">
        <f t="shared" si="28"/>
        <v>338256765</v>
      </c>
      <c r="M183" s="348">
        <f t="shared" si="29"/>
        <v>0.33825676500000001</v>
      </c>
      <c r="N183" s="349">
        <f t="shared" si="33"/>
        <v>1.057052390625E-2</v>
      </c>
      <c r="O183" s="308">
        <f t="shared" si="34"/>
        <v>4.6002920039999999E-2</v>
      </c>
      <c r="P183" s="356">
        <v>41250.825000000004</v>
      </c>
      <c r="Q183" s="347">
        <f t="shared" si="30"/>
        <v>37934258.670000002</v>
      </c>
      <c r="R183" s="100">
        <f t="shared" si="35"/>
        <v>37934.258670000003</v>
      </c>
      <c r="S183" s="351">
        <f t="shared" si="31"/>
        <v>37934258670</v>
      </c>
      <c r="T183" s="348">
        <f t="shared" si="38"/>
        <v>37.934258670000006</v>
      </c>
      <c r="U183" s="352">
        <f t="shared" si="37"/>
        <v>0.75868517340000008</v>
      </c>
      <c r="V183" s="352">
        <f t="shared" si="36"/>
        <v>3.4140832802999999</v>
      </c>
      <c r="W183" s="148"/>
      <c r="X183" s="148"/>
      <c r="Y183" s="148"/>
      <c r="Z183" s="353"/>
      <c r="AA183" s="353"/>
      <c r="AB183" s="353"/>
      <c r="AC183" s="353"/>
      <c r="AD183" s="353"/>
      <c r="AE183" s="353"/>
      <c r="AF183" s="353"/>
      <c r="AG183" s="353"/>
      <c r="AH183" s="353"/>
      <c r="AI183" s="353"/>
      <c r="AJ183" s="353"/>
      <c r="AK183" s="353"/>
      <c r="AL183" s="353"/>
      <c r="AM183" s="353"/>
      <c r="AN183" s="353"/>
      <c r="AO183" s="353"/>
      <c r="AP183" s="353"/>
      <c r="AQ183" s="353"/>
      <c r="AR183" s="353"/>
      <c r="AS183" s="353"/>
      <c r="AT183" s="353"/>
      <c r="AU183" s="353"/>
      <c r="AV183" s="353"/>
      <c r="AW183" s="353"/>
    </row>
    <row r="184" spans="1:49" ht="12" customHeight="1">
      <c r="A184" s="43" t="s">
        <v>36</v>
      </c>
      <c r="B184" s="11" t="s">
        <v>78</v>
      </c>
      <c r="C184" s="11" t="s">
        <v>79</v>
      </c>
      <c r="D184" s="11" t="s">
        <v>57</v>
      </c>
      <c r="E184" s="11" t="s">
        <v>48</v>
      </c>
      <c r="F184" s="90" t="s">
        <v>113</v>
      </c>
      <c r="G184" s="13">
        <v>0.5</v>
      </c>
      <c r="H184" s="11" t="s">
        <v>29</v>
      </c>
      <c r="I184" s="347">
        <v>4666.76</v>
      </c>
      <c r="J184" s="347">
        <f t="shared" si="27"/>
        <v>378847.57680000004</v>
      </c>
      <c r="K184" s="347">
        <f t="shared" si="32"/>
        <v>378.84757680000001</v>
      </c>
      <c r="L184" s="347">
        <f t="shared" si="28"/>
        <v>378847576.80000001</v>
      </c>
      <c r="M184" s="348">
        <f t="shared" si="29"/>
        <v>0.37884757680000003</v>
      </c>
      <c r="N184" s="349">
        <f t="shared" si="33"/>
        <v>1.1838986775000001E-2</v>
      </c>
      <c r="O184" s="308">
        <f t="shared" si="34"/>
        <v>5.1523270444800012E-2</v>
      </c>
      <c r="P184" s="357">
        <v>166736.66800000001</v>
      </c>
      <c r="Q184" s="347">
        <f t="shared" si="30"/>
        <v>153331039.8928</v>
      </c>
      <c r="R184" s="100">
        <f t="shared" si="35"/>
        <v>153331.03989280001</v>
      </c>
      <c r="S184" s="351">
        <f t="shared" si="31"/>
        <v>153331039892.80002</v>
      </c>
      <c r="T184" s="348">
        <f t="shared" si="38"/>
        <v>153.33103989280002</v>
      </c>
      <c r="U184" s="352">
        <f t="shared" si="37"/>
        <v>3.0666207978560003</v>
      </c>
      <c r="V184" s="352">
        <f t="shared" si="36"/>
        <v>13.799793590351999</v>
      </c>
      <c r="W184" s="148"/>
      <c r="X184" s="148"/>
      <c r="Y184" s="148"/>
      <c r="Z184" s="353"/>
      <c r="AA184" s="353"/>
      <c r="AB184" s="353"/>
      <c r="AC184" s="353"/>
      <c r="AD184" s="353"/>
      <c r="AE184" s="353"/>
      <c r="AF184" s="353"/>
      <c r="AG184" s="353"/>
      <c r="AH184" s="353"/>
      <c r="AI184" s="353"/>
      <c r="AJ184" s="353"/>
      <c r="AK184" s="353"/>
      <c r="AL184" s="353"/>
      <c r="AM184" s="353"/>
      <c r="AN184" s="353"/>
      <c r="AO184" s="353"/>
      <c r="AP184" s="353"/>
      <c r="AQ184" s="353"/>
      <c r="AR184" s="353"/>
      <c r="AS184" s="353"/>
      <c r="AT184" s="353"/>
      <c r="AU184" s="353"/>
      <c r="AV184" s="353"/>
      <c r="AW184" s="353"/>
    </row>
    <row r="185" spans="1:49" ht="12" customHeight="1">
      <c r="A185" s="44" t="s">
        <v>36</v>
      </c>
      <c r="B185" s="2" t="s">
        <v>78</v>
      </c>
      <c r="C185" s="2" t="s">
        <v>79</v>
      </c>
      <c r="D185" s="2" t="s">
        <v>57</v>
      </c>
      <c r="E185" s="2" t="s">
        <v>48</v>
      </c>
      <c r="F185" s="88" t="s">
        <v>114</v>
      </c>
      <c r="G185" s="4">
        <v>4</v>
      </c>
      <c r="H185" s="2">
        <v>4.5</v>
      </c>
      <c r="I185" s="347">
        <v>6316.7930000000006</v>
      </c>
      <c r="J185" s="347">
        <f t="shared" si="27"/>
        <v>512797.25574000005</v>
      </c>
      <c r="K185" s="347">
        <f t="shared" si="32"/>
        <v>512.79725574000008</v>
      </c>
      <c r="L185" s="347">
        <f t="shared" si="28"/>
        <v>512797255.74000007</v>
      </c>
      <c r="M185" s="348">
        <f t="shared" si="29"/>
        <v>0.51279725574000012</v>
      </c>
      <c r="N185" s="349">
        <f t="shared" si="33"/>
        <v>1.6024914241875004E-2</v>
      </c>
      <c r="O185" s="308">
        <f t="shared" si="34"/>
        <v>6.9740426780640019E-2</v>
      </c>
      <c r="P185" s="350">
        <v>67584.685000000012</v>
      </c>
      <c r="Q185" s="347">
        <f t="shared" si="30"/>
        <v>62150876.326000005</v>
      </c>
      <c r="R185" s="100">
        <f t="shared" si="35"/>
        <v>62150.876326000005</v>
      </c>
      <c r="S185" s="351">
        <f t="shared" si="31"/>
        <v>62150876326.000008</v>
      </c>
      <c r="T185" s="348">
        <f t="shared" si="38"/>
        <v>62.150876326000009</v>
      </c>
      <c r="U185" s="352">
        <f t="shared" si="37"/>
        <v>1.2430175265200001</v>
      </c>
      <c r="V185" s="352">
        <f t="shared" si="36"/>
        <v>5.5935788693400008</v>
      </c>
      <c r="W185" s="148"/>
      <c r="X185" s="148"/>
      <c r="Y185" s="148"/>
      <c r="Z185" s="353"/>
      <c r="AA185" s="353"/>
      <c r="AB185" s="353"/>
      <c r="AC185" s="353"/>
      <c r="AD185" s="353"/>
      <c r="AE185" s="353"/>
      <c r="AF185" s="353"/>
      <c r="AG185" s="353"/>
      <c r="AH185" s="353"/>
      <c r="AI185" s="353"/>
      <c r="AJ185" s="353"/>
      <c r="AK185" s="353"/>
      <c r="AL185" s="353"/>
      <c r="AM185" s="353"/>
      <c r="AN185" s="353"/>
      <c r="AO185" s="353"/>
      <c r="AP185" s="353"/>
      <c r="AQ185" s="353"/>
      <c r="AR185" s="353"/>
      <c r="AS185" s="353"/>
      <c r="AT185" s="353"/>
      <c r="AU185" s="353"/>
      <c r="AV185" s="353"/>
      <c r="AW185" s="353"/>
    </row>
    <row r="186" spans="1:49" ht="12" customHeight="1">
      <c r="A186" s="44" t="s">
        <v>36</v>
      </c>
      <c r="B186" s="2" t="s">
        <v>81</v>
      </c>
      <c r="C186" s="2" t="s">
        <v>79</v>
      </c>
      <c r="D186" s="2" t="s">
        <v>57</v>
      </c>
      <c r="E186" s="2" t="s">
        <v>48</v>
      </c>
      <c r="F186" s="87" t="s">
        <v>113</v>
      </c>
      <c r="G186" s="4">
        <v>0.499</v>
      </c>
      <c r="H186" s="2" t="s">
        <v>29</v>
      </c>
      <c r="I186" s="347">
        <v>7800.1560000000009</v>
      </c>
      <c r="J186" s="347">
        <f t="shared" si="27"/>
        <v>633216.66408000013</v>
      </c>
      <c r="K186" s="347">
        <f t="shared" si="32"/>
        <v>633.2166640800001</v>
      </c>
      <c r="L186" s="347">
        <f t="shared" si="28"/>
        <v>633216664.08000016</v>
      </c>
      <c r="M186" s="348">
        <f t="shared" si="29"/>
        <v>0.63321666408000021</v>
      </c>
      <c r="N186" s="349">
        <f t="shared" si="33"/>
        <v>1.9788020752500007E-2</v>
      </c>
      <c r="O186" s="308">
        <f t="shared" si="34"/>
        <v>8.6117466314880028E-2</v>
      </c>
      <c r="P186" s="350">
        <v>152519.717</v>
      </c>
      <c r="Q186" s="347">
        <f t="shared" si="30"/>
        <v>140257131.75319999</v>
      </c>
      <c r="R186" s="100">
        <f t="shared" si="35"/>
        <v>140257.1317532</v>
      </c>
      <c r="S186" s="351">
        <f t="shared" si="31"/>
        <v>140257131753.19998</v>
      </c>
      <c r="T186" s="348">
        <f t="shared" si="38"/>
        <v>140.25713175319999</v>
      </c>
      <c r="U186" s="352">
        <f t="shared" si="37"/>
        <v>2.8051426350639996</v>
      </c>
      <c r="V186" s="352">
        <f t="shared" si="36"/>
        <v>12.623141857787999</v>
      </c>
      <c r="W186" s="148"/>
      <c r="X186" s="148"/>
      <c r="Y186" s="148"/>
      <c r="Z186" s="353"/>
      <c r="AA186" s="353"/>
      <c r="AB186" s="353"/>
      <c r="AC186" s="353"/>
      <c r="AD186" s="353"/>
      <c r="AE186" s="353"/>
      <c r="AF186" s="353"/>
      <c r="AG186" s="353"/>
      <c r="AH186" s="353"/>
      <c r="AI186" s="353"/>
      <c r="AJ186" s="353"/>
      <c r="AK186" s="353"/>
      <c r="AL186" s="353"/>
      <c r="AM186" s="353"/>
      <c r="AN186" s="353"/>
      <c r="AO186" s="353"/>
      <c r="AP186" s="353"/>
      <c r="AQ186" s="353"/>
      <c r="AR186" s="353"/>
      <c r="AS186" s="353"/>
      <c r="AT186" s="353"/>
      <c r="AU186" s="353"/>
      <c r="AV186" s="353"/>
      <c r="AW186" s="353"/>
    </row>
    <row r="187" spans="1:49" ht="12" customHeight="1" thickBot="1">
      <c r="A187" s="45" t="s">
        <v>36</v>
      </c>
      <c r="B187" s="12" t="s">
        <v>81</v>
      </c>
      <c r="C187" s="12" t="s">
        <v>79</v>
      </c>
      <c r="D187" s="12" t="s">
        <v>57</v>
      </c>
      <c r="E187" s="12" t="s">
        <v>48</v>
      </c>
      <c r="F187" s="89" t="s">
        <v>114</v>
      </c>
      <c r="G187" s="14">
        <v>3.7</v>
      </c>
      <c r="H187" s="12">
        <v>4.2</v>
      </c>
      <c r="I187" s="347">
        <v>8700.1740000000009</v>
      </c>
      <c r="J187" s="347">
        <f t="shared" si="27"/>
        <v>706280.12532000011</v>
      </c>
      <c r="K187" s="347">
        <f t="shared" si="32"/>
        <v>706.28012532000014</v>
      </c>
      <c r="L187" s="347">
        <f t="shared" si="28"/>
        <v>706280125.32000005</v>
      </c>
      <c r="M187" s="348">
        <f t="shared" si="29"/>
        <v>0.70628012532000006</v>
      </c>
      <c r="N187" s="349">
        <f t="shared" si="33"/>
        <v>2.2071253916250002E-2</v>
      </c>
      <c r="O187" s="308">
        <f t="shared" si="34"/>
        <v>9.6054097043520012E-2</v>
      </c>
      <c r="P187" s="356">
        <v>82018.307000000001</v>
      </c>
      <c r="Q187" s="347">
        <f t="shared" si="30"/>
        <v>75424035.117199987</v>
      </c>
      <c r="R187" s="100">
        <f t="shared" si="35"/>
        <v>75424.035117199994</v>
      </c>
      <c r="S187" s="351">
        <f t="shared" si="31"/>
        <v>75424035117.199982</v>
      </c>
      <c r="T187" s="348">
        <f t="shared" si="38"/>
        <v>75.424035117199992</v>
      </c>
      <c r="U187" s="352">
        <f t="shared" si="37"/>
        <v>1.5084807023439999</v>
      </c>
      <c r="V187" s="352">
        <f t="shared" si="36"/>
        <v>6.7881631605479997</v>
      </c>
      <c r="W187" s="148"/>
      <c r="X187" s="148"/>
      <c r="Y187" s="148"/>
      <c r="Z187" s="353"/>
      <c r="AA187" s="353"/>
      <c r="AB187" s="353"/>
      <c r="AC187" s="353"/>
      <c r="AD187" s="353"/>
      <c r="AE187" s="353"/>
      <c r="AF187" s="353"/>
      <c r="AG187" s="353"/>
      <c r="AH187" s="353"/>
      <c r="AI187" s="353"/>
      <c r="AJ187" s="353"/>
      <c r="AK187" s="353"/>
      <c r="AL187" s="353"/>
      <c r="AM187" s="353"/>
      <c r="AN187" s="353"/>
      <c r="AO187" s="353"/>
      <c r="AP187" s="353"/>
      <c r="AQ187" s="353"/>
      <c r="AR187" s="353"/>
      <c r="AS187" s="353"/>
      <c r="AT187" s="353"/>
      <c r="AU187" s="353"/>
      <c r="AV187" s="353"/>
      <c r="AW187" s="353"/>
    </row>
    <row r="188" spans="1:49" ht="12" customHeight="1">
      <c r="A188" s="43" t="s">
        <v>36</v>
      </c>
      <c r="B188" s="11" t="s">
        <v>83</v>
      </c>
      <c r="C188" s="11" t="s">
        <v>84</v>
      </c>
      <c r="D188" s="11" t="s">
        <v>57</v>
      </c>
      <c r="E188" s="11" t="s">
        <v>48</v>
      </c>
      <c r="F188" s="90" t="s">
        <v>113</v>
      </c>
      <c r="G188" s="13">
        <v>0.61299999999999999</v>
      </c>
      <c r="H188" s="11" t="s">
        <v>29</v>
      </c>
      <c r="I188" s="347">
        <v>10066.868</v>
      </c>
      <c r="J188" s="347">
        <f t="shared" si="27"/>
        <v>817228.34424000001</v>
      </c>
      <c r="K188" s="347">
        <f t="shared" si="32"/>
        <v>817.22834423999996</v>
      </c>
      <c r="L188" s="347">
        <f t="shared" si="28"/>
        <v>817228344.24000001</v>
      </c>
      <c r="M188" s="348">
        <f t="shared" si="29"/>
        <v>0.81722834424000002</v>
      </c>
      <c r="N188" s="349">
        <f t="shared" si="33"/>
        <v>2.55383857575E-2</v>
      </c>
      <c r="O188" s="308">
        <f t="shared" si="34"/>
        <v>0.11114305481664002</v>
      </c>
      <c r="P188" s="357">
        <v>148402.96800000002</v>
      </c>
      <c r="Q188" s="347">
        <f t="shared" si="30"/>
        <v>136471369.37280002</v>
      </c>
      <c r="R188" s="100">
        <f t="shared" si="35"/>
        <v>136471.36937280002</v>
      </c>
      <c r="S188" s="351">
        <f t="shared" si="31"/>
        <v>136471369372.80002</v>
      </c>
      <c r="T188" s="348">
        <f t="shared" si="38"/>
        <v>136.47136937280004</v>
      </c>
      <c r="U188" s="352">
        <f t="shared" si="37"/>
        <v>2.7294273874560009</v>
      </c>
      <c r="V188" s="352">
        <f t="shared" si="36"/>
        <v>12.282423243552003</v>
      </c>
      <c r="W188" s="148"/>
      <c r="X188" s="148"/>
      <c r="Y188" s="148"/>
      <c r="Z188" s="353"/>
      <c r="AA188" s="353"/>
      <c r="AB188" s="353"/>
      <c r="AC188" s="353"/>
      <c r="AD188" s="353"/>
      <c r="AE188" s="353"/>
      <c r="AF188" s="353"/>
      <c r="AG188" s="353"/>
      <c r="AH188" s="353"/>
      <c r="AI188" s="353"/>
      <c r="AJ188" s="353"/>
      <c r="AK188" s="353"/>
      <c r="AL188" s="353"/>
      <c r="AM188" s="353"/>
      <c r="AN188" s="353"/>
      <c r="AO188" s="353"/>
      <c r="AP188" s="353"/>
      <c r="AQ188" s="353"/>
      <c r="AR188" s="353"/>
      <c r="AS188" s="353"/>
      <c r="AT188" s="353"/>
      <c r="AU188" s="353"/>
      <c r="AV188" s="353"/>
      <c r="AW188" s="353"/>
    </row>
    <row r="189" spans="1:49" ht="12" customHeight="1">
      <c r="A189" s="44" t="s">
        <v>36</v>
      </c>
      <c r="B189" s="2" t="s">
        <v>83</v>
      </c>
      <c r="C189" s="2" t="s">
        <v>84</v>
      </c>
      <c r="D189" s="2" t="s">
        <v>57</v>
      </c>
      <c r="E189" s="2" t="s">
        <v>48</v>
      </c>
      <c r="F189" s="88" t="s">
        <v>114</v>
      </c>
      <c r="G189" s="4">
        <v>4.3</v>
      </c>
      <c r="H189" s="2">
        <v>4.8</v>
      </c>
      <c r="I189" s="347">
        <v>9100.1820000000007</v>
      </c>
      <c r="J189" s="347">
        <f t="shared" si="27"/>
        <v>738752.77476000006</v>
      </c>
      <c r="K189" s="347">
        <f t="shared" si="32"/>
        <v>738.75277476000008</v>
      </c>
      <c r="L189" s="347">
        <f t="shared" si="28"/>
        <v>738752774.76000011</v>
      </c>
      <c r="M189" s="348">
        <f t="shared" si="29"/>
        <v>0.73875277476000012</v>
      </c>
      <c r="N189" s="349">
        <f t="shared" si="33"/>
        <v>2.3086024211250004E-2</v>
      </c>
      <c r="O189" s="308">
        <f t="shared" si="34"/>
        <v>0.10047037736736002</v>
      </c>
      <c r="P189" s="350">
        <v>75068.168000000005</v>
      </c>
      <c r="Q189" s="347">
        <f t="shared" si="30"/>
        <v>69032687.292799994</v>
      </c>
      <c r="R189" s="100">
        <f t="shared" si="35"/>
        <v>69032.687292799994</v>
      </c>
      <c r="S189" s="351">
        <f t="shared" si="31"/>
        <v>69032687292.799988</v>
      </c>
      <c r="T189" s="348">
        <f t="shared" si="38"/>
        <v>69.032687292799991</v>
      </c>
      <c r="U189" s="352">
        <f t="shared" si="37"/>
        <v>1.3806537458559998</v>
      </c>
      <c r="V189" s="352">
        <f t="shared" si="36"/>
        <v>6.2129418563519998</v>
      </c>
      <c r="W189" s="148"/>
      <c r="X189" s="148"/>
      <c r="Y189" s="148"/>
      <c r="Z189" s="353"/>
      <c r="AA189" s="353"/>
      <c r="AB189" s="353"/>
      <c r="AC189" s="353"/>
      <c r="AD189" s="353"/>
      <c r="AE189" s="353"/>
      <c r="AF189" s="353"/>
      <c r="AG189" s="353"/>
      <c r="AH189" s="353"/>
      <c r="AI189" s="353"/>
      <c r="AJ189" s="353"/>
      <c r="AK189" s="353"/>
      <c r="AL189" s="353"/>
      <c r="AM189" s="353"/>
      <c r="AN189" s="353"/>
      <c r="AO189" s="353"/>
      <c r="AP189" s="353"/>
      <c r="AQ189" s="353"/>
      <c r="AR189" s="353"/>
      <c r="AS189" s="353"/>
      <c r="AT189" s="353"/>
      <c r="AU189" s="353"/>
      <c r="AV189" s="353"/>
      <c r="AW189" s="353"/>
    </row>
    <row r="190" spans="1:49" ht="12" customHeight="1">
      <c r="A190" s="44" t="s">
        <v>36</v>
      </c>
      <c r="B190" s="2" t="s">
        <v>86</v>
      </c>
      <c r="C190" s="2" t="s">
        <v>84</v>
      </c>
      <c r="D190" s="2" t="s">
        <v>57</v>
      </c>
      <c r="E190" s="2" t="s">
        <v>48</v>
      </c>
      <c r="F190" s="87" t="s">
        <v>113</v>
      </c>
      <c r="G190" s="4">
        <v>0.502</v>
      </c>
      <c r="H190" s="2" t="s">
        <v>29</v>
      </c>
      <c r="I190" s="347">
        <v>4850.0970000000007</v>
      </c>
      <c r="J190" s="347">
        <f t="shared" si="27"/>
        <v>393730.87446000002</v>
      </c>
      <c r="K190" s="347">
        <f t="shared" si="32"/>
        <v>393.73087446</v>
      </c>
      <c r="L190" s="347">
        <f t="shared" si="28"/>
        <v>393730874.46000004</v>
      </c>
      <c r="M190" s="348">
        <f t="shared" si="29"/>
        <v>0.39373087446000005</v>
      </c>
      <c r="N190" s="349">
        <f t="shared" si="33"/>
        <v>1.2304089826875001E-2</v>
      </c>
      <c r="O190" s="308">
        <f t="shared" si="34"/>
        <v>5.3547398926560012E-2</v>
      </c>
      <c r="P190" s="350">
        <v>93018.527000000002</v>
      </c>
      <c r="Q190" s="347">
        <f t="shared" si="30"/>
        <v>85539837.429199994</v>
      </c>
      <c r="R190" s="100">
        <f t="shared" si="35"/>
        <v>85539.837429199993</v>
      </c>
      <c r="S190" s="351">
        <f t="shared" si="31"/>
        <v>85539837429.199997</v>
      </c>
      <c r="T190" s="348">
        <f t="shared" si="38"/>
        <v>85.539837429200006</v>
      </c>
      <c r="U190" s="352">
        <f t="shared" si="37"/>
        <v>1.7107967485840001</v>
      </c>
      <c r="V190" s="352">
        <f t="shared" si="36"/>
        <v>7.6985853686279997</v>
      </c>
      <c r="W190" s="148"/>
      <c r="X190" s="148"/>
      <c r="Y190" s="148"/>
      <c r="Z190" s="353"/>
      <c r="AA190" s="353"/>
      <c r="AB190" s="353"/>
      <c r="AC190" s="353"/>
      <c r="AD190" s="353"/>
      <c r="AE190" s="353"/>
      <c r="AF190" s="353"/>
      <c r="AG190" s="353"/>
      <c r="AH190" s="353"/>
      <c r="AI190" s="353"/>
      <c r="AJ190" s="353"/>
      <c r="AK190" s="353"/>
      <c r="AL190" s="353"/>
      <c r="AM190" s="353"/>
      <c r="AN190" s="353"/>
      <c r="AO190" s="353"/>
      <c r="AP190" s="353"/>
      <c r="AQ190" s="353"/>
      <c r="AR190" s="353"/>
      <c r="AS190" s="353"/>
      <c r="AT190" s="353"/>
      <c r="AU190" s="353"/>
      <c r="AV190" s="353"/>
      <c r="AW190" s="353"/>
    </row>
    <row r="191" spans="1:49" ht="12" customHeight="1">
      <c r="A191" s="44" t="s">
        <v>36</v>
      </c>
      <c r="B191" s="2" t="s">
        <v>86</v>
      </c>
      <c r="C191" s="2" t="s">
        <v>84</v>
      </c>
      <c r="D191" s="2" t="s">
        <v>57</v>
      </c>
      <c r="E191" s="2" t="s">
        <v>48</v>
      </c>
      <c r="F191" s="88" t="s">
        <v>114</v>
      </c>
      <c r="G191" s="4">
        <v>4</v>
      </c>
      <c r="H191" s="2">
        <v>4.5</v>
      </c>
      <c r="I191" s="347">
        <v>9633.5260000000017</v>
      </c>
      <c r="J191" s="347">
        <f t="shared" si="27"/>
        <v>782049.64068000007</v>
      </c>
      <c r="K191" s="347">
        <f t="shared" si="32"/>
        <v>782.04964068000004</v>
      </c>
      <c r="L191" s="347">
        <f t="shared" si="28"/>
        <v>782049640.68000007</v>
      </c>
      <c r="M191" s="348">
        <f t="shared" si="29"/>
        <v>0.78204964068000016</v>
      </c>
      <c r="N191" s="349">
        <f t="shared" si="33"/>
        <v>2.4439051271250005E-2</v>
      </c>
      <c r="O191" s="308">
        <f t="shared" si="34"/>
        <v>0.10635875113248004</v>
      </c>
      <c r="P191" s="350">
        <v>65584.645000000004</v>
      </c>
      <c r="Q191" s="347">
        <f t="shared" si="30"/>
        <v>60311639.541999996</v>
      </c>
      <c r="R191" s="100">
        <f t="shared" si="35"/>
        <v>60311.639541999997</v>
      </c>
      <c r="S191" s="351">
        <f t="shared" si="31"/>
        <v>60311639541.999992</v>
      </c>
      <c r="T191" s="348">
        <f t="shared" si="38"/>
        <v>60.311639541999995</v>
      </c>
      <c r="U191" s="352">
        <f t="shared" si="37"/>
        <v>1.2062327908399999</v>
      </c>
      <c r="V191" s="352">
        <f t="shared" si="36"/>
        <v>5.4280475587800003</v>
      </c>
      <c r="W191" s="148"/>
      <c r="X191" s="148"/>
      <c r="Y191" s="148"/>
      <c r="Z191" s="353"/>
      <c r="AA191" s="353"/>
      <c r="AB191" s="353"/>
      <c r="AC191" s="353"/>
      <c r="AD191" s="353"/>
      <c r="AE191" s="353"/>
      <c r="AF191" s="353"/>
      <c r="AG191" s="353"/>
      <c r="AH191" s="353"/>
      <c r="AI191" s="353"/>
      <c r="AJ191" s="353"/>
      <c r="AK191" s="353"/>
      <c r="AL191" s="353"/>
      <c r="AM191" s="353"/>
      <c r="AN191" s="353"/>
      <c r="AO191" s="353"/>
      <c r="AP191" s="353"/>
      <c r="AQ191" s="353"/>
      <c r="AR191" s="353"/>
      <c r="AS191" s="353"/>
      <c r="AT191" s="353"/>
      <c r="AU191" s="353"/>
      <c r="AV191" s="353"/>
      <c r="AW191" s="353"/>
    </row>
    <row r="192" spans="1:49" ht="12" customHeight="1">
      <c r="A192" s="44" t="s">
        <v>36</v>
      </c>
      <c r="B192" s="2" t="s">
        <v>88</v>
      </c>
      <c r="C192" s="2" t="s">
        <v>84</v>
      </c>
      <c r="D192" s="2" t="s">
        <v>57</v>
      </c>
      <c r="E192" s="2" t="s">
        <v>48</v>
      </c>
      <c r="F192" s="87" t="s">
        <v>113</v>
      </c>
      <c r="G192" s="4">
        <v>0.48199999999999998</v>
      </c>
      <c r="H192" s="2" t="s">
        <v>29</v>
      </c>
      <c r="I192" s="347">
        <v>17467.016000000003</v>
      </c>
      <c r="J192" s="347">
        <f t="shared" si="27"/>
        <v>1417972.3588800002</v>
      </c>
      <c r="K192" s="347">
        <f t="shared" si="32"/>
        <v>1417.9723588800002</v>
      </c>
      <c r="L192" s="347">
        <f t="shared" si="28"/>
        <v>1417972358.8800001</v>
      </c>
      <c r="M192" s="348">
        <f t="shared" si="29"/>
        <v>1.4179723588800002</v>
      </c>
      <c r="N192" s="349">
        <f t="shared" si="33"/>
        <v>4.4311636215000005E-2</v>
      </c>
      <c r="O192" s="308">
        <f t="shared" si="34"/>
        <v>0.19284424080768006</v>
      </c>
      <c r="P192" s="350">
        <v>103818.74300000002</v>
      </c>
      <c r="Q192" s="347">
        <f t="shared" si="30"/>
        <v>95471716.06280002</v>
      </c>
      <c r="R192" s="100">
        <f t="shared" si="35"/>
        <v>95471.716062800013</v>
      </c>
      <c r="S192" s="351">
        <f t="shared" si="31"/>
        <v>95471716062.800018</v>
      </c>
      <c r="T192" s="348">
        <f t="shared" si="38"/>
        <v>95.471716062800027</v>
      </c>
      <c r="U192" s="352">
        <f t="shared" si="37"/>
        <v>1.9094343212560005</v>
      </c>
      <c r="V192" s="352">
        <f t="shared" si="36"/>
        <v>8.5924544456520007</v>
      </c>
      <c r="W192" s="148"/>
      <c r="X192" s="148"/>
      <c r="Y192" s="148"/>
      <c r="Z192" s="353"/>
      <c r="AA192" s="353"/>
      <c r="AB192" s="353"/>
      <c r="AC192" s="353"/>
      <c r="AD192" s="353"/>
      <c r="AE192" s="353"/>
      <c r="AF192" s="353"/>
      <c r="AG192" s="353"/>
      <c r="AH192" s="353"/>
      <c r="AI192" s="353"/>
      <c r="AJ192" s="353"/>
      <c r="AK192" s="353"/>
      <c r="AL192" s="353"/>
      <c r="AM192" s="353"/>
      <c r="AN192" s="353"/>
      <c r="AO192" s="353"/>
      <c r="AP192" s="353"/>
      <c r="AQ192" s="353"/>
      <c r="AR192" s="353"/>
      <c r="AS192" s="353"/>
      <c r="AT192" s="353"/>
      <c r="AU192" s="353"/>
      <c r="AV192" s="353"/>
      <c r="AW192" s="353"/>
    </row>
    <row r="193" spans="1:49" ht="12" customHeight="1" thickBot="1">
      <c r="A193" s="45" t="s">
        <v>36</v>
      </c>
      <c r="B193" s="12" t="s">
        <v>88</v>
      </c>
      <c r="C193" s="12" t="s">
        <v>84</v>
      </c>
      <c r="D193" s="12" t="s">
        <v>57</v>
      </c>
      <c r="E193" s="12" t="s">
        <v>48</v>
      </c>
      <c r="F193" s="89" t="s">
        <v>114</v>
      </c>
      <c r="G193" s="14">
        <v>4.5</v>
      </c>
      <c r="H193" s="12">
        <v>5</v>
      </c>
      <c r="I193" s="347">
        <v>24133.816000000003</v>
      </c>
      <c r="J193" s="347">
        <f t="shared" si="27"/>
        <v>1959183.1828800002</v>
      </c>
      <c r="K193" s="347">
        <f t="shared" si="32"/>
        <v>1959.1831828800002</v>
      </c>
      <c r="L193" s="347">
        <f t="shared" si="28"/>
        <v>1959183182.8800001</v>
      </c>
      <c r="M193" s="348">
        <f t="shared" si="29"/>
        <v>1.9591831828800002</v>
      </c>
      <c r="N193" s="349">
        <f t="shared" si="33"/>
        <v>6.1224474465000005E-2</v>
      </c>
      <c r="O193" s="308">
        <f t="shared" si="34"/>
        <v>0.26644891287168004</v>
      </c>
      <c r="P193" s="356">
        <v>130919.28500000002</v>
      </c>
      <c r="Q193" s="347">
        <f t="shared" si="30"/>
        <v>120393374.486</v>
      </c>
      <c r="R193" s="100">
        <f t="shared" si="35"/>
        <v>120393.374486</v>
      </c>
      <c r="S193" s="351">
        <f t="shared" si="31"/>
        <v>120393374486</v>
      </c>
      <c r="T193" s="348">
        <f t="shared" si="38"/>
        <v>120.39337448600001</v>
      </c>
      <c r="U193" s="352">
        <f t="shared" si="37"/>
        <v>2.4078674897200001</v>
      </c>
      <c r="V193" s="352">
        <f t="shared" si="36"/>
        <v>10.835403703740001</v>
      </c>
      <c r="W193" s="148"/>
      <c r="X193" s="148"/>
      <c r="Y193" s="148"/>
      <c r="Z193" s="353"/>
      <c r="AA193" s="353"/>
      <c r="AB193" s="353"/>
      <c r="AC193" s="353"/>
      <c r="AD193" s="353"/>
      <c r="AE193" s="353"/>
      <c r="AF193" s="353"/>
      <c r="AG193" s="353"/>
      <c r="AH193" s="353"/>
      <c r="AI193" s="353"/>
      <c r="AJ193" s="353"/>
      <c r="AK193" s="353"/>
      <c r="AL193" s="353"/>
      <c r="AM193" s="353"/>
      <c r="AN193" s="353"/>
      <c r="AO193" s="353"/>
      <c r="AP193" s="353"/>
      <c r="AQ193" s="353"/>
      <c r="AR193" s="353"/>
      <c r="AS193" s="353"/>
      <c r="AT193" s="353"/>
      <c r="AU193" s="353"/>
      <c r="AV193" s="353"/>
      <c r="AW193" s="353"/>
    </row>
    <row r="194" spans="1:49" ht="12" customHeight="1">
      <c r="A194" s="43" t="s">
        <v>36</v>
      </c>
      <c r="B194" s="11" t="s">
        <v>91</v>
      </c>
      <c r="C194" s="11" t="s">
        <v>90</v>
      </c>
      <c r="D194" s="11" t="s">
        <v>57</v>
      </c>
      <c r="E194" s="11" t="s">
        <v>48</v>
      </c>
      <c r="F194" s="90" t="s">
        <v>113</v>
      </c>
      <c r="G194" s="13">
        <v>0.504</v>
      </c>
      <c r="H194" s="11" t="s">
        <v>29</v>
      </c>
      <c r="I194" s="347">
        <v>13416.935000000001</v>
      </c>
      <c r="J194" s="347">
        <f t="shared" ref="J194:J257" si="39">I194*220*0.369</f>
        <v>1089186.7833</v>
      </c>
      <c r="K194" s="347">
        <f t="shared" si="32"/>
        <v>1089.1867833000001</v>
      </c>
      <c r="L194" s="347">
        <f t="shared" ref="L194:L257" si="40">J194*1000</f>
        <v>1089186783.3</v>
      </c>
      <c r="M194" s="348">
        <f t="shared" ref="M194:M257" si="41">L194*0.000000001</f>
        <v>1.0891867833</v>
      </c>
      <c r="N194" s="349">
        <f t="shared" si="33"/>
        <v>3.4037086978124999E-2</v>
      </c>
      <c r="O194" s="308">
        <f t="shared" si="34"/>
        <v>0.14812940252880002</v>
      </c>
      <c r="P194" s="357">
        <v>127285.87900000002</v>
      </c>
      <c r="Q194" s="347">
        <f t="shared" ref="Q194:Q257" si="42">P194*220*4.18</f>
        <v>117052094.3284</v>
      </c>
      <c r="R194" s="100">
        <f t="shared" si="35"/>
        <v>117052.09432839999</v>
      </c>
      <c r="S194" s="351">
        <f t="shared" ref="S194:S257" si="43">Q194*1000</f>
        <v>117052094328.39999</v>
      </c>
      <c r="T194" s="348">
        <f t="shared" si="38"/>
        <v>117.0520943284</v>
      </c>
      <c r="U194" s="352">
        <f t="shared" si="37"/>
        <v>2.3410418865680001</v>
      </c>
      <c r="V194" s="352">
        <f t="shared" si="36"/>
        <v>10.534688489555998</v>
      </c>
      <c r="W194" s="148"/>
      <c r="X194" s="148"/>
      <c r="Y194" s="148"/>
      <c r="Z194" s="353"/>
      <c r="AA194" s="353"/>
      <c r="AB194" s="353"/>
      <c r="AC194" s="353"/>
      <c r="AD194" s="353"/>
      <c r="AE194" s="353"/>
      <c r="AF194" s="353"/>
      <c r="AG194" s="353"/>
      <c r="AH194" s="353"/>
      <c r="AI194" s="353"/>
      <c r="AJ194" s="353"/>
      <c r="AK194" s="353"/>
      <c r="AL194" s="353"/>
      <c r="AM194" s="353"/>
      <c r="AN194" s="353"/>
      <c r="AO194" s="353"/>
      <c r="AP194" s="353"/>
      <c r="AQ194" s="353"/>
      <c r="AR194" s="353"/>
      <c r="AS194" s="353"/>
      <c r="AT194" s="353"/>
      <c r="AU194" s="353"/>
      <c r="AV194" s="353"/>
      <c r="AW194" s="353"/>
    </row>
    <row r="195" spans="1:49" ht="12" customHeight="1">
      <c r="A195" s="44" t="s">
        <v>36</v>
      </c>
      <c r="B195" s="2" t="s">
        <v>91</v>
      </c>
      <c r="C195" s="2" t="s">
        <v>90</v>
      </c>
      <c r="D195" s="2" t="s">
        <v>57</v>
      </c>
      <c r="E195" s="2" t="s">
        <v>48</v>
      </c>
      <c r="F195" s="88" t="s">
        <v>114</v>
      </c>
      <c r="G195" s="4">
        <v>4.5</v>
      </c>
      <c r="H195" s="2">
        <v>5</v>
      </c>
      <c r="I195" s="347">
        <v>16200.324000000002</v>
      </c>
      <c r="J195" s="347">
        <f t="shared" si="39"/>
        <v>1315142.3023200002</v>
      </c>
      <c r="K195" s="347">
        <f t="shared" ref="K195:K258" si="44">J195/1000</f>
        <v>1315.1423023200002</v>
      </c>
      <c r="L195" s="347">
        <f t="shared" si="40"/>
        <v>1315142302.3200002</v>
      </c>
      <c r="M195" s="348">
        <f t="shared" si="41"/>
        <v>1.3151423023200002</v>
      </c>
      <c r="N195" s="349">
        <f t="shared" ref="N195:N258" si="45">M195/32</f>
        <v>4.1098196947500006E-2</v>
      </c>
      <c r="O195" s="308">
        <f t="shared" ref="O195:O258" si="46">0.136*I195*81.18*0.000001</f>
        <v>0.17885935311552006</v>
      </c>
      <c r="P195" s="350">
        <v>113485.60300000002</v>
      </c>
      <c r="Q195" s="347">
        <f t="shared" si="42"/>
        <v>104361360.51880001</v>
      </c>
      <c r="R195" s="100">
        <f t="shared" ref="R195:R258" si="47">Q195/1000</f>
        <v>104361.36051880001</v>
      </c>
      <c r="S195" s="351">
        <f t="shared" si="43"/>
        <v>104361360518.8</v>
      </c>
      <c r="T195" s="348">
        <f t="shared" si="38"/>
        <v>104.36136051880001</v>
      </c>
      <c r="U195" s="352">
        <f t="shared" si="37"/>
        <v>2.0872272103760001</v>
      </c>
      <c r="V195" s="352">
        <f t="shared" ref="V195:V258" si="48">0.09*P195*919.6*0.000001</f>
        <v>9.3925224466920021</v>
      </c>
      <c r="W195" s="148"/>
      <c r="X195" s="148"/>
      <c r="Y195" s="148"/>
      <c r="Z195" s="353"/>
      <c r="AA195" s="353"/>
      <c r="AB195" s="353"/>
      <c r="AC195" s="353"/>
      <c r="AD195" s="353"/>
      <c r="AE195" s="353"/>
      <c r="AF195" s="353"/>
      <c r="AG195" s="353"/>
      <c r="AH195" s="353"/>
      <c r="AI195" s="353"/>
      <c r="AJ195" s="353"/>
      <c r="AK195" s="353"/>
      <c r="AL195" s="353"/>
      <c r="AM195" s="353"/>
      <c r="AN195" s="353"/>
      <c r="AO195" s="353"/>
      <c r="AP195" s="353"/>
      <c r="AQ195" s="353"/>
      <c r="AR195" s="353"/>
      <c r="AS195" s="353"/>
      <c r="AT195" s="353"/>
      <c r="AU195" s="353"/>
      <c r="AV195" s="353"/>
      <c r="AW195" s="353"/>
    </row>
    <row r="196" spans="1:49" ht="12" customHeight="1">
      <c r="A196" s="44" t="s">
        <v>36</v>
      </c>
      <c r="B196" s="2" t="s">
        <v>93</v>
      </c>
      <c r="C196" s="2" t="s">
        <v>90</v>
      </c>
      <c r="D196" s="2" t="s">
        <v>57</v>
      </c>
      <c r="E196" s="2" t="s">
        <v>48</v>
      </c>
      <c r="F196" s="87" t="s">
        <v>113</v>
      </c>
      <c r="G196" s="4">
        <v>0.497</v>
      </c>
      <c r="H196" s="2" t="s">
        <v>29</v>
      </c>
      <c r="I196" s="347">
        <v>17750.355000000003</v>
      </c>
      <c r="J196" s="347">
        <f t="shared" si="39"/>
        <v>1440973.8189000001</v>
      </c>
      <c r="K196" s="347">
        <f t="shared" si="44"/>
        <v>1440.9738189</v>
      </c>
      <c r="L196" s="347">
        <f t="shared" si="40"/>
        <v>1440973818.9000001</v>
      </c>
      <c r="M196" s="348">
        <f t="shared" si="41"/>
        <v>1.4409738189000001</v>
      </c>
      <c r="N196" s="349">
        <f t="shared" si="45"/>
        <v>4.5030431840625003E-2</v>
      </c>
      <c r="O196" s="308">
        <f t="shared" si="46"/>
        <v>0.19597243937040004</v>
      </c>
      <c r="P196" s="350">
        <v>158519.83700000003</v>
      </c>
      <c r="Q196" s="347">
        <f t="shared" si="42"/>
        <v>145774842.10520002</v>
      </c>
      <c r="R196" s="100">
        <f t="shared" si="47"/>
        <v>145774.84210520002</v>
      </c>
      <c r="S196" s="351">
        <f t="shared" si="43"/>
        <v>145774842105.20001</v>
      </c>
      <c r="T196" s="348">
        <f t="shared" si="38"/>
        <v>145.77484210520001</v>
      </c>
      <c r="U196" s="352">
        <f t="shared" ref="U196:U259" si="49">T196/50</f>
        <v>2.915496842104</v>
      </c>
      <c r="V196" s="352">
        <f t="shared" si="48"/>
        <v>13.119735789468002</v>
      </c>
      <c r="W196" s="148"/>
      <c r="X196" s="148"/>
      <c r="Y196" s="148"/>
      <c r="Z196" s="353"/>
      <c r="AA196" s="353"/>
      <c r="AB196" s="353"/>
      <c r="AC196" s="353"/>
      <c r="AD196" s="353"/>
      <c r="AE196" s="353"/>
      <c r="AF196" s="353"/>
      <c r="AG196" s="353"/>
      <c r="AH196" s="353"/>
      <c r="AI196" s="353"/>
      <c r="AJ196" s="353"/>
      <c r="AK196" s="353"/>
      <c r="AL196" s="353"/>
      <c r="AM196" s="353"/>
      <c r="AN196" s="353"/>
      <c r="AO196" s="353"/>
      <c r="AP196" s="353"/>
      <c r="AQ196" s="353"/>
      <c r="AR196" s="353"/>
      <c r="AS196" s="353"/>
      <c r="AT196" s="353"/>
      <c r="AU196" s="353"/>
      <c r="AV196" s="353"/>
      <c r="AW196" s="353"/>
    </row>
    <row r="197" spans="1:49" ht="12" customHeight="1" thickBot="1">
      <c r="A197" s="45" t="s">
        <v>36</v>
      </c>
      <c r="B197" s="12" t="s">
        <v>93</v>
      </c>
      <c r="C197" s="12" t="s">
        <v>90</v>
      </c>
      <c r="D197" s="12" t="s">
        <v>57</v>
      </c>
      <c r="E197" s="12" t="s">
        <v>48</v>
      </c>
      <c r="F197" s="89" t="s">
        <v>114</v>
      </c>
      <c r="G197" s="14">
        <v>4</v>
      </c>
      <c r="H197" s="12">
        <v>4.4000000000000004</v>
      </c>
      <c r="I197" s="347">
        <v>94718.561000000016</v>
      </c>
      <c r="J197" s="347">
        <f t="shared" si="39"/>
        <v>7689252.7819800004</v>
      </c>
      <c r="K197" s="347">
        <f t="shared" si="44"/>
        <v>7689.2527819800007</v>
      </c>
      <c r="L197" s="347">
        <f t="shared" si="40"/>
        <v>7689252781.9800005</v>
      </c>
      <c r="M197" s="348">
        <f t="shared" si="41"/>
        <v>7.6892527819800014</v>
      </c>
      <c r="N197" s="349">
        <f t="shared" si="45"/>
        <v>0.24028914943687504</v>
      </c>
      <c r="O197" s="308">
        <f t="shared" si="46"/>
        <v>1.0457383783492804</v>
      </c>
      <c r="P197" s="356">
        <v>298872.64400000003</v>
      </c>
      <c r="Q197" s="347">
        <f t="shared" si="42"/>
        <v>274843283.4224</v>
      </c>
      <c r="R197" s="100">
        <f t="shared" si="47"/>
        <v>274843.28342240001</v>
      </c>
      <c r="S197" s="351">
        <f t="shared" si="43"/>
        <v>274843283422.39999</v>
      </c>
      <c r="T197" s="348">
        <f t="shared" si="38"/>
        <v>274.84328342240002</v>
      </c>
      <c r="U197" s="352">
        <f t="shared" si="49"/>
        <v>5.4968656684480006</v>
      </c>
      <c r="V197" s="352">
        <f t="shared" si="48"/>
        <v>24.735895508016</v>
      </c>
      <c r="W197" s="148"/>
      <c r="X197" s="148"/>
      <c r="Y197" s="148"/>
      <c r="Z197" s="353"/>
      <c r="AA197" s="353"/>
      <c r="AB197" s="353"/>
      <c r="AC197" s="353"/>
      <c r="AD197" s="353"/>
      <c r="AE197" s="353"/>
      <c r="AF197" s="353"/>
      <c r="AG197" s="353"/>
      <c r="AH197" s="353"/>
      <c r="AI197" s="353"/>
      <c r="AJ197" s="353"/>
      <c r="AK197" s="353"/>
      <c r="AL197" s="353"/>
      <c r="AM197" s="353"/>
      <c r="AN197" s="353"/>
      <c r="AO197" s="353"/>
      <c r="AP197" s="353"/>
      <c r="AQ197" s="353"/>
      <c r="AR197" s="353"/>
      <c r="AS197" s="353"/>
      <c r="AT197" s="353"/>
      <c r="AU197" s="353"/>
      <c r="AV197" s="353"/>
      <c r="AW197" s="353"/>
    </row>
    <row r="198" spans="1:49" ht="12" customHeight="1">
      <c r="A198" s="43" t="s">
        <v>36</v>
      </c>
      <c r="B198" s="11" t="s">
        <v>96</v>
      </c>
      <c r="C198" s="11" t="s">
        <v>95</v>
      </c>
      <c r="D198" s="11" t="s">
        <v>57</v>
      </c>
      <c r="E198" s="11" t="s">
        <v>48</v>
      </c>
      <c r="F198" s="90" t="s">
        <v>113</v>
      </c>
      <c r="G198" s="13">
        <v>0.52</v>
      </c>
      <c r="H198" s="11" t="s">
        <v>29</v>
      </c>
      <c r="I198" s="347">
        <v>10416.875000000002</v>
      </c>
      <c r="J198" s="347">
        <f t="shared" si="39"/>
        <v>845641.91250000021</v>
      </c>
      <c r="K198" s="347">
        <f t="shared" si="44"/>
        <v>845.64191250000022</v>
      </c>
      <c r="L198" s="347">
        <f t="shared" si="40"/>
        <v>845641912.50000024</v>
      </c>
      <c r="M198" s="348">
        <f t="shared" si="41"/>
        <v>0.84564191250000031</v>
      </c>
      <c r="N198" s="349">
        <f t="shared" si="45"/>
        <v>2.642630976562501E-2</v>
      </c>
      <c r="O198" s="308">
        <f t="shared" si="46"/>
        <v>0.11500730010000003</v>
      </c>
      <c r="P198" s="357">
        <v>111968.90600000002</v>
      </c>
      <c r="Q198" s="347">
        <f t="shared" si="42"/>
        <v>102966605.95760001</v>
      </c>
      <c r="R198" s="100">
        <f t="shared" si="47"/>
        <v>102966.60595760001</v>
      </c>
      <c r="S198" s="351">
        <f t="shared" si="43"/>
        <v>102966605957.60001</v>
      </c>
      <c r="T198" s="348">
        <f t="shared" si="38"/>
        <v>102.96660595760001</v>
      </c>
      <c r="U198" s="352">
        <f t="shared" si="49"/>
        <v>2.0593321191520002</v>
      </c>
      <c r="V198" s="352">
        <f t="shared" si="48"/>
        <v>9.2669945361840007</v>
      </c>
      <c r="W198" s="148"/>
      <c r="X198" s="148"/>
      <c r="Y198" s="148"/>
      <c r="Z198" s="353"/>
      <c r="AA198" s="353"/>
      <c r="AB198" s="353"/>
      <c r="AC198" s="353"/>
      <c r="AD198" s="353"/>
      <c r="AE198" s="353"/>
      <c r="AF198" s="353"/>
      <c r="AG198" s="353"/>
      <c r="AH198" s="353"/>
      <c r="AI198" s="353"/>
      <c r="AJ198" s="353"/>
      <c r="AK198" s="353"/>
      <c r="AL198" s="353"/>
      <c r="AM198" s="353"/>
      <c r="AN198" s="353"/>
      <c r="AO198" s="353"/>
      <c r="AP198" s="353"/>
      <c r="AQ198" s="353"/>
      <c r="AR198" s="353"/>
      <c r="AS198" s="353"/>
      <c r="AT198" s="353"/>
      <c r="AU198" s="353"/>
      <c r="AV198" s="353"/>
      <c r="AW198" s="353"/>
    </row>
    <row r="199" spans="1:49" ht="12" customHeight="1">
      <c r="A199" s="44" t="s">
        <v>36</v>
      </c>
      <c r="B199" s="2" t="s">
        <v>96</v>
      </c>
      <c r="C199" s="2" t="s">
        <v>95</v>
      </c>
      <c r="D199" s="2" t="s">
        <v>57</v>
      </c>
      <c r="E199" s="2" t="s">
        <v>48</v>
      </c>
      <c r="F199" s="88" t="s">
        <v>114</v>
      </c>
      <c r="G199" s="4">
        <v>4</v>
      </c>
      <c r="H199" s="2">
        <v>4.5</v>
      </c>
      <c r="I199" s="347">
        <v>9050.1810000000005</v>
      </c>
      <c r="J199" s="347">
        <f t="shared" si="39"/>
        <v>734693.69357999996</v>
      </c>
      <c r="K199" s="347">
        <f t="shared" si="44"/>
        <v>734.69369357999994</v>
      </c>
      <c r="L199" s="347">
        <f t="shared" si="40"/>
        <v>734693693.57999992</v>
      </c>
      <c r="M199" s="348">
        <f t="shared" si="41"/>
        <v>0.73469369357999992</v>
      </c>
      <c r="N199" s="349">
        <f t="shared" si="45"/>
        <v>2.2959177924374997E-2</v>
      </c>
      <c r="O199" s="308">
        <f t="shared" si="46"/>
        <v>9.9918342326880003E-2</v>
      </c>
      <c r="P199" s="350">
        <v>106168.79</v>
      </c>
      <c r="Q199" s="347">
        <f t="shared" si="42"/>
        <v>97632819.283999979</v>
      </c>
      <c r="R199" s="100">
        <f t="shared" si="47"/>
        <v>97632.819283999983</v>
      </c>
      <c r="S199" s="351">
        <f t="shared" si="43"/>
        <v>97632819283.999985</v>
      </c>
      <c r="T199" s="348">
        <f t="shared" si="38"/>
        <v>97.632819283999993</v>
      </c>
      <c r="U199" s="352">
        <f t="shared" si="49"/>
        <v>1.9526563856799999</v>
      </c>
      <c r="V199" s="352">
        <f t="shared" si="48"/>
        <v>8.7869537355599974</v>
      </c>
      <c r="W199" s="148"/>
      <c r="X199" s="148"/>
      <c r="Y199" s="148"/>
      <c r="Z199" s="353"/>
      <c r="AA199" s="353"/>
      <c r="AB199" s="353"/>
      <c r="AC199" s="353"/>
      <c r="AD199" s="353"/>
      <c r="AE199" s="353"/>
      <c r="AF199" s="353"/>
      <c r="AG199" s="353"/>
      <c r="AH199" s="353"/>
      <c r="AI199" s="353"/>
      <c r="AJ199" s="353"/>
      <c r="AK199" s="353"/>
      <c r="AL199" s="353"/>
      <c r="AM199" s="353"/>
      <c r="AN199" s="353"/>
      <c r="AO199" s="353"/>
      <c r="AP199" s="353"/>
      <c r="AQ199" s="353"/>
      <c r="AR199" s="353"/>
      <c r="AS199" s="353"/>
      <c r="AT199" s="353"/>
      <c r="AU199" s="353"/>
      <c r="AV199" s="353"/>
      <c r="AW199" s="353"/>
    </row>
    <row r="200" spans="1:49" ht="12" customHeight="1">
      <c r="A200" s="44" t="s">
        <v>36</v>
      </c>
      <c r="B200" s="2" t="s">
        <v>98</v>
      </c>
      <c r="C200" s="2" t="s">
        <v>95</v>
      </c>
      <c r="D200" s="2" t="s">
        <v>57</v>
      </c>
      <c r="E200" s="2" t="s">
        <v>48</v>
      </c>
      <c r="F200" s="87" t="s">
        <v>113</v>
      </c>
      <c r="G200" s="4">
        <v>0.51300000000000001</v>
      </c>
      <c r="H200" s="2" t="s">
        <v>29</v>
      </c>
      <c r="I200" s="347">
        <v>36884.071000000004</v>
      </c>
      <c r="J200" s="347">
        <f t="shared" si="39"/>
        <v>2994248.8837800003</v>
      </c>
      <c r="K200" s="347">
        <f t="shared" si="44"/>
        <v>2994.2488837800001</v>
      </c>
      <c r="L200" s="347">
        <f t="shared" si="40"/>
        <v>2994248883.7800002</v>
      </c>
      <c r="M200" s="348">
        <f t="shared" si="41"/>
        <v>2.9942488837800005</v>
      </c>
      <c r="N200" s="349">
        <f t="shared" si="45"/>
        <v>9.3570277618125017E-2</v>
      </c>
      <c r="O200" s="308">
        <f t="shared" si="46"/>
        <v>0.40721784819408008</v>
      </c>
      <c r="P200" s="350">
        <v>238821.44300000003</v>
      </c>
      <c r="Q200" s="347">
        <f t="shared" si="42"/>
        <v>219620198.98280001</v>
      </c>
      <c r="R200" s="100">
        <f t="shared" si="47"/>
        <v>219620.19898280001</v>
      </c>
      <c r="S200" s="351">
        <f t="shared" si="43"/>
        <v>219620198982.80002</v>
      </c>
      <c r="T200" s="348">
        <f t="shared" si="38"/>
        <v>219.62019898280002</v>
      </c>
      <c r="U200" s="352">
        <f t="shared" si="49"/>
        <v>4.3924039796560006</v>
      </c>
      <c r="V200" s="352">
        <f t="shared" si="48"/>
        <v>19.765817908452004</v>
      </c>
      <c r="W200" s="148"/>
      <c r="X200" s="148"/>
      <c r="Y200" s="148"/>
      <c r="Z200" s="353"/>
      <c r="AA200" s="353"/>
      <c r="AB200" s="353"/>
      <c r="AC200" s="353"/>
      <c r="AD200" s="353"/>
      <c r="AE200" s="353"/>
      <c r="AF200" s="353"/>
      <c r="AG200" s="353"/>
      <c r="AH200" s="353"/>
      <c r="AI200" s="353"/>
      <c r="AJ200" s="353"/>
      <c r="AK200" s="353"/>
      <c r="AL200" s="353"/>
      <c r="AM200" s="353"/>
      <c r="AN200" s="353"/>
      <c r="AO200" s="353"/>
      <c r="AP200" s="353"/>
      <c r="AQ200" s="353"/>
      <c r="AR200" s="353"/>
      <c r="AS200" s="353"/>
      <c r="AT200" s="353"/>
      <c r="AU200" s="353"/>
      <c r="AV200" s="353"/>
      <c r="AW200" s="353"/>
    </row>
    <row r="201" spans="1:49" ht="12" customHeight="1" thickBot="1">
      <c r="A201" s="45" t="s">
        <v>36</v>
      </c>
      <c r="B201" s="12" t="s">
        <v>98</v>
      </c>
      <c r="C201" s="12" t="s">
        <v>95</v>
      </c>
      <c r="D201" s="12" t="s">
        <v>57</v>
      </c>
      <c r="E201" s="12" t="s">
        <v>48</v>
      </c>
      <c r="F201" s="89" t="s">
        <v>114</v>
      </c>
      <c r="G201" s="14">
        <v>5</v>
      </c>
      <c r="H201" s="12">
        <v>4.5</v>
      </c>
      <c r="I201" s="347">
        <v>40817.483000000007</v>
      </c>
      <c r="J201" s="347">
        <f t="shared" si="39"/>
        <v>3313563.2699400005</v>
      </c>
      <c r="K201" s="347">
        <f t="shared" si="44"/>
        <v>3313.5632699400003</v>
      </c>
      <c r="L201" s="347">
        <f t="shared" si="40"/>
        <v>3313563269.9400005</v>
      </c>
      <c r="M201" s="348">
        <f t="shared" si="41"/>
        <v>3.3135632699400008</v>
      </c>
      <c r="N201" s="349">
        <f t="shared" si="45"/>
        <v>0.10354885218562503</v>
      </c>
      <c r="O201" s="308">
        <f t="shared" si="46"/>
        <v>0.45064460471184015</v>
      </c>
      <c r="P201" s="356">
        <v>238788.10900000003</v>
      </c>
      <c r="Q201" s="347">
        <f t="shared" si="42"/>
        <v>219589545.03639999</v>
      </c>
      <c r="R201" s="100">
        <f t="shared" si="47"/>
        <v>219589.5450364</v>
      </c>
      <c r="S201" s="351">
        <f t="shared" si="43"/>
        <v>219589545036.39999</v>
      </c>
      <c r="T201" s="348">
        <f t="shared" si="38"/>
        <v>219.58954503640001</v>
      </c>
      <c r="U201" s="352">
        <f t="shared" si="49"/>
        <v>4.391790900728</v>
      </c>
      <c r="V201" s="352">
        <f t="shared" si="48"/>
        <v>19.763059053276002</v>
      </c>
      <c r="W201" s="148"/>
      <c r="X201" s="148"/>
      <c r="Y201" s="148"/>
      <c r="Z201" s="353"/>
      <c r="AA201" s="353"/>
      <c r="AB201" s="353"/>
      <c r="AC201" s="353"/>
      <c r="AD201" s="353"/>
      <c r="AE201" s="353"/>
      <c r="AF201" s="353"/>
      <c r="AG201" s="353"/>
      <c r="AH201" s="353"/>
      <c r="AI201" s="353"/>
      <c r="AJ201" s="353"/>
      <c r="AK201" s="353"/>
      <c r="AL201" s="353"/>
      <c r="AM201" s="353"/>
      <c r="AN201" s="353"/>
      <c r="AO201" s="353"/>
      <c r="AP201" s="353"/>
      <c r="AQ201" s="353"/>
      <c r="AR201" s="353"/>
      <c r="AS201" s="353"/>
      <c r="AT201" s="353"/>
      <c r="AU201" s="353"/>
      <c r="AV201" s="353"/>
      <c r="AW201" s="353"/>
    </row>
    <row r="202" spans="1:49" ht="12" customHeight="1">
      <c r="A202" s="43" t="s">
        <v>36</v>
      </c>
      <c r="B202" s="11" t="s">
        <v>100</v>
      </c>
      <c r="C202" s="11" t="s">
        <v>101</v>
      </c>
      <c r="D202" s="11" t="s">
        <v>57</v>
      </c>
      <c r="E202" s="11" t="s">
        <v>48</v>
      </c>
      <c r="F202" s="90" t="s">
        <v>113</v>
      </c>
      <c r="G202" s="13">
        <v>0.5</v>
      </c>
      <c r="H202" s="11" t="s">
        <v>29</v>
      </c>
      <c r="I202" s="347">
        <v>9900.1980000000003</v>
      </c>
      <c r="J202" s="347">
        <f t="shared" si="39"/>
        <v>803698.07363999996</v>
      </c>
      <c r="K202" s="347">
        <f t="shared" si="44"/>
        <v>803.69807363999996</v>
      </c>
      <c r="L202" s="347">
        <f t="shared" si="40"/>
        <v>803698073.63999999</v>
      </c>
      <c r="M202" s="348">
        <f t="shared" si="41"/>
        <v>0.80369807364000001</v>
      </c>
      <c r="N202" s="349">
        <f t="shared" si="45"/>
        <v>2.511556480125E-2</v>
      </c>
      <c r="O202" s="308">
        <f t="shared" si="46"/>
        <v>0.10930293801504</v>
      </c>
      <c r="P202" s="357">
        <v>95935.252000000008</v>
      </c>
      <c r="Q202" s="347">
        <f t="shared" si="42"/>
        <v>88222057.739199996</v>
      </c>
      <c r="R202" s="100">
        <f t="shared" si="47"/>
        <v>88222.057739199998</v>
      </c>
      <c r="S202" s="351">
        <f t="shared" si="43"/>
        <v>88222057739.199997</v>
      </c>
      <c r="T202" s="348">
        <f t="shared" si="38"/>
        <v>88.222057739199997</v>
      </c>
      <c r="U202" s="352">
        <f t="shared" si="49"/>
        <v>1.764441154784</v>
      </c>
      <c r="V202" s="352">
        <f t="shared" si="48"/>
        <v>7.9399851965279993</v>
      </c>
      <c r="W202" s="148"/>
      <c r="X202" s="148"/>
      <c r="Z202" s="353"/>
      <c r="AA202" s="353"/>
      <c r="AB202" s="353"/>
      <c r="AC202" s="353"/>
      <c r="AD202" s="353"/>
      <c r="AE202" s="353"/>
      <c r="AF202" s="353"/>
      <c r="AG202" s="353"/>
      <c r="AH202" s="353"/>
      <c r="AI202" s="353"/>
      <c r="AJ202" s="353"/>
      <c r="AK202" s="353"/>
      <c r="AL202" s="353"/>
      <c r="AM202" s="353"/>
      <c r="AN202" s="353"/>
      <c r="AO202" s="353"/>
      <c r="AP202" s="353"/>
      <c r="AQ202" s="353"/>
      <c r="AR202" s="353"/>
      <c r="AS202" s="353"/>
      <c r="AT202" s="353"/>
      <c r="AU202" s="353"/>
      <c r="AV202" s="353"/>
      <c r="AW202" s="353"/>
    </row>
    <row r="203" spans="1:49" ht="12" customHeight="1">
      <c r="A203" s="44" t="s">
        <v>36</v>
      </c>
      <c r="B203" s="2" t="s">
        <v>100</v>
      </c>
      <c r="C203" s="2" t="s">
        <v>101</v>
      </c>
      <c r="D203" s="2" t="s">
        <v>57</v>
      </c>
      <c r="E203" s="2" t="s">
        <v>48</v>
      </c>
      <c r="F203" s="88" t="s">
        <v>114</v>
      </c>
      <c r="G203" s="4">
        <v>4</v>
      </c>
      <c r="H203" s="2">
        <v>4.5</v>
      </c>
      <c r="I203" s="347">
        <v>16767.002</v>
      </c>
      <c r="J203" s="347">
        <f t="shared" si="39"/>
        <v>1361145.22236</v>
      </c>
      <c r="K203" s="347">
        <f t="shared" si="44"/>
        <v>1361.1452223599999</v>
      </c>
      <c r="L203" s="347">
        <f t="shared" si="40"/>
        <v>1361145222.3600001</v>
      </c>
      <c r="M203" s="348">
        <f t="shared" si="41"/>
        <v>1.3611452223600002</v>
      </c>
      <c r="N203" s="349">
        <f t="shared" si="45"/>
        <v>4.2535788198750007E-2</v>
      </c>
      <c r="O203" s="308">
        <f t="shared" si="46"/>
        <v>0.18511575024096</v>
      </c>
      <c r="P203" s="350">
        <v>133719.34100000001</v>
      </c>
      <c r="Q203" s="347">
        <f t="shared" si="42"/>
        <v>122968305.98360001</v>
      </c>
      <c r="R203" s="100">
        <f t="shared" si="47"/>
        <v>122968.3059836</v>
      </c>
      <c r="S203" s="351">
        <f t="shared" si="43"/>
        <v>122968305983.60001</v>
      </c>
      <c r="T203" s="348">
        <f t="shared" si="38"/>
        <v>122.96830598360002</v>
      </c>
      <c r="U203" s="352">
        <f t="shared" si="49"/>
        <v>2.4593661196720005</v>
      </c>
      <c r="V203" s="352">
        <f t="shared" si="48"/>
        <v>11.067147538523999</v>
      </c>
      <c r="W203" s="148"/>
      <c r="X203" s="148"/>
      <c r="Z203" s="353"/>
      <c r="AA203" s="353"/>
      <c r="AB203" s="353"/>
      <c r="AC203" s="353"/>
      <c r="AD203" s="353"/>
      <c r="AE203" s="353"/>
      <c r="AF203" s="353"/>
      <c r="AG203" s="353"/>
      <c r="AH203" s="353"/>
      <c r="AI203" s="353"/>
      <c r="AJ203" s="353"/>
      <c r="AK203" s="353"/>
      <c r="AL203" s="353"/>
      <c r="AM203" s="353"/>
      <c r="AN203" s="353"/>
      <c r="AO203" s="353"/>
      <c r="AP203" s="353"/>
      <c r="AQ203" s="353"/>
      <c r="AR203" s="353"/>
      <c r="AS203" s="353"/>
      <c r="AT203" s="353"/>
      <c r="AU203" s="353"/>
      <c r="AV203" s="353"/>
      <c r="AW203" s="353"/>
    </row>
    <row r="204" spans="1:49" ht="12" customHeight="1">
      <c r="A204" s="44" t="s">
        <v>36</v>
      </c>
      <c r="B204" s="2" t="s">
        <v>103</v>
      </c>
      <c r="C204" s="2" t="s">
        <v>101</v>
      </c>
      <c r="D204" s="2" t="s">
        <v>57</v>
      </c>
      <c r="E204" s="2" t="s">
        <v>48</v>
      </c>
      <c r="F204" s="87" t="s">
        <v>113</v>
      </c>
      <c r="G204" s="4">
        <v>0.54400000000000004</v>
      </c>
      <c r="H204" s="2" t="s">
        <v>29</v>
      </c>
      <c r="I204" s="347">
        <v>19133.716</v>
      </c>
      <c r="J204" s="347">
        <f t="shared" si="39"/>
        <v>1553275.0648800002</v>
      </c>
      <c r="K204" s="347">
        <f t="shared" si="44"/>
        <v>1553.2750648800002</v>
      </c>
      <c r="L204" s="347">
        <f t="shared" si="40"/>
        <v>1553275064.8800001</v>
      </c>
      <c r="M204" s="348">
        <f t="shared" si="41"/>
        <v>1.5532750648800002</v>
      </c>
      <c r="N204" s="349">
        <f t="shared" si="45"/>
        <v>4.8539845777500007E-2</v>
      </c>
      <c r="O204" s="308">
        <f t="shared" si="46"/>
        <v>0.21124540882368004</v>
      </c>
      <c r="P204" s="350">
        <v>151869.70400000003</v>
      </c>
      <c r="Q204" s="347">
        <f t="shared" si="42"/>
        <v>139659379.79840001</v>
      </c>
      <c r="R204" s="100">
        <f t="shared" si="47"/>
        <v>139659.37979840001</v>
      </c>
      <c r="S204" s="351">
        <f t="shared" si="43"/>
        <v>139659379798.40002</v>
      </c>
      <c r="T204" s="348">
        <f t="shared" si="38"/>
        <v>139.65937979840004</v>
      </c>
      <c r="U204" s="352">
        <f t="shared" si="49"/>
        <v>2.7931875959680008</v>
      </c>
      <c r="V204" s="352">
        <f t="shared" si="48"/>
        <v>12.569344181856</v>
      </c>
      <c r="W204" s="148"/>
      <c r="X204" s="148"/>
      <c r="Z204" s="353"/>
      <c r="AA204" s="353"/>
      <c r="AB204" s="353"/>
      <c r="AC204" s="353"/>
      <c r="AD204" s="353"/>
      <c r="AE204" s="353"/>
      <c r="AF204" s="353"/>
      <c r="AG204" s="353"/>
      <c r="AH204" s="353"/>
      <c r="AI204" s="353"/>
      <c r="AJ204" s="353"/>
      <c r="AK204" s="353"/>
      <c r="AL204" s="353"/>
      <c r="AM204" s="353"/>
      <c r="AN204" s="353"/>
      <c r="AO204" s="353"/>
      <c r="AP204" s="353"/>
      <c r="AQ204" s="353"/>
      <c r="AR204" s="353"/>
      <c r="AS204" s="353"/>
      <c r="AT204" s="353"/>
      <c r="AU204" s="353"/>
      <c r="AV204" s="353"/>
      <c r="AW204" s="353"/>
    </row>
    <row r="205" spans="1:49" ht="12" customHeight="1" thickBot="1">
      <c r="A205" s="45" t="s">
        <v>36</v>
      </c>
      <c r="B205" s="12" t="s">
        <v>103</v>
      </c>
      <c r="C205" s="12" t="s">
        <v>101</v>
      </c>
      <c r="D205" s="12" t="s">
        <v>57</v>
      </c>
      <c r="E205" s="12" t="s">
        <v>48</v>
      </c>
      <c r="F205" s="89" t="s">
        <v>114</v>
      </c>
      <c r="G205" s="14">
        <v>3.6</v>
      </c>
      <c r="H205" s="12">
        <v>4.0999999999999996</v>
      </c>
      <c r="I205" s="347">
        <v>31783.969000000005</v>
      </c>
      <c r="J205" s="347">
        <f t="shared" si="39"/>
        <v>2580222.6034200001</v>
      </c>
      <c r="K205" s="347">
        <f t="shared" si="44"/>
        <v>2580.2226034200003</v>
      </c>
      <c r="L205" s="347">
        <f t="shared" si="40"/>
        <v>2580222603.4200001</v>
      </c>
      <c r="M205" s="348">
        <f t="shared" si="41"/>
        <v>2.5802226034200002</v>
      </c>
      <c r="N205" s="349">
        <f t="shared" si="45"/>
        <v>8.0631956356875006E-2</v>
      </c>
      <c r="O205" s="308">
        <f t="shared" si="46"/>
        <v>0.35091027406512015</v>
      </c>
      <c r="P205" s="356">
        <v>240088.13500000001</v>
      </c>
      <c r="Q205" s="347">
        <f t="shared" si="42"/>
        <v>220785048.94600001</v>
      </c>
      <c r="R205" s="100">
        <f t="shared" si="47"/>
        <v>220785.048946</v>
      </c>
      <c r="S205" s="351">
        <f t="shared" si="43"/>
        <v>220785048946</v>
      </c>
      <c r="T205" s="348">
        <f t="shared" si="38"/>
        <v>220.78504894600002</v>
      </c>
      <c r="U205" s="352">
        <f t="shared" si="49"/>
        <v>4.4157009789200004</v>
      </c>
      <c r="V205" s="352">
        <f t="shared" si="48"/>
        <v>19.870654405140002</v>
      </c>
      <c r="W205" s="148"/>
      <c r="X205" s="148"/>
      <c r="Z205" s="353"/>
      <c r="AA205" s="353"/>
      <c r="AB205" s="353"/>
      <c r="AC205" s="353"/>
      <c r="AD205" s="353"/>
      <c r="AE205" s="353"/>
      <c r="AF205" s="353"/>
      <c r="AG205" s="353"/>
      <c r="AH205" s="353"/>
      <c r="AI205" s="353"/>
      <c r="AJ205" s="353"/>
      <c r="AK205" s="353"/>
      <c r="AL205" s="353"/>
      <c r="AM205" s="353"/>
      <c r="AN205" s="353"/>
      <c r="AO205" s="353"/>
      <c r="AP205" s="353"/>
      <c r="AQ205" s="353"/>
      <c r="AR205" s="353"/>
      <c r="AS205" s="353"/>
      <c r="AT205" s="353"/>
      <c r="AU205" s="353"/>
      <c r="AV205" s="353"/>
      <c r="AW205" s="353"/>
    </row>
    <row r="206" spans="1:49" ht="12" customHeight="1">
      <c r="A206" s="43" t="s">
        <v>36</v>
      </c>
      <c r="B206" s="11" t="s">
        <v>105</v>
      </c>
      <c r="C206" s="11" t="s">
        <v>32</v>
      </c>
      <c r="D206" s="11" t="s">
        <v>57</v>
      </c>
      <c r="E206" s="11" t="s">
        <v>48</v>
      </c>
      <c r="F206" s="90" t="s">
        <v>113</v>
      </c>
      <c r="G206" s="13">
        <v>0.50700000000000001</v>
      </c>
      <c r="H206" s="11" t="s">
        <v>29</v>
      </c>
      <c r="I206" s="347">
        <v>13566.938000000002</v>
      </c>
      <c r="J206" s="347">
        <f t="shared" si="39"/>
        <v>1101364.0268400002</v>
      </c>
      <c r="K206" s="347">
        <f t="shared" si="44"/>
        <v>1101.3640268400002</v>
      </c>
      <c r="L206" s="347">
        <f t="shared" si="40"/>
        <v>1101364026.8400002</v>
      </c>
      <c r="M206" s="348">
        <f t="shared" si="41"/>
        <v>1.1013640268400002</v>
      </c>
      <c r="N206" s="349">
        <f t="shared" si="45"/>
        <v>3.4417625838750007E-2</v>
      </c>
      <c r="O206" s="308">
        <f t="shared" si="46"/>
        <v>0.14978550765024007</v>
      </c>
      <c r="P206" s="357">
        <v>136519.39700000003</v>
      </c>
      <c r="Q206" s="347">
        <f t="shared" si="42"/>
        <v>125543237.48120002</v>
      </c>
      <c r="R206" s="100">
        <f t="shared" si="47"/>
        <v>125543.23748120002</v>
      </c>
      <c r="S206" s="351">
        <f t="shared" si="43"/>
        <v>125543237481.20003</v>
      </c>
      <c r="T206" s="348">
        <f t="shared" si="38"/>
        <v>125.54323748120004</v>
      </c>
      <c r="U206" s="352">
        <f t="shared" si="49"/>
        <v>2.5108647496240009</v>
      </c>
      <c r="V206" s="352">
        <f t="shared" si="48"/>
        <v>11.298891373308003</v>
      </c>
      <c r="W206" s="148"/>
      <c r="X206" s="148"/>
      <c r="Z206" s="353"/>
      <c r="AA206" s="353"/>
      <c r="AB206" s="353"/>
      <c r="AC206" s="353"/>
      <c r="AD206" s="353"/>
      <c r="AE206" s="353"/>
      <c r="AF206" s="353"/>
      <c r="AG206" s="353"/>
      <c r="AH206" s="353"/>
      <c r="AI206" s="353"/>
      <c r="AJ206" s="353"/>
      <c r="AK206" s="353"/>
      <c r="AL206" s="353"/>
      <c r="AM206" s="353"/>
      <c r="AN206" s="353"/>
      <c r="AO206" s="353"/>
      <c r="AP206" s="353"/>
      <c r="AQ206" s="353"/>
      <c r="AR206" s="353"/>
      <c r="AS206" s="353"/>
      <c r="AT206" s="353"/>
      <c r="AU206" s="353"/>
      <c r="AV206" s="353"/>
      <c r="AW206" s="353"/>
    </row>
    <row r="207" spans="1:49" ht="12" customHeight="1">
      <c r="A207" s="44" t="s">
        <v>36</v>
      </c>
      <c r="B207" s="2" t="s">
        <v>105</v>
      </c>
      <c r="C207" s="2" t="s">
        <v>32</v>
      </c>
      <c r="D207" s="2" t="s">
        <v>57</v>
      </c>
      <c r="E207" s="2" t="s">
        <v>48</v>
      </c>
      <c r="F207" s="88" t="s">
        <v>114</v>
      </c>
      <c r="G207" s="4">
        <v>3.8</v>
      </c>
      <c r="H207" s="2">
        <v>4.3</v>
      </c>
      <c r="I207" s="347">
        <v>20717.081000000002</v>
      </c>
      <c r="J207" s="347">
        <f t="shared" si="39"/>
        <v>1681812.63558</v>
      </c>
      <c r="K207" s="347">
        <f t="shared" si="44"/>
        <v>1681.81263558</v>
      </c>
      <c r="L207" s="347">
        <f t="shared" si="40"/>
        <v>1681812635.5799999</v>
      </c>
      <c r="M207" s="348">
        <f t="shared" si="41"/>
        <v>1.68181263558</v>
      </c>
      <c r="N207" s="349">
        <f t="shared" si="45"/>
        <v>5.2556644861875002E-2</v>
      </c>
      <c r="O207" s="308">
        <f t="shared" si="46"/>
        <v>0.22872651843888006</v>
      </c>
      <c r="P207" s="350">
        <v>179736.92800000001</v>
      </c>
      <c r="Q207" s="347">
        <f t="shared" si="42"/>
        <v>165286078.98880002</v>
      </c>
      <c r="R207" s="100">
        <f t="shared" si="47"/>
        <v>165286.07898880003</v>
      </c>
      <c r="S207" s="351">
        <f t="shared" si="43"/>
        <v>165286078988.80002</v>
      </c>
      <c r="T207" s="348">
        <f t="shared" si="38"/>
        <v>165.28607898880003</v>
      </c>
      <c r="U207" s="352">
        <f t="shared" si="49"/>
        <v>3.3057215797760007</v>
      </c>
      <c r="V207" s="352">
        <f t="shared" si="48"/>
        <v>14.875747108992</v>
      </c>
      <c r="W207" s="148"/>
      <c r="X207" s="148"/>
      <c r="Z207" s="353"/>
      <c r="AA207" s="353"/>
      <c r="AB207" s="353"/>
      <c r="AC207" s="353"/>
      <c r="AD207" s="353"/>
      <c r="AE207" s="353"/>
      <c r="AF207" s="353"/>
      <c r="AG207" s="353"/>
      <c r="AH207" s="353"/>
      <c r="AI207" s="353"/>
      <c r="AJ207" s="353"/>
      <c r="AK207" s="353"/>
      <c r="AL207" s="353"/>
      <c r="AM207" s="353"/>
      <c r="AN207" s="353"/>
      <c r="AO207" s="353"/>
      <c r="AP207" s="353"/>
      <c r="AQ207" s="353"/>
      <c r="AR207" s="353"/>
      <c r="AS207" s="353"/>
      <c r="AT207" s="353"/>
      <c r="AU207" s="353"/>
      <c r="AV207" s="353"/>
      <c r="AW207" s="353"/>
    </row>
    <row r="208" spans="1:49" ht="12" customHeight="1">
      <c r="A208" s="44" t="s">
        <v>36</v>
      </c>
      <c r="B208" s="2" t="s">
        <v>18</v>
      </c>
      <c r="C208" s="2" t="s">
        <v>32</v>
      </c>
      <c r="D208" s="2" t="s">
        <v>57</v>
      </c>
      <c r="E208" s="2" t="s">
        <v>48</v>
      </c>
      <c r="F208" s="87" t="s">
        <v>113</v>
      </c>
      <c r="G208" s="4">
        <v>0.496</v>
      </c>
      <c r="H208" s="2" t="s">
        <v>29</v>
      </c>
      <c r="I208" s="347">
        <v>22767.122000000003</v>
      </c>
      <c r="J208" s="347">
        <f t="shared" si="39"/>
        <v>1848234.9639600003</v>
      </c>
      <c r="K208" s="347">
        <f t="shared" si="44"/>
        <v>1848.2349639600004</v>
      </c>
      <c r="L208" s="347">
        <f t="shared" si="40"/>
        <v>1848234963.9600003</v>
      </c>
      <c r="M208" s="348">
        <f t="shared" si="41"/>
        <v>1.8482349639600004</v>
      </c>
      <c r="N208" s="349">
        <f t="shared" si="45"/>
        <v>5.7757342623750013E-2</v>
      </c>
      <c r="O208" s="308">
        <f t="shared" si="46"/>
        <v>0.25135995509856007</v>
      </c>
      <c r="P208" s="350">
        <v>291189.15700000001</v>
      </c>
      <c r="Q208" s="347">
        <f t="shared" si="42"/>
        <v>267777548.77719998</v>
      </c>
      <c r="R208" s="100">
        <f t="shared" si="47"/>
        <v>267777.54877719999</v>
      </c>
      <c r="S208" s="351">
        <f t="shared" si="43"/>
        <v>267777548777.19998</v>
      </c>
      <c r="T208" s="348">
        <f t="shared" si="38"/>
        <v>267.77754877720002</v>
      </c>
      <c r="U208" s="352">
        <f t="shared" si="49"/>
        <v>5.3555509755440003</v>
      </c>
      <c r="V208" s="352">
        <f t="shared" si="48"/>
        <v>24.099979389947997</v>
      </c>
      <c r="W208" s="148"/>
      <c r="X208" s="148"/>
    </row>
    <row r="209" spans="1:24" ht="12" customHeight="1" thickBot="1">
      <c r="A209" s="45" t="s">
        <v>36</v>
      </c>
      <c r="B209" s="12" t="s">
        <v>18</v>
      </c>
      <c r="C209" s="12" t="s">
        <v>32</v>
      </c>
      <c r="D209" s="12" t="s">
        <v>57</v>
      </c>
      <c r="E209" s="12" t="s">
        <v>48</v>
      </c>
      <c r="F209" s="89" t="s">
        <v>114</v>
      </c>
      <c r="G209" s="14">
        <v>4</v>
      </c>
      <c r="H209" s="12">
        <v>4.4000000000000004</v>
      </c>
      <c r="I209" s="347">
        <v>10333.540000000001</v>
      </c>
      <c r="J209" s="347">
        <f t="shared" si="39"/>
        <v>838876.77720000013</v>
      </c>
      <c r="K209" s="347">
        <f t="shared" si="44"/>
        <v>838.87677720000011</v>
      </c>
      <c r="L209" s="347">
        <f t="shared" si="40"/>
        <v>838876777.20000017</v>
      </c>
      <c r="M209" s="348">
        <f t="shared" si="41"/>
        <v>0.8388767772000002</v>
      </c>
      <c r="N209" s="349">
        <f t="shared" si="45"/>
        <v>2.6214899287500006E-2</v>
      </c>
      <c r="O209" s="308">
        <f t="shared" si="46"/>
        <v>0.11408724169920002</v>
      </c>
      <c r="P209" s="356">
        <v>151803.03600000002</v>
      </c>
      <c r="Q209" s="347">
        <f t="shared" si="42"/>
        <v>139598071.90560001</v>
      </c>
      <c r="R209" s="100">
        <f t="shared" si="47"/>
        <v>139598.07190560002</v>
      </c>
      <c r="S209" s="351">
        <f t="shared" si="43"/>
        <v>139598071905.60001</v>
      </c>
      <c r="T209" s="348">
        <f t="shared" si="38"/>
        <v>139.59807190560002</v>
      </c>
      <c r="U209" s="352">
        <f t="shared" si="49"/>
        <v>2.7919614381120006</v>
      </c>
      <c r="V209" s="352">
        <f t="shared" si="48"/>
        <v>12.563826471504003</v>
      </c>
      <c r="W209" s="148"/>
      <c r="X209" s="148"/>
    </row>
    <row r="210" spans="1:24" ht="12" customHeight="1">
      <c r="A210" s="43" t="s">
        <v>36</v>
      </c>
      <c r="B210" s="11" t="s">
        <v>20</v>
      </c>
      <c r="C210" s="11" t="s">
        <v>30</v>
      </c>
      <c r="D210" s="11" t="s">
        <v>57</v>
      </c>
      <c r="E210" s="11" t="s">
        <v>48</v>
      </c>
      <c r="F210" s="90" t="s">
        <v>113</v>
      </c>
      <c r="G210" s="13">
        <v>0.53300000000000003</v>
      </c>
      <c r="H210" s="11" t="s">
        <v>29</v>
      </c>
      <c r="I210" s="347">
        <v>13950.279</v>
      </c>
      <c r="J210" s="347">
        <f t="shared" si="39"/>
        <v>1132483.64922</v>
      </c>
      <c r="K210" s="347">
        <f t="shared" si="44"/>
        <v>1132.48364922</v>
      </c>
      <c r="L210" s="347">
        <f t="shared" si="40"/>
        <v>1132483649.22</v>
      </c>
      <c r="M210" s="348">
        <f t="shared" si="41"/>
        <v>1.1324836492200001</v>
      </c>
      <c r="N210" s="349">
        <f t="shared" si="45"/>
        <v>3.5390114038125003E-2</v>
      </c>
      <c r="O210" s="308">
        <f t="shared" si="46"/>
        <v>0.15401777629392002</v>
      </c>
      <c r="P210" s="357">
        <v>196037.25400000002</v>
      </c>
      <c r="Q210" s="347">
        <f t="shared" si="42"/>
        <v>180275858.7784</v>
      </c>
      <c r="R210" s="100">
        <f t="shared" si="47"/>
        <v>180275.8587784</v>
      </c>
      <c r="S210" s="351">
        <f t="shared" si="43"/>
        <v>180275858778.39999</v>
      </c>
      <c r="T210" s="348">
        <f t="shared" si="38"/>
        <v>180.27585877839999</v>
      </c>
      <c r="U210" s="352">
        <f t="shared" si="49"/>
        <v>3.605517175568</v>
      </c>
      <c r="V210" s="352">
        <f t="shared" si="48"/>
        <v>16.224827290055998</v>
      </c>
      <c r="W210" s="148"/>
      <c r="X210" s="148"/>
    </row>
    <row r="211" spans="1:24" ht="12" customHeight="1">
      <c r="A211" s="44" t="s">
        <v>36</v>
      </c>
      <c r="B211" s="2" t="s">
        <v>20</v>
      </c>
      <c r="C211" s="2" t="s">
        <v>30</v>
      </c>
      <c r="D211" s="2" t="s">
        <v>57</v>
      </c>
      <c r="E211" s="2" t="s">
        <v>48</v>
      </c>
      <c r="F211" s="88" t="s">
        <v>114</v>
      </c>
      <c r="G211" s="4">
        <v>3.5</v>
      </c>
      <c r="H211" s="2">
        <v>4</v>
      </c>
      <c r="I211" s="347">
        <v>37100.742000000006</v>
      </c>
      <c r="J211" s="347">
        <f t="shared" si="39"/>
        <v>3011838.2355600004</v>
      </c>
      <c r="K211" s="347">
        <f t="shared" si="44"/>
        <v>3011.8382355600006</v>
      </c>
      <c r="L211" s="347">
        <f t="shared" si="40"/>
        <v>3011838235.5600004</v>
      </c>
      <c r="M211" s="348">
        <f t="shared" si="41"/>
        <v>3.0118382355600004</v>
      </c>
      <c r="N211" s="349">
        <f t="shared" si="45"/>
        <v>9.4119944861250013E-2</v>
      </c>
      <c r="O211" s="308">
        <f t="shared" si="46"/>
        <v>0.4096100000361601</v>
      </c>
      <c r="P211" s="350">
        <v>438275.43200000003</v>
      </c>
      <c r="Q211" s="347">
        <f t="shared" si="42"/>
        <v>403038087.26719999</v>
      </c>
      <c r="R211" s="100">
        <f t="shared" si="47"/>
        <v>403038.0872672</v>
      </c>
      <c r="S211" s="351">
        <f t="shared" si="43"/>
        <v>403038087267.20001</v>
      </c>
      <c r="T211" s="348">
        <f t="shared" si="38"/>
        <v>403.03808726720001</v>
      </c>
      <c r="U211" s="352">
        <f t="shared" si="49"/>
        <v>8.060761745344001</v>
      </c>
      <c r="V211" s="352">
        <f t="shared" si="48"/>
        <v>36.273427854047995</v>
      </c>
      <c r="W211" s="148"/>
      <c r="X211" s="148"/>
    </row>
    <row r="212" spans="1:24" ht="12" customHeight="1">
      <c r="A212" s="44" t="s">
        <v>36</v>
      </c>
      <c r="B212" s="2" t="s">
        <v>22</v>
      </c>
      <c r="C212" s="2" t="s">
        <v>30</v>
      </c>
      <c r="D212" s="2" t="s">
        <v>57</v>
      </c>
      <c r="E212" s="2" t="s">
        <v>48</v>
      </c>
      <c r="F212" s="88" t="s">
        <v>113</v>
      </c>
      <c r="G212" s="4">
        <v>0.51700000000000002</v>
      </c>
      <c r="H212" s="2" t="s">
        <v>29</v>
      </c>
      <c r="I212" s="347">
        <v>9166.85</v>
      </c>
      <c r="J212" s="347">
        <f t="shared" si="39"/>
        <v>744164.88300000003</v>
      </c>
      <c r="K212" s="347">
        <f t="shared" si="44"/>
        <v>744.16488300000003</v>
      </c>
      <c r="L212" s="347">
        <f t="shared" si="40"/>
        <v>744164883</v>
      </c>
      <c r="M212" s="348">
        <f t="shared" si="41"/>
        <v>0.74416488300000005</v>
      </c>
      <c r="N212" s="349">
        <f t="shared" si="45"/>
        <v>2.3255152593750002E-2</v>
      </c>
      <c r="O212" s="308">
        <f t="shared" si="46"/>
        <v>0.10120642408800001</v>
      </c>
      <c r="P212" s="350">
        <v>110052.20100000002</v>
      </c>
      <c r="Q212" s="347">
        <f t="shared" si="42"/>
        <v>101204004.0396</v>
      </c>
      <c r="R212" s="100">
        <f t="shared" si="47"/>
        <v>101204.0040396</v>
      </c>
      <c r="S212" s="351">
        <f t="shared" si="43"/>
        <v>101204004039.60001</v>
      </c>
      <c r="T212" s="348">
        <f t="shared" si="38"/>
        <v>101.20400403960001</v>
      </c>
      <c r="U212" s="352">
        <f t="shared" si="49"/>
        <v>2.0240800807920003</v>
      </c>
      <c r="V212" s="352">
        <f t="shared" si="48"/>
        <v>9.1083603635640014</v>
      </c>
      <c r="W212" s="148"/>
      <c r="X212" s="148"/>
    </row>
    <row r="213" spans="1:24" ht="12" customHeight="1">
      <c r="A213" s="44" t="s">
        <v>36</v>
      </c>
      <c r="B213" s="2" t="s">
        <v>22</v>
      </c>
      <c r="C213" s="2" t="s">
        <v>30</v>
      </c>
      <c r="D213" s="2" t="s">
        <v>57</v>
      </c>
      <c r="E213" s="2" t="s">
        <v>48</v>
      </c>
      <c r="F213" s="88" t="s">
        <v>114</v>
      </c>
      <c r="G213" s="4">
        <v>4.5</v>
      </c>
      <c r="H213" s="2">
        <v>5</v>
      </c>
      <c r="I213" s="347">
        <v>10500.21</v>
      </c>
      <c r="J213" s="347">
        <f t="shared" si="39"/>
        <v>852407.04779999994</v>
      </c>
      <c r="K213" s="347">
        <f t="shared" si="44"/>
        <v>852.40704779999999</v>
      </c>
      <c r="L213" s="347">
        <f t="shared" si="40"/>
        <v>852407047.79999995</v>
      </c>
      <c r="M213" s="348">
        <f t="shared" si="41"/>
        <v>0.85240704779999998</v>
      </c>
      <c r="N213" s="349">
        <f t="shared" si="45"/>
        <v>2.6637720243749999E-2</v>
      </c>
      <c r="O213" s="308">
        <f t="shared" si="46"/>
        <v>0.11592735850080001</v>
      </c>
      <c r="P213" s="350">
        <v>78334.899999999994</v>
      </c>
      <c r="Q213" s="347">
        <f t="shared" si="42"/>
        <v>72036774.039999992</v>
      </c>
      <c r="R213" s="100">
        <f t="shared" si="47"/>
        <v>72036.774039999989</v>
      </c>
      <c r="S213" s="351">
        <f t="shared" si="43"/>
        <v>72036774039.999985</v>
      </c>
      <c r="T213" s="348">
        <f t="shared" si="38"/>
        <v>72.036774039999983</v>
      </c>
      <c r="U213" s="352">
        <f t="shared" si="49"/>
        <v>1.4407354807999997</v>
      </c>
      <c r="V213" s="352">
        <f t="shared" si="48"/>
        <v>6.4833096635999992</v>
      </c>
      <c r="W213" s="148"/>
      <c r="X213" s="148"/>
    </row>
    <row r="214" spans="1:24" ht="12" customHeight="1">
      <c r="A214" s="44" t="s">
        <v>36</v>
      </c>
      <c r="B214" s="2" t="s">
        <v>24</v>
      </c>
      <c r="C214" s="2" t="s">
        <v>30</v>
      </c>
      <c r="D214" s="2" t="s">
        <v>57</v>
      </c>
      <c r="E214" s="2" t="s">
        <v>48</v>
      </c>
      <c r="F214" s="88" t="s">
        <v>113</v>
      </c>
      <c r="G214" s="4">
        <v>0.52400000000000002</v>
      </c>
      <c r="H214" s="2" t="s">
        <v>29</v>
      </c>
      <c r="I214" s="347">
        <v>17117.009000000002</v>
      </c>
      <c r="J214" s="347">
        <f t="shared" si="39"/>
        <v>1389558.7906200001</v>
      </c>
      <c r="K214" s="347">
        <f t="shared" si="44"/>
        <v>1389.5587906200001</v>
      </c>
      <c r="L214" s="347">
        <f t="shared" si="40"/>
        <v>1389558790.6200001</v>
      </c>
      <c r="M214" s="348">
        <f t="shared" si="41"/>
        <v>1.3895587906200002</v>
      </c>
      <c r="N214" s="349">
        <f t="shared" si="45"/>
        <v>4.3423712206875006E-2</v>
      </c>
      <c r="O214" s="308">
        <f t="shared" si="46"/>
        <v>0.18897999552432004</v>
      </c>
      <c r="P214" s="350">
        <v>581411.62800000003</v>
      </c>
      <c r="Q214" s="347">
        <f t="shared" si="42"/>
        <v>534666133.10879999</v>
      </c>
      <c r="R214" s="100">
        <f t="shared" si="47"/>
        <v>534666.13310880004</v>
      </c>
      <c r="S214" s="351">
        <f t="shared" si="43"/>
        <v>534666133108.79999</v>
      </c>
      <c r="T214" s="348">
        <f t="shared" si="38"/>
        <v>534.66613310880007</v>
      </c>
      <c r="U214" s="352">
        <f t="shared" si="49"/>
        <v>10.693322662176001</v>
      </c>
      <c r="V214" s="352">
        <f t="shared" si="48"/>
        <v>48.119951979792006</v>
      </c>
      <c r="W214" s="148"/>
      <c r="X214" s="148"/>
    </row>
    <row r="215" spans="1:24" ht="12" customHeight="1" thickBot="1">
      <c r="A215" s="45" t="s">
        <v>36</v>
      </c>
      <c r="B215" s="12" t="s">
        <v>24</v>
      </c>
      <c r="C215" s="12" t="s">
        <v>30</v>
      </c>
      <c r="D215" s="12" t="s">
        <v>57</v>
      </c>
      <c r="E215" s="12" t="s">
        <v>48</v>
      </c>
      <c r="F215" s="89" t="s">
        <v>114</v>
      </c>
      <c r="G215" s="14">
        <v>4.3</v>
      </c>
      <c r="H215" s="12">
        <v>4.5999999999999996</v>
      </c>
      <c r="I215" s="347">
        <v>22200.444000000003</v>
      </c>
      <c r="J215" s="347">
        <f t="shared" si="39"/>
        <v>1802232.0439200003</v>
      </c>
      <c r="K215" s="347">
        <f t="shared" si="44"/>
        <v>1802.2320439200003</v>
      </c>
      <c r="L215" s="347">
        <f t="shared" si="40"/>
        <v>1802232043.9200003</v>
      </c>
      <c r="M215" s="348">
        <f t="shared" si="41"/>
        <v>1.8022320439200004</v>
      </c>
      <c r="N215" s="349">
        <f t="shared" si="45"/>
        <v>5.6319751372500011E-2</v>
      </c>
      <c r="O215" s="308">
        <f t="shared" si="46"/>
        <v>0.24510355797312006</v>
      </c>
      <c r="P215" s="356">
        <v>328056.56100000005</v>
      </c>
      <c r="Q215" s="347">
        <f t="shared" si="42"/>
        <v>301680813.49560004</v>
      </c>
      <c r="R215" s="100">
        <f t="shared" si="47"/>
        <v>301680.81349560007</v>
      </c>
      <c r="S215" s="351">
        <f t="shared" si="43"/>
        <v>301680813495.60004</v>
      </c>
      <c r="T215" s="348">
        <f t="shared" si="38"/>
        <v>301.68081349560003</v>
      </c>
      <c r="U215" s="352">
        <f t="shared" si="49"/>
        <v>6.0336162699120006</v>
      </c>
      <c r="V215" s="352">
        <f t="shared" si="48"/>
        <v>27.151273214604</v>
      </c>
      <c r="W215" s="148"/>
      <c r="X215" s="148"/>
    </row>
    <row r="216" spans="1:24" ht="12" customHeight="1">
      <c r="A216" s="43" t="s">
        <v>36</v>
      </c>
      <c r="B216" s="11" t="s">
        <v>26</v>
      </c>
      <c r="C216" s="11" t="s">
        <v>44</v>
      </c>
      <c r="D216" s="11" t="s">
        <v>57</v>
      </c>
      <c r="E216" s="11" t="s">
        <v>48</v>
      </c>
      <c r="F216" s="91" t="s">
        <v>113</v>
      </c>
      <c r="G216" s="13">
        <v>0.46600000000000003</v>
      </c>
      <c r="H216" s="11" t="s">
        <v>29</v>
      </c>
      <c r="I216" s="347">
        <v>21883.771000000001</v>
      </c>
      <c r="J216" s="347">
        <f t="shared" si="39"/>
        <v>1776524.52978</v>
      </c>
      <c r="K216" s="347">
        <f t="shared" si="44"/>
        <v>1776.52452978</v>
      </c>
      <c r="L216" s="347">
        <f t="shared" si="40"/>
        <v>1776524529.78</v>
      </c>
      <c r="M216" s="348">
        <f t="shared" si="41"/>
        <v>1.7765245297800001</v>
      </c>
      <c r="N216" s="349">
        <f t="shared" si="45"/>
        <v>5.5516391555625003E-2</v>
      </c>
      <c r="O216" s="308">
        <f t="shared" si="46"/>
        <v>0.24160733605008</v>
      </c>
      <c r="P216" s="357">
        <v>342523.51700000005</v>
      </c>
      <c r="Q216" s="347">
        <f t="shared" si="42"/>
        <v>314984626.23320001</v>
      </c>
      <c r="R216" s="100">
        <f t="shared" si="47"/>
        <v>314984.62623320002</v>
      </c>
      <c r="S216" s="351">
        <f t="shared" si="43"/>
        <v>314984626233.20001</v>
      </c>
      <c r="T216" s="348">
        <f t="shared" si="38"/>
        <v>314.9846262332</v>
      </c>
      <c r="U216" s="352">
        <f t="shared" si="49"/>
        <v>6.2996925246639996</v>
      </c>
      <c r="V216" s="352">
        <f t="shared" si="48"/>
        <v>28.348616360988</v>
      </c>
      <c r="W216" s="148"/>
      <c r="X216" s="148"/>
    </row>
    <row r="217" spans="1:24" ht="12" customHeight="1" thickBot="1">
      <c r="A217" s="45" t="s">
        <v>36</v>
      </c>
      <c r="B217" s="12" t="s">
        <v>26</v>
      </c>
      <c r="C217" s="12" t="s">
        <v>44</v>
      </c>
      <c r="D217" s="12" t="s">
        <v>57</v>
      </c>
      <c r="E217" s="12" t="s">
        <v>48</v>
      </c>
      <c r="F217" s="89" t="s">
        <v>114</v>
      </c>
      <c r="G217" s="14">
        <v>4</v>
      </c>
      <c r="H217" s="12">
        <v>4.5</v>
      </c>
      <c r="I217" s="360">
        <v>91151.823000000004</v>
      </c>
      <c r="J217" s="347">
        <f t="shared" si="39"/>
        <v>7399704.9911400005</v>
      </c>
      <c r="K217" s="347">
        <f t="shared" si="44"/>
        <v>7399.7049911400009</v>
      </c>
      <c r="L217" s="347">
        <f t="shared" si="40"/>
        <v>7399704991.1400003</v>
      </c>
      <c r="M217" s="348">
        <f t="shared" si="41"/>
        <v>7.399704991140001</v>
      </c>
      <c r="N217" s="349">
        <f t="shared" si="45"/>
        <v>0.23124078097312503</v>
      </c>
      <c r="O217" s="308">
        <f t="shared" si="46"/>
        <v>1.0063598787950403</v>
      </c>
      <c r="P217" s="356">
        <v>789565.79100000008</v>
      </c>
      <c r="Q217" s="347">
        <f t="shared" si="42"/>
        <v>726084701.40359998</v>
      </c>
      <c r="R217" s="100">
        <f t="shared" si="47"/>
        <v>726084.70140359993</v>
      </c>
      <c r="S217" s="351">
        <f t="shared" si="43"/>
        <v>726084701403.59998</v>
      </c>
      <c r="T217" s="348">
        <f t="shared" si="38"/>
        <v>726.08470140359998</v>
      </c>
      <c r="U217" s="352">
        <f t="shared" si="49"/>
        <v>14.521694028072</v>
      </c>
      <c r="V217" s="352">
        <f t="shared" si="48"/>
        <v>65.347623126324009</v>
      </c>
      <c r="W217" s="148"/>
      <c r="X217" s="148"/>
    </row>
    <row r="218" spans="1:24" ht="12" customHeight="1">
      <c r="A218" s="55" t="s">
        <v>39</v>
      </c>
      <c r="B218" s="11" t="s">
        <v>52</v>
      </c>
      <c r="C218" s="11" t="s">
        <v>44</v>
      </c>
      <c r="D218" s="11" t="s">
        <v>45</v>
      </c>
      <c r="E218" s="11" t="s">
        <v>48</v>
      </c>
      <c r="F218" s="87" t="s">
        <v>113</v>
      </c>
      <c r="G218" s="13">
        <v>0.56299999999999994</v>
      </c>
      <c r="H218" s="11" t="s">
        <v>29</v>
      </c>
      <c r="I218" s="361">
        <v>34734.028000000006</v>
      </c>
      <c r="J218" s="347">
        <f t="shared" si="39"/>
        <v>2819708.3930400005</v>
      </c>
      <c r="K218" s="347">
        <f t="shared" si="44"/>
        <v>2819.7083930400004</v>
      </c>
      <c r="L218" s="347">
        <f t="shared" si="40"/>
        <v>2819708393.0400004</v>
      </c>
      <c r="M218" s="348">
        <f t="shared" si="41"/>
        <v>2.8197083930400004</v>
      </c>
      <c r="N218" s="349">
        <f t="shared" si="45"/>
        <v>8.8115887282500013E-2</v>
      </c>
      <c r="O218" s="308">
        <f t="shared" si="46"/>
        <v>0.38348034145344007</v>
      </c>
      <c r="P218" s="357">
        <v>180620.27900000001</v>
      </c>
      <c r="Q218" s="347">
        <f t="shared" si="42"/>
        <v>166098408.5684</v>
      </c>
      <c r="R218" s="100">
        <f t="shared" si="47"/>
        <v>166098.40856839999</v>
      </c>
      <c r="S218" s="351">
        <f t="shared" si="43"/>
        <v>166098408568.39999</v>
      </c>
      <c r="T218" s="348">
        <f t="shared" si="38"/>
        <v>166.0984085684</v>
      </c>
      <c r="U218" s="352">
        <f t="shared" si="49"/>
        <v>3.3219681713680003</v>
      </c>
      <c r="V218" s="352">
        <f t="shared" si="48"/>
        <v>14.948856771155999</v>
      </c>
      <c r="W218" s="148"/>
      <c r="X218" s="148"/>
    </row>
    <row r="219" spans="1:24" ht="12" customHeight="1">
      <c r="A219" s="53" t="s">
        <v>39</v>
      </c>
      <c r="B219" s="2" t="s">
        <v>52</v>
      </c>
      <c r="C219" s="2" t="s">
        <v>44</v>
      </c>
      <c r="D219" s="2" t="s">
        <v>45</v>
      </c>
      <c r="E219" s="2" t="s">
        <v>48</v>
      </c>
      <c r="F219" s="88" t="s">
        <v>114</v>
      </c>
      <c r="G219" s="4">
        <v>4.4000000000000004</v>
      </c>
      <c r="H219" s="2">
        <v>4.9000000000000004</v>
      </c>
      <c r="I219" s="347">
        <v>111202.22400000002</v>
      </c>
      <c r="J219" s="347">
        <f t="shared" si="39"/>
        <v>9027396.5443200022</v>
      </c>
      <c r="K219" s="347">
        <f t="shared" si="44"/>
        <v>9027.3965443200013</v>
      </c>
      <c r="L219" s="347">
        <f t="shared" si="40"/>
        <v>9027396544.3200016</v>
      </c>
      <c r="M219" s="348">
        <f t="shared" si="41"/>
        <v>9.0273965443200019</v>
      </c>
      <c r="N219" s="349">
        <f t="shared" si="45"/>
        <v>0.28210614201000006</v>
      </c>
      <c r="O219" s="308">
        <f t="shared" si="46"/>
        <v>1.2277259300275203</v>
      </c>
      <c r="P219" s="350">
        <v>644246.21800000011</v>
      </c>
      <c r="Q219" s="347">
        <f t="shared" si="42"/>
        <v>592448822.07280016</v>
      </c>
      <c r="R219" s="100">
        <f t="shared" si="47"/>
        <v>592448.82207280013</v>
      </c>
      <c r="S219" s="351">
        <f t="shared" si="43"/>
        <v>592448822072.80017</v>
      </c>
      <c r="T219" s="348">
        <f t="shared" si="38"/>
        <v>592.44882207280023</v>
      </c>
      <c r="U219" s="352">
        <f t="shared" si="49"/>
        <v>11.848976441456005</v>
      </c>
      <c r="V219" s="352">
        <f t="shared" si="48"/>
        <v>53.320393986552006</v>
      </c>
      <c r="W219" s="148"/>
      <c r="X219" s="148"/>
    </row>
    <row r="220" spans="1:24" ht="12" customHeight="1">
      <c r="A220" s="53" t="s">
        <v>39</v>
      </c>
      <c r="B220" s="2" t="s">
        <v>54</v>
      </c>
      <c r="C220" s="2" t="s">
        <v>44</v>
      </c>
      <c r="D220" s="2" t="s">
        <v>45</v>
      </c>
      <c r="E220" s="2" t="s">
        <v>48</v>
      </c>
      <c r="F220" s="87" t="s">
        <v>113</v>
      </c>
      <c r="G220" s="4">
        <v>0.501</v>
      </c>
      <c r="H220" s="2" t="s">
        <v>29</v>
      </c>
      <c r="I220" s="347">
        <v>41684.167000000001</v>
      </c>
      <c r="J220" s="347">
        <f t="shared" si="39"/>
        <v>3383920.6770600001</v>
      </c>
      <c r="K220" s="347">
        <f t="shared" si="44"/>
        <v>3383.9206770600003</v>
      </c>
      <c r="L220" s="347">
        <f t="shared" si="40"/>
        <v>3383920677.0599999</v>
      </c>
      <c r="M220" s="348">
        <f t="shared" si="41"/>
        <v>3.3839206770600003</v>
      </c>
      <c r="N220" s="349">
        <f t="shared" si="45"/>
        <v>0.10574752115812501</v>
      </c>
      <c r="O220" s="308">
        <f t="shared" si="46"/>
        <v>0.46021321208016003</v>
      </c>
      <c r="P220" s="350">
        <v>159769.86200000002</v>
      </c>
      <c r="Q220" s="347">
        <f t="shared" si="42"/>
        <v>146924365.09520003</v>
      </c>
      <c r="R220" s="100">
        <f t="shared" si="47"/>
        <v>146924.36509520005</v>
      </c>
      <c r="S220" s="351">
        <f t="shared" si="43"/>
        <v>146924365095.20004</v>
      </c>
      <c r="T220" s="348">
        <f t="shared" ref="T220:T283" si="50">S220*0.000000001</f>
        <v>146.92436509520005</v>
      </c>
      <c r="U220" s="352">
        <f t="shared" si="49"/>
        <v>2.9384873019040008</v>
      </c>
      <c r="V220" s="352">
        <f t="shared" si="48"/>
        <v>13.223192858568002</v>
      </c>
      <c r="W220" s="148"/>
      <c r="X220" s="148"/>
    </row>
    <row r="221" spans="1:24" ht="12" customHeight="1" thickBot="1">
      <c r="A221" s="56" t="s">
        <v>39</v>
      </c>
      <c r="B221" s="12" t="s">
        <v>54</v>
      </c>
      <c r="C221" s="12" t="s">
        <v>44</v>
      </c>
      <c r="D221" s="12" t="s">
        <v>45</v>
      </c>
      <c r="E221" s="12" t="s">
        <v>48</v>
      </c>
      <c r="F221" s="89" t="s">
        <v>114</v>
      </c>
      <c r="G221" s="14">
        <v>4.5</v>
      </c>
      <c r="H221" s="12">
        <v>5</v>
      </c>
      <c r="I221" s="347">
        <v>35234.038</v>
      </c>
      <c r="J221" s="347">
        <f t="shared" si="39"/>
        <v>2860299.2048400003</v>
      </c>
      <c r="K221" s="347">
        <f t="shared" si="44"/>
        <v>2860.2992048400001</v>
      </c>
      <c r="L221" s="347">
        <f t="shared" si="40"/>
        <v>2860299204.8400002</v>
      </c>
      <c r="M221" s="348">
        <f t="shared" si="41"/>
        <v>2.8602992048400004</v>
      </c>
      <c r="N221" s="349">
        <f t="shared" si="45"/>
        <v>8.9384350151250014E-2</v>
      </c>
      <c r="O221" s="308">
        <f t="shared" si="46"/>
        <v>0.38900069185824004</v>
      </c>
      <c r="P221" s="356">
        <v>222787.78900000002</v>
      </c>
      <c r="Q221" s="347">
        <f t="shared" si="42"/>
        <v>204875650.76440001</v>
      </c>
      <c r="R221" s="100">
        <f t="shared" si="47"/>
        <v>204875.65076439999</v>
      </c>
      <c r="S221" s="351">
        <f t="shared" si="43"/>
        <v>204875650764.39999</v>
      </c>
      <c r="T221" s="348">
        <f t="shared" si="50"/>
        <v>204.87565076440001</v>
      </c>
      <c r="U221" s="352">
        <f t="shared" si="49"/>
        <v>4.0975130152880004</v>
      </c>
      <c r="V221" s="352">
        <f t="shared" si="48"/>
        <v>18.438808568796002</v>
      </c>
      <c r="W221" s="148"/>
      <c r="X221" s="148"/>
    </row>
    <row r="222" spans="1:24" ht="12" customHeight="1">
      <c r="A222" s="55" t="s">
        <v>39</v>
      </c>
      <c r="B222" s="11" t="s">
        <v>58</v>
      </c>
      <c r="C222" s="11" t="s">
        <v>56</v>
      </c>
      <c r="D222" s="11" t="s">
        <v>57</v>
      </c>
      <c r="E222" s="11" t="s">
        <v>48</v>
      </c>
      <c r="F222" s="90" t="s">
        <v>113</v>
      </c>
      <c r="G222" s="13">
        <v>0.505</v>
      </c>
      <c r="H222" s="11" t="s">
        <v>29</v>
      </c>
      <c r="I222" s="347">
        <v>70484.743000000002</v>
      </c>
      <c r="J222" s="347">
        <f t="shared" si="39"/>
        <v>5721951.4367399998</v>
      </c>
      <c r="K222" s="347">
        <f t="shared" si="44"/>
        <v>5721.9514367399997</v>
      </c>
      <c r="L222" s="347">
        <f t="shared" si="40"/>
        <v>5721951436.7399998</v>
      </c>
      <c r="M222" s="348">
        <f t="shared" si="41"/>
        <v>5.7219514367400004</v>
      </c>
      <c r="N222" s="349">
        <f t="shared" si="45"/>
        <v>0.17881098239812501</v>
      </c>
      <c r="O222" s="308">
        <f t="shared" si="46"/>
        <v>0.77818539539664011</v>
      </c>
      <c r="P222" s="357">
        <v>290955.81900000002</v>
      </c>
      <c r="Q222" s="347">
        <f t="shared" si="42"/>
        <v>267562971.15240002</v>
      </c>
      <c r="R222" s="100">
        <f t="shared" si="47"/>
        <v>267562.97115240002</v>
      </c>
      <c r="S222" s="351">
        <f t="shared" si="43"/>
        <v>267562971152.40002</v>
      </c>
      <c r="T222" s="348">
        <f t="shared" si="50"/>
        <v>267.56297115240005</v>
      </c>
      <c r="U222" s="352">
        <f t="shared" si="49"/>
        <v>5.3512594230480008</v>
      </c>
      <c r="V222" s="352">
        <f t="shared" si="48"/>
        <v>24.080667403715999</v>
      </c>
      <c r="W222" s="148"/>
      <c r="X222" s="148"/>
    </row>
    <row r="223" spans="1:24" ht="12" customHeight="1">
      <c r="A223" s="53" t="s">
        <v>39</v>
      </c>
      <c r="B223" s="2" t="s">
        <v>58</v>
      </c>
      <c r="C223" s="2" t="s">
        <v>56</v>
      </c>
      <c r="D223" s="2" t="s">
        <v>57</v>
      </c>
      <c r="E223" s="2" t="s">
        <v>48</v>
      </c>
      <c r="F223" s="88" t="s">
        <v>114</v>
      </c>
      <c r="G223" s="4">
        <v>4</v>
      </c>
      <c r="H223" s="2">
        <v>4.5</v>
      </c>
      <c r="I223" s="347">
        <v>35984.053</v>
      </c>
      <c r="J223" s="347">
        <f t="shared" si="39"/>
        <v>2921185.4225400002</v>
      </c>
      <c r="K223" s="347">
        <f t="shared" si="44"/>
        <v>2921.1854225400002</v>
      </c>
      <c r="L223" s="347">
        <f t="shared" si="40"/>
        <v>2921185422.54</v>
      </c>
      <c r="M223" s="348">
        <f t="shared" si="41"/>
        <v>2.9211854225400002</v>
      </c>
      <c r="N223" s="349">
        <f t="shared" si="45"/>
        <v>9.1287044454375008E-2</v>
      </c>
      <c r="O223" s="308">
        <f t="shared" si="46"/>
        <v>0.3972812174654401</v>
      </c>
      <c r="P223" s="350">
        <v>203670.74</v>
      </c>
      <c r="Q223" s="347">
        <f t="shared" si="42"/>
        <v>187295612.50399998</v>
      </c>
      <c r="R223" s="100">
        <f t="shared" si="47"/>
        <v>187295.61250399999</v>
      </c>
      <c r="S223" s="351">
        <f t="shared" si="43"/>
        <v>187295612503.99997</v>
      </c>
      <c r="T223" s="348">
        <f t="shared" si="50"/>
        <v>187.29561250399999</v>
      </c>
      <c r="U223" s="352">
        <f t="shared" si="49"/>
        <v>3.74591225008</v>
      </c>
      <c r="V223" s="352">
        <f t="shared" si="48"/>
        <v>16.856605125359998</v>
      </c>
      <c r="W223" s="148"/>
      <c r="X223" s="148"/>
    </row>
    <row r="224" spans="1:24" ht="12" customHeight="1">
      <c r="A224" s="53" t="s">
        <v>39</v>
      </c>
      <c r="B224" s="2" t="s">
        <v>60</v>
      </c>
      <c r="C224" s="2" t="s">
        <v>56</v>
      </c>
      <c r="D224" s="2" t="s">
        <v>57</v>
      </c>
      <c r="E224" s="2" t="s">
        <v>48</v>
      </c>
      <c r="F224" s="87" t="s">
        <v>113</v>
      </c>
      <c r="G224" s="4">
        <v>0.51200000000000001</v>
      </c>
      <c r="H224" s="2" t="s">
        <v>29</v>
      </c>
      <c r="I224" s="347">
        <v>98085.295000000013</v>
      </c>
      <c r="J224" s="347">
        <f t="shared" si="39"/>
        <v>7962564.2481000004</v>
      </c>
      <c r="K224" s="347">
        <f t="shared" si="44"/>
        <v>7962.5642481000004</v>
      </c>
      <c r="L224" s="347">
        <f t="shared" si="40"/>
        <v>7962564248.1000004</v>
      </c>
      <c r="M224" s="348">
        <f t="shared" si="41"/>
        <v>7.9625642481000005</v>
      </c>
      <c r="N224" s="349">
        <f t="shared" si="45"/>
        <v>0.24883013275312502</v>
      </c>
      <c r="O224" s="308">
        <f t="shared" si="46"/>
        <v>1.0829087377416002</v>
      </c>
      <c r="P224" s="350">
        <v>533310.66600000008</v>
      </c>
      <c r="Q224" s="347">
        <f t="shared" si="42"/>
        <v>490432488.45360005</v>
      </c>
      <c r="R224" s="100">
        <f t="shared" si="47"/>
        <v>490432.48845360003</v>
      </c>
      <c r="S224" s="351">
        <f t="shared" si="43"/>
        <v>490432488453.60004</v>
      </c>
      <c r="T224" s="348">
        <f t="shared" si="50"/>
        <v>490.43248845360006</v>
      </c>
      <c r="U224" s="352">
        <f t="shared" si="49"/>
        <v>9.8086497690720016</v>
      </c>
      <c r="V224" s="352">
        <f t="shared" si="48"/>
        <v>44.138923960824002</v>
      </c>
      <c r="W224" s="148"/>
      <c r="X224" s="148"/>
    </row>
    <row r="225" spans="1:24" ht="12" customHeight="1" thickBot="1">
      <c r="A225" s="56" t="s">
        <v>39</v>
      </c>
      <c r="B225" s="12" t="s">
        <v>60</v>
      </c>
      <c r="C225" s="12" t="s">
        <v>56</v>
      </c>
      <c r="D225" s="12" t="s">
        <v>57</v>
      </c>
      <c r="E225" s="12" t="s">
        <v>48</v>
      </c>
      <c r="F225" s="89" t="s">
        <v>114</v>
      </c>
      <c r="G225" s="14">
        <v>4.0999999999999996</v>
      </c>
      <c r="H225" s="12">
        <v>4.5999999999999996</v>
      </c>
      <c r="I225" s="347">
        <v>112818.92300000001</v>
      </c>
      <c r="J225" s="347">
        <f t="shared" si="39"/>
        <v>9158640.1691399999</v>
      </c>
      <c r="K225" s="347">
        <f t="shared" si="44"/>
        <v>9158.6401691400006</v>
      </c>
      <c r="L225" s="347">
        <f t="shared" si="40"/>
        <v>9158640169.1399994</v>
      </c>
      <c r="M225" s="348">
        <f t="shared" si="41"/>
        <v>9.1586401691399999</v>
      </c>
      <c r="N225" s="349">
        <f t="shared" si="45"/>
        <v>0.286207505285625</v>
      </c>
      <c r="O225" s="308">
        <f t="shared" si="46"/>
        <v>1.24557506300304</v>
      </c>
      <c r="P225" s="356">
        <v>747931.62500000012</v>
      </c>
      <c r="Q225" s="347">
        <f t="shared" si="42"/>
        <v>687797922.35000002</v>
      </c>
      <c r="R225" s="100">
        <f t="shared" si="47"/>
        <v>687797.92235000001</v>
      </c>
      <c r="S225" s="351">
        <f t="shared" si="43"/>
        <v>687797922350</v>
      </c>
      <c r="T225" s="348">
        <f t="shared" si="50"/>
        <v>687.79792235000002</v>
      </c>
      <c r="U225" s="352">
        <f t="shared" si="49"/>
        <v>13.755958447000001</v>
      </c>
      <c r="V225" s="352">
        <f t="shared" si="48"/>
        <v>61.901813011499996</v>
      </c>
      <c r="W225" s="148"/>
      <c r="X225" s="148"/>
    </row>
    <row r="226" spans="1:24" ht="12" customHeight="1">
      <c r="A226" s="55" t="s">
        <v>39</v>
      </c>
      <c r="B226" s="11" t="s">
        <v>63</v>
      </c>
      <c r="C226" s="11" t="s">
        <v>62</v>
      </c>
      <c r="D226" s="11" t="s">
        <v>57</v>
      </c>
      <c r="E226" s="11" t="s">
        <v>48</v>
      </c>
      <c r="F226" s="90" t="s">
        <v>113</v>
      </c>
      <c r="G226" s="13">
        <v>0.505</v>
      </c>
      <c r="H226" s="11" t="s">
        <v>29</v>
      </c>
      <c r="I226" s="347">
        <v>61084.555000000008</v>
      </c>
      <c r="J226" s="347">
        <f t="shared" si="39"/>
        <v>4958844.1749000009</v>
      </c>
      <c r="K226" s="347">
        <f t="shared" si="44"/>
        <v>4958.8441749000012</v>
      </c>
      <c r="L226" s="347">
        <f t="shared" si="40"/>
        <v>4958844174.9000006</v>
      </c>
      <c r="M226" s="348">
        <f t="shared" si="41"/>
        <v>4.9588441749000012</v>
      </c>
      <c r="N226" s="349">
        <f t="shared" si="45"/>
        <v>0.15496388046562504</v>
      </c>
      <c r="O226" s="308">
        <f t="shared" si="46"/>
        <v>0.67440280778640016</v>
      </c>
      <c r="P226" s="357">
        <v>485843.05</v>
      </c>
      <c r="Q226" s="347">
        <f t="shared" si="42"/>
        <v>446781268.77999997</v>
      </c>
      <c r="R226" s="100">
        <f t="shared" si="47"/>
        <v>446781.26877999998</v>
      </c>
      <c r="S226" s="351">
        <f t="shared" si="43"/>
        <v>446781268780</v>
      </c>
      <c r="T226" s="348">
        <f t="shared" si="50"/>
        <v>446.78126878</v>
      </c>
      <c r="U226" s="352">
        <f t="shared" si="49"/>
        <v>8.9356253756000008</v>
      </c>
      <c r="V226" s="352">
        <f t="shared" si="48"/>
        <v>40.210314190200002</v>
      </c>
      <c r="W226" s="148"/>
      <c r="X226" s="148"/>
    </row>
    <row r="227" spans="1:24" ht="12" customHeight="1" thickBot="1">
      <c r="A227" s="56" t="s">
        <v>39</v>
      </c>
      <c r="B227" s="12" t="s">
        <v>63</v>
      </c>
      <c r="C227" s="12" t="s">
        <v>62</v>
      </c>
      <c r="D227" s="12" t="s">
        <v>57</v>
      </c>
      <c r="E227" s="12" t="s">
        <v>48</v>
      </c>
      <c r="F227" s="89" t="s">
        <v>114</v>
      </c>
      <c r="G227" s="14">
        <v>4</v>
      </c>
      <c r="H227" s="12">
        <v>4.5</v>
      </c>
      <c r="I227" s="347">
        <v>35884.051000000007</v>
      </c>
      <c r="J227" s="347">
        <f t="shared" si="39"/>
        <v>2913067.2601800007</v>
      </c>
      <c r="K227" s="347">
        <f t="shared" si="44"/>
        <v>2913.0672601800006</v>
      </c>
      <c r="L227" s="347">
        <f t="shared" si="40"/>
        <v>2913067260.1800008</v>
      </c>
      <c r="M227" s="348">
        <f t="shared" si="41"/>
        <v>2.913067260180001</v>
      </c>
      <c r="N227" s="349">
        <f t="shared" si="45"/>
        <v>9.103335188062503E-2</v>
      </c>
      <c r="O227" s="308">
        <f t="shared" si="46"/>
        <v>0.39617714738448007</v>
      </c>
      <c r="P227" s="356">
        <v>458859.17700000003</v>
      </c>
      <c r="Q227" s="347">
        <f t="shared" si="42"/>
        <v>421966899.1692</v>
      </c>
      <c r="R227" s="100">
        <f t="shared" si="47"/>
        <v>421966.89916919998</v>
      </c>
      <c r="S227" s="351">
        <f t="shared" si="43"/>
        <v>421966899169.20001</v>
      </c>
      <c r="T227" s="348">
        <f t="shared" si="50"/>
        <v>421.96689916920002</v>
      </c>
      <c r="U227" s="352">
        <f t="shared" si="49"/>
        <v>8.4393379833840001</v>
      </c>
      <c r="V227" s="352">
        <f t="shared" si="48"/>
        <v>37.977020925227997</v>
      </c>
      <c r="W227" s="148"/>
      <c r="X227" s="148"/>
    </row>
    <row r="228" spans="1:24" ht="12" customHeight="1">
      <c r="A228" s="55" t="s">
        <v>39</v>
      </c>
      <c r="B228" s="11" t="s">
        <v>66</v>
      </c>
      <c r="C228" s="11" t="s">
        <v>67</v>
      </c>
      <c r="D228" s="11" t="s">
        <v>57</v>
      </c>
      <c r="E228" s="11" t="s">
        <v>48</v>
      </c>
      <c r="F228" s="90" t="s">
        <v>113</v>
      </c>
      <c r="G228" s="13">
        <v>0.51300000000000001</v>
      </c>
      <c r="H228" s="11" t="s">
        <v>29</v>
      </c>
      <c r="I228" s="347">
        <v>82884.991000000009</v>
      </c>
      <c r="J228" s="347">
        <f t="shared" si="39"/>
        <v>6728603.5693800012</v>
      </c>
      <c r="K228" s="347">
        <f t="shared" si="44"/>
        <v>6728.6035693800013</v>
      </c>
      <c r="L228" s="347">
        <f t="shared" si="40"/>
        <v>6728603569.3800011</v>
      </c>
      <c r="M228" s="348">
        <f t="shared" si="41"/>
        <v>6.7286035693800015</v>
      </c>
      <c r="N228" s="349">
        <f t="shared" si="45"/>
        <v>0.21026886154312505</v>
      </c>
      <c r="O228" s="308">
        <f t="shared" si="46"/>
        <v>0.91509008543568027</v>
      </c>
      <c r="P228" s="357">
        <v>638096.09500000009</v>
      </c>
      <c r="Q228" s="347">
        <f t="shared" si="42"/>
        <v>586793168.96200001</v>
      </c>
      <c r="R228" s="100">
        <f t="shared" si="47"/>
        <v>586793.16896200005</v>
      </c>
      <c r="S228" s="351">
        <f t="shared" si="43"/>
        <v>586793168962</v>
      </c>
      <c r="T228" s="348">
        <f t="shared" si="50"/>
        <v>586.79316896199998</v>
      </c>
      <c r="U228" s="352">
        <f t="shared" si="49"/>
        <v>11.73586337924</v>
      </c>
      <c r="V228" s="352">
        <f t="shared" si="48"/>
        <v>52.811385206580006</v>
      </c>
      <c r="W228" s="148"/>
      <c r="X228" s="148"/>
    </row>
    <row r="229" spans="1:24" ht="12" customHeight="1">
      <c r="A229" s="53" t="s">
        <v>39</v>
      </c>
      <c r="B229" s="2" t="s">
        <v>66</v>
      </c>
      <c r="C229" s="2" t="s">
        <v>67</v>
      </c>
      <c r="D229" s="2" t="s">
        <v>57</v>
      </c>
      <c r="E229" s="2" t="s">
        <v>48</v>
      </c>
      <c r="F229" s="88" t="s">
        <v>114</v>
      </c>
      <c r="G229" s="4">
        <v>5</v>
      </c>
      <c r="H229" s="2">
        <v>5.5</v>
      </c>
      <c r="I229" s="347">
        <v>33867.344000000005</v>
      </c>
      <c r="J229" s="347">
        <f t="shared" si="39"/>
        <v>2749350.9859200004</v>
      </c>
      <c r="K229" s="347">
        <f t="shared" si="44"/>
        <v>2749.3509859200003</v>
      </c>
      <c r="L229" s="347">
        <f t="shared" si="40"/>
        <v>2749350985.9200006</v>
      </c>
      <c r="M229" s="348">
        <f t="shared" si="41"/>
        <v>2.7493509859200009</v>
      </c>
      <c r="N229" s="349">
        <f t="shared" si="45"/>
        <v>8.5917218310000029E-2</v>
      </c>
      <c r="O229" s="308">
        <f t="shared" si="46"/>
        <v>0.37391173408512013</v>
      </c>
      <c r="P229" s="350">
        <v>297022.60700000002</v>
      </c>
      <c r="Q229" s="347">
        <f t="shared" si="42"/>
        <v>273141989.39719999</v>
      </c>
      <c r="R229" s="100">
        <f t="shared" si="47"/>
        <v>273141.9893972</v>
      </c>
      <c r="S229" s="351">
        <f t="shared" si="43"/>
        <v>273141989397.19998</v>
      </c>
      <c r="T229" s="348">
        <f t="shared" si="50"/>
        <v>273.14198939720001</v>
      </c>
      <c r="U229" s="352">
        <f t="shared" si="49"/>
        <v>5.4628397879440005</v>
      </c>
      <c r="V229" s="352">
        <f t="shared" si="48"/>
        <v>24.582779045748001</v>
      </c>
      <c r="W229" s="148"/>
      <c r="X229" s="148"/>
    </row>
    <row r="230" spans="1:24" ht="12" customHeight="1">
      <c r="A230" s="53" t="s">
        <v>39</v>
      </c>
      <c r="B230" s="2" t="s">
        <v>68</v>
      </c>
      <c r="C230" s="2" t="s">
        <v>67</v>
      </c>
      <c r="D230" s="2" t="s">
        <v>57</v>
      </c>
      <c r="E230" s="2" t="s">
        <v>48</v>
      </c>
      <c r="F230" s="87" t="s">
        <v>113</v>
      </c>
      <c r="G230" s="4">
        <v>0.51500000000000001</v>
      </c>
      <c r="H230" s="2" t="s">
        <v>29</v>
      </c>
      <c r="I230" s="347">
        <v>18167.03</v>
      </c>
      <c r="J230" s="347">
        <f t="shared" si="39"/>
        <v>1474799.4953999999</v>
      </c>
      <c r="K230" s="347">
        <f t="shared" si="44"/>
        <v>1474.7994953999998</v>
      </c>
      <c r="L230" s="347">
        <f t="shared" si="40"/>
        <v>1474799495.3999999</v>
      </c>
      <c r="M230" s="348">
        <f t="shared" si="41"/>
        <v>1.4747994953999999</v>
      </c>
      <c r="N230" s="349">
        <f t="shared" si="45"/>
        <v>4.6087484231249996E-2</v>
      </c>
      <c r="O230" s="308">
        <f t="shared" si="46"/>
        <v>0.20057273137440002</v>
      </c>
      <c r="P230" s="350">
        <v>290355.80700000003</v>
      </c>
      <c r="Q230" s="347">
        <f t="shared" si="42"/>
        <v>267011200.11720002</v>
      </c>
      <c r="R230" s="100">
        <f t="shared" si="47"/>
        <v>267011.20011720003</v>
      </c>
      <c r="S230" s="351">
        <f t="shared" si="43"/>
        <v>267011200117.20001</v>
      </c>
      <c r="T230" s="348">
        <f t="shared" si="50"/>
        <v>267.01120011720002</v>
      </c>
      <c r="U230" s="352">
        <f t="shared" si="49"/>
        <v>5.3402240023440006</v>
      </c>
      <c r="V230" s="352">
        <f t="shared" si="48"/>
        <v>24.031008010548003</v>
      </c>
      <c r="W230" s="148"/>
      <c r="X230" s="148"/>
    </row>
    <row r="231" spans="1:24" ht="12" customHeight="1">
      <c r="A231" s="53" t="s">
        <v>39</v>
      </c>
      <c r="B231" s="2" t="s">
        <v>68</v>
      </c>
      <c r="C231" s="2" t="s">
        <v>67</v>
      </c>
      <c r="D231" s="2" t="s">
        <v>57</v>
      </c>
      <c r="E231" s="2" t="s">
        <v>48</v>
      </c>
      <c r="F231" s="88" t="s">
        <v>114</v>
      </c>
      <c r="G231" s="4">
        <v>4.8</v>
      </c>
      <c r="H231" s="2">
        <v>5.3</v>
      </c>
      <c r="I231" s="347">
        <v>18850.377</v>
      </c>
      <c r="J231" s="347">
        <f t="shared" si="39"/>
        <v>1530273.6048599998</v>
      </c>
      <c r="K231" s="347">
        <f t="shared" si="44"/>
        <v>1530.2736048599998</v>
      </c>
      <c r="L231" s="347">
        <f t="shared" si="40"/>
        <v>1530273604.8599999</v>
      </c>
      <c r="M231" s="348">
        <f t="shared" si="41"/>
        <v>1.5302736048600001</v>
      </c>
      <c r="N231" s="349">
        <f t="shared" si="45"/>
        <v>4.7821050151875003E-2</v>
      </c>
      <c r="O231" s="308">
        <f t="shared" si="46"/>
        <v>0.20811721026096</v>
      </c>
      <c r="P231" s="350">
        <v>163719.94100000002</v>
      </c>
      <c r="Q231" s="347">
        <f t="shared" si="42"/>
        <v>150556857.74360001</v>
      </c>
      <c r="R231" s="100">
        <f t="shared" si="47"/>
        <v>150556.85774360001</v>
      </c>
      <c r="S231" s="351">
        <f t="shared" si="43"/>
        <v>150556857743.60001</v>
      </c>
      <c r="T231" s="348">
        <f t="shared" si="50"/>
        <v>150.55685774360001</v>
      </c>
      <c r="U231" s="352">
        <f t="shared" si="49"/>
        <v>3.0111371548720003</v>
      </c>
      <c r="V231" s="352">
        <f t="shared" si="48"/>
        <v>13.550117196924001</v>
      </c>
      <c r="W231" s="148"/>
      <c r="X231" s="148"/>
    </row>
    <row r="232" spans="1:24" ht="12" customHeight="1">
      <c r="A232" s="53" t="s">
        <v>39</v>
      </c>
      <c r="B232" s="2" t="s">
        <v>70</v>
      </c>
      <c r="C232" s="2" t="s">
        <v>67</v>
      </c>
      <c r="D232" s="2" t="s">
        <v>57</v>
      </c>
      <c r="E232" s="2" t="s">
        <v>48</v>
      </c>
      <c r="F232" s="87" t="s">
        <v>113</v>
      </c>
      <c r="G232" s="4">
        <v>0.50600000000000001</v>
      </c>
      <c r="H232" s="2" t="s">
        <v>29</v>
      </c>
      <c r="I232" s="347">
        <v>24000.48</v>
      </c>
      <c r="J232" s="347">
        <f t="shared" si="39"/>
        <v>1948358.9663999998</v>
      </c>
      <c r="K232" s="347">
        <f t="shared" si="44"/>
        <v>1948.3589663999999</v>
      </c>
      <c r="L232" s="347">
        <f t="shared" si="40"/>
        <v>1948358966.3999999</v>
      </c>
      <c r="M232" s="348">
        <f t="shared" si="41"/>
        <v>1.9483589664000001</v>
      </c>
      <c r="N232" s="349">
        <f t="shared" si="45"/>
        <v>6.0886217700000002E-2</v>
      </c>
      <c r="O232" s="308">
        <f t="shared" si="46"/>
        <v>0.26497681943040002</v>
      </c>
      <c r="P232" s="350">
        <v>374507.49</v>
      </c>
      <c r="Q232" s="347">
        <f t="shared" si="42"/>
        <v>344397087.80399996</v>
      </c>
      <c r="R232" s="100">
        <f t="shared" si="47"/>
        <v>344397.08780399995</v>
      </c>
      <c r="S232" s="351">
        <f t="shared" si="43"/>
        <v>344397087803.99994</v>
      </c>
      <c r="T232" s="348">
        <f t="shared" si="50"/>
        <v>344.39708780399997</v>
      </c>
      <c r="U232" s="352">
        <f t="shared" si="49"/>
        <v>6.8879417560799991</v>
      </c>
      <c r="V232" s="352">
        <f t="shared" si="48"/>
        <v>30.995737902359995</v>
      </c>
      <c r="W232" s="148"/>
      <c r="X232" s="148"/>
    </row>
    <row r="233" spans="1:24" ht="12" customHeight="1" thickBot="1">
      <c r="A233" s="56" t="s">
        <v>39</v>
      </c>
      <c r="B233" s="12" t="s">
        <v>70</v>
      </c>
      <c r="C233" s="12" t="s">
        <v>67</v>
      </c>
      <c r="D233" s="12" t="s">
        <v>57</v>
      </c>
      <c r="E233" s="12" t="s">
        <v>48</v>
      </c>
      <c r="F233" s="89" t="s">
        <v>114</v>
      </c>
      <c r="G233" s="14">
        <v>4.7</v>
      </c>
      <c r="H233" s="12">
        <v>5.2</v>
      </c>
      <c r="I233" s="347">
        <v>16016.987000000001</v>
      </c>
      <c r="J233" s="347">
        <f t="shared" si="39"/>
        <v>1300259.0046600001</v>
      </c>
      <c r="K233" s="347">
        <f t="shared" si="44"/>
        <v>1300.2590046600001</v>
      </c>
      <c r="L233" s="347">
        <f t="shared" si="40"/>
        <v>1300259004.6600001</v>
      </c>
      <c r="M233" s="348">
        <f t="shared" si="41"/>
        <v>1.3002590046600002</v>
      </c>
      <c r="N233" s="349">
        <f t="shared" si="45"/>
        <v>4.0633093895625007E-2</v>
      </c>
      <c r="O233" s="308">
        <f t="shared" si="46"/>
        <v>0.17683522463376</v>
      </c>
      <c r="P233" s="356">
        <v>309472.85600000003</v>
      </c>
      <c r="Q233" s="347">
        <f t="shared" si="42"/>
        <v>284591238.37760001</v>
      </c>
      <c r="R233" s="100">
        <f t="shared" si="47"/>
        <v>284591.23837760004</v>
      </c>
      <c r="S233" s="351">
        <f t="shared" si="43"/>
        <v>284591238377.60004</v>
      </c>
      <c r="T233" s="348">
        <f t="shared" si="50"/>
        <v>284.59123837760006</v>
      </c>
      <c r="U233" s="352">
        <f t="shared" si="49"/>
        <v>5.6918247675520011</v>
      </c>
      <c r="V233" s="352">
        <f t="shared" si="48"/>
        <v>25.613211453984004</v>
      </c>
      <c r="W233" s="148"/>
      <c r="X233" s="148"/>
    </row>
    <row r="234" spans="1:24" ht="12" customHeight="1">
      <c r="A234" s="55" t="s">
        <v>39</v>
      </c>
      <c r="B234" s="11" t="s">
        <v>72</v>
      </c>
      <c r="C234" s="11" t="s">
        <v>73</v>
      </c>
      <c r="D234" s="11" t="s">
        <v>57</v>
      </c>
      <c r="E234" s="11" t="s">
        <v>48</v>
      </c>
      <c r="F234" s="90" t="s">
        <v>113</v>
      </c>
      <c r="G234" s="13">
        <v>0.501</v>
      </c>
      <c r="H234" s="11" t="s">
        <v>29</v>
      </c>
      <c r="I234" s="347">
        <v>23117.129000000001</v>
      </c>
      <c r="J234" s="347">
        <f t="shared" si="39"/>
        <v>1876648.5322199999</v>
      </c>
      <c r="K234" s="347">
        <f t="shared" si="44"/>
        <v>1876.6485322199999</v>
      </c>
      <c r="L234" s="347">
        <f t="shared" si="40"/>
        <v>1876648532.22</v>
      </c>
      <c r="M234" s="348">
        <f t="shared" si="41"/>
        <v>1.8766485322200002</v>
      </c>
      <c r="N234" s="349">
        <f t="shared" si="45"/>
        <v>5.8645266631875005E-2</v>
      </c>
      <c r="O234" s="308">
        <f t="shared" si="46"/>
        <v>0.25522420038192006</v>
      </c>
      <c r="P234" s="357">
        <v>351157.02300000004</v>
      </c>
      <c r="Q234" s="347">
        <f t="shared" si="42"/>
        <v>322923998.35079998</v>
      </c>
      <c r="R234" s="100">
        <f t="shared" si="47"/>
        <v>322923.99835079996</v>
      </c>
      <c r="S234" s="351">
        <f t="shared" si="43"/>
        <v>322923998350.79999</v>
      </c>
      <c r="T234" s="348">
        <f t="shared" si="50"/>
        <v>322.92399835079999</v>
      </c>
      <c r="U234" s="352">
        <f t="shared" si="49"/>
        <v>6.4584799670160002</v>
      </c>
      <c r="V234" s="352">
        <f t="shared" si="48"/>
        <v>29.063159851572003</v>
      </c>
      <c r="W234" s="148"/>
      <c r="X234" s="148"/>
    </row>
    <row r="235" spans="1:24" ht="12" customHeight="1">
      <c r="A235" s="53" t="s">
        <v>39</v>
      </c>
      <c r="B235" s="2" t="s">
        <v>72</v>
      </c>
      <c r="C235" s="2" t="s">
        <v>73</v>
      </c>
      <c r="D235" s="2" t="s">
        <v>57</v>
      </c>
      <c r="E235" s="2" t="s">
        <v>48</v>
      </c>
      <c r="F235" s="88" t="s">
        <v>114</v>
      </c>
      <c r="G235" s="4">
        <v>4.7</v>
      </c>
      <c r="H235" s="2">
        <v>5.2</v>
      </c>
      <c r="I235" s="347">
        <v>23283.799000000003</v>
      </c>
      <c r="J235" s="347">
        <f t="shared" si="39"/>
        <v>1890178.8028200001</v>
      </c>
      <c r="K235" s="347">
        <f t="shared" si="44"/>
        <v>1890.1788028200001</v>
      </c>
      <c r="L235" s="347">
        <f t="shared" si="40"/>
        <v>1890178802.8200002</v>
      </c>
      <c r="M235" s="348">
        <f t="shared" si="41"/>
        <v>1.8901788028200004</v>
      </c>
      <c r="N235" s="349">
        <f t="shared" si="45"/>
        <v>5.9068087588125012E-2</v>
      </c>
      <c r="O235" s="308">
        <f t="shared" si="46"/>
        <v>0.25706431718352007</v>
      </c>
      <c r="P235" s="350">
        <v>427908.55800000002</v>
      </c>
      <c r="Q235" s="347">
        <f t="shared" si="42"/>
        <v>393504709.9368</v>
      </c>
      <c r="R235" s="100">
        <f t="shared" si="47"/>
        <v>393504.70993680001</v>
      </c>
      <c r="S235" s="351">
        <f t="shared" si="43"/>
        <v>393504709936.79999</v>
      </c>
      <c r="T235" s="348">
        <f t="shared" si="50"/>
        <v>393.5047099368</v>
      </c>
      <c r="U235" s="352">
        <f t="shared" si="49"/>
        <v>7.870094198736</v>
      </c>
      <c r="V235" s="352">
        <f t="shared" si="48"/>
        <v>35.415423894311999</v>
      </c>
      <c r="W235" s="148"/>
      <c r="X235" s="148"/>
    </row>
    <row r="236" spans="1:24" ht="12" customHeight="1">
      <c r="A236" s="53" t="s">
        <v>39</v>
      </c>
      <c r="B236" s="2" t="s">
        <v>75</v>
      </c>
      <c r="C236" s="2" t="s">
        <v>73</v>
      </c>
      <c r="D236" s="2" t="s">
        <v>57</v>
      </c>
      <c r="E236" s="2" t="s">
        <v>48</v>
      </c>
      <c r="F236" s="87" t="s">
        <v>113</v>
      </c>
      <c r="G236" s="4">
        <v>0.504</v>
      </c>
      <c r="H236" s="2" t="s">
        <v>29</v>
      </c>
      <c r="I236" s="347">
        <v>11366.894</v>
      </c>
      <c r="J236" s="347">
        <f t="shared" si="39"/>
        <v>922764.45492000005</v>
      </c>
      <c r="K236" s="347">
        <f t="shared" si="44"/>
        <v>922.76445492000005</v>
      </c>
      <c r="L236" s="347">
        <f t="shared" si="40"/>
        <v>922764454.92000008</v>
      </c>
      <c r="M236" s="348">
        <f t="shared" si="41"/>
        <v>0.92276445492000014</v>
      </c>
      <c r="N236" s="349">
        <f t="shared" si="45"/>
        <v>2.8836389216250004E-2</v>
      </c>
      <c r="O236" s="308">
        <f t="shared" si="46"/>
        <v>0.12549596586912001</v>
      </c>
      <c r="P236" s="350">
        <v>118519.03700000001</v>
      </c>
      <c r="Q236" s="347">
        <f t="shared" si="42"/>
        <v>108990106.4252</v>
      </c>
      <c r="R236" s="100">
        <f t="shared" si="47"/>
        <v>108990.10642520001</v>
      </c>
      <c r="S236" s="351">
        <f t="shared" si="43"/>
        <v>108990106425.2</v>
      </c>
      <c r="T236" s="348">
        <f t="shared" si="50"/>
        <v>108.9901064252</v>
      </c>
      <c r="U236" s="352">
        <f t="shared" si="49"/>
        <v>2.1798021285039999</v>
      </c>
      <c r="V236" s="352">
        <f t="shared" si="48"/>
        <v>9.809109578268</v>
      </c>
      <c r="W236" s="148"/>
      <c r="X236" s="148"/>
    </row>
    <row r="237" spans="1:24" ht="12" customHeight="1" thickBot="1">
      <c r="A237" s="56" t="s">
        <v>39</v>
      </c>
      <c r="B237" s="12" t="s">
        <v>75</v>
      </c>
      <c r="C237" s="12" t="s">
        <v>73</v>
      </c>
      <c r="D237" s="12" t="s">
        <v>57</v>
      </c>
      <c r="E237" s="12" t="s">
        <v>48</v>
      </c>
      <c r="F237" s="89" t="s">
        <v>114</v>
      </c>
      <c r="G237" s="14">
        <v>4.7</v>
      </c>
      <c r="H237" s="12">
        <v>5.2</v>
      </c>
      <c r="I237" s="347">
        <v>13083.595000000001</v>
      </c>
      <c r="J237" s="347">
        <f t="shared" si="39"/>
        <v>1062126.2421000001</v>
      </c>
      <c r="K237" s="347">
        <f t="shared" si="44"/>
        <v>1062.1262421000001</v>
      </c>
      <c r="L237" s="347">
        <f t="shared" si="40"/>
        <v>1062126242.1000001</v>
      </c>
      <c r="M237" s="348">
        <f t="shared" si="41"/>
        <v>1.0621262421000002</v>
      </c>
      <c r="N237" s="349">
        <f t="shared" si="45"/>
        <v>3.3191445065625005E-2</v>
      </c>
      <c r="O237" s="308">
        <f t="shared" si="46"/>
        <v>0.14444916892560003</v>
      </c>
      <c r="P237" s="356">
        <v>121002.42</v>
      </c>
      <c r="Q237" s="347">
        <f t="shared" si="42"/>
        <v>111273825.43199998</v>
      </c>
      <c r="R237" s="100">
        <f t="shared" si="47"/>
        <v>111273.82543199998</v>
      </c>
      <c r="S237" s="351">
        <f t="shared" si="43"/>
        <v>111273825431.99998</v>
      </c>
      <c r="T237" s="348">
        <f t="shared" si="50"/>
        <v>111.273825432</v>
      </c>
      <c r="U237" s="352">
        <f t="shared" si="49"/>
        <v>2.2254765086399999</v>
      </c>
      <c r="V237" s="352">
        <f t="shared" si="48"/>
        <v>10.014644288879998</v>
      </c>
      <c r="W237" s="148"/>
      <c r="X237" s="148"/>
    </row>
    <row r="238" spans="1:24" ht="12" customHeight="1">
      <c r="A238" s="55" t="s">
        <v>39</v>
      </c>
      <c r="B238" s="11" t="s">
        <v>78</v>
      </c>
      <c r="C238" s="11" t="s">
        <v>79</v>
      </c>
      <c r="D238" s="11" t="s">
        <v>57</v>
      </c>
      <c r="E238" s="11" t="s">
        <v>48</v>
      </c>
      <c r="F238" s="90" t="s">
        <v>113</v>
      </c>
      <c r="G238" s="13">
        <v>0.51700000000000002</v>
      </c>
      <c r="H238" s="11" t="s">
        <v>29</v>
      </c>
      <c r="I238" s="347">
        <v>6066.7880000000005</v>
      </c>
      <c r="J238" s="347">
        <f t="shared" si="39"/>
        <v>492501.84984000004</v>
      </c>
      <c r="K238" s="347">
        <f t="shared" si="44"/>
        <v>492.50184984000003</v>
      </c>
      <c r="L238" s="347">
        <f t="shared" si="40"/>
        <v>492501849.84000003</v>
      </c>
      <c r="M238" s="348">
        <f t="shared" si="41"/>
        <v>0.49250184984000006</v>
      </c>
      <c r="N238" s="349">
        <f t="shared" si="45"/>
        <v>1.5390682807500002E-2</v>
      </c>
      <c r="O238" s="308">
        <f t="shared" si="46"/>
        <v>6.6980251578240016E-2</v>
      </c>
      <c r="P238" s="357">
        <v>170870.084</v>
      </c>
      <c r="Q238" s="347">
        <f t="shared" si="42"/>
        <v>157132129.2464</v>
      </c>
      <c r="R238" s="100">
        <f t="shared" si="47"/>
        <v>157132.1292464</v>
      </c>
      <c r="S238" s="351">
        <f t="shared" si="43"/>
        <v>157132129246.39999</v>
      </c>
      <c r="T238" s="348">
        <f t="shared" si="50"/>
        <v>157.13212924640001</v>
      </c>
      <c r="U238" s="352">
        <f t="shared" si="49"/>
        <v>3.1426425849280002</v>
      </c>
      <c r="V238" s="352">
        <f t="shared" si="48"/>
        <v>14.141891632175998</v>
      </c>
      <c r="W238" s="148"/>
      <c r="X238" s="148"/>
    </row>
    <row r="239" spans="1:24" ht="12" customHeight="1">
      <c r="A239" s="53" t="s">
        <v>39</v>
      </c>
      <c r="B239" s="2" t="s">
        <v>78</v>
      </c>
      <c r="C239" s="2" t="s">
        <v>79</v>
      </c>
      <c r="D239" s="2" t="s">
        <v>57</v>
      </c>
      <c r="E239" s="2" t="s">
        <v>48</v>
      </c>
      <c r="F239" s="88" t="s">
        <v>114</v>
      </c>
      <c r="G239" s="4">
        <v>4.5</v>
      </c>
      <c r="H239" s="2">
        <v>5</v>
      </c>
      <c r="I239" s="347">
        <v>3533.4040000000005</v>
      </c>
      <c r="J239" s="347">
        <f t="shared" si="39"/>
        <v>286841.73672000004</v>
      </c>
      <c r="K239" s="347">
        <f t="shared" si="44"/>
        <v>286.84173672000003</v>
      </c>
      <c r="L239" s="347">
        <f t="shared" si="40"/>
        <v>286841736.72000003</v>
      </c>
      <c r="M239" s="348">
        <f t="shared" si="41"/>
        <v>0.28684173672000007</v>
      </c>
      <c r="N239" s="349">
        <f t="shared" si="45"/>
        <v>8.9638042725000023E-3</v>
      </c>
      <c r="O239" s="308">
        <f t="shared" si="46"/>
        <v>3.9010476193920007E-2</v>
      </c>
      <c r="P239" s="350">
        <v>107218.81100000002</v>
      </c>
      <c r="Q239" s="347">
        <f t="shared" si="42"/>
        <v>98598418.595599994</v>
      </c>
      <c r="R239" s="100">
        <f t="shared" si="47"/>
        <v>98598.4185956</v>
      </c>
      <c r="S239" s="351">
        <f t="shared" si="43"/>
        <v>98598418595.599991</v>
      </c>
      <c r="T239" s="348">
        <f t="shared" si="50"/>
        <v>98.598418595599995</v>
      </c>
      <c r="U239" s="352">
        <f t="shared" si="49"/>
        <v>1.9719683719119998</v>
      </c>
      <c r="V239" s="352">
        <f t="shared" si="48"/>
        <v>8.873857673604002</v>
      </c>
      <c r="W239" s="148"/>
      <c r="X239" s="148"/>
    </row>
    <row r="240" spans="1:24" ht="12" customHeight="1">
      <c r="A240" s="53" t="s">
        <v>39</v>
      </c>
      <c r="B240" s="2" t="s">
        <v>81</v>
      </c>
      <c r="C240" s="2" t="s">
        <v>79</v>
      </c>
      <c r="D240" s="2" t="s">
        <v>57</v>
      </c>
      <c r="E240" s="2" t="s">
        <v>48</v>
      </c>
      <c r="F240" s="87" t="s">
        <v>113</v>
      </c>
      <c r="G240" s="4">
        <v>0.504</v>
      </c>
      <c r="H240" s="2" t="s">
        <v>29</v>
      </c>
      <c r="I240" s="347">
        <v>6883.4710000000005</v>
      </c>
      <c r="J240" s="347">
        <f t="shared" si="39"/>
        <v>558800.17578000005</v>
      </c>
      <c r="K240" s="347">
        <f t="shared" si="44"/>
        <v>558.80017578000002</v>
      </c>
      <c r="L240" s="347">
        <f t="shared" si="40"/>
        <v>558800175.78000009</v>
      </c>
      <c r="M240" s="348">
        <f t="shared" si="41"/>
        <v>0.55880017578000007</v>
      </c>
      <c r="N240" s="349">
        <f t="shared" si="45"/>
        <v>1.7462505493125002E-2</v>
      </c>
      <c r="O240" s="308">
        <f t="shared" si="46"/>
        <v>7.5996823906080008E-2</v>
      </c>
      <c r="P240" s="350">
        <v>562911.25800000003</v>
      </c>
      <c r="Q240" s="347">
        <f t="shared" si="42"/>
        <v>517653192.85679996</v>
      </c>
      <c r="R240" s="100">
        <f t="shared" si="47"/>
        <v>517653.19285679999</v>
      </c>
      <c r="S240" s="351">
        <f t="shared" si="43"/>
        <v>517653192856.79999</v>
      </c>
      <c r="T240" s="348">
        <f t="shared" si="50"/>
        <v>517.65319285680005</v>
      </c>
      <c r="U240" s="352">
        <f t="shared" si="49"/>
        <v>10.353063857136</v>
      </c>
      <c r="V240" s="352">
        <f t="shared" si="48"/>
        <v>46.588787357112004</v>
      </c>
      <c r="W240" s="148"/>
      <c r="X240" s="148"/>
    </row>
    <row r="241" spans="1:24" ht="12" customHeight="1" thickBot="1">
      <c r="A241" s="56" t="s">
        <v>39</v>
      </c>
      <c r="B241" s="12" t="s">
        <v>81</v>
      </c>
      <c r="C241" s="12" t="s">
        <v>79</v>
      </c>
      <c r="D241" s="12" t="s">
        <v>57</v>
      </c>
      <c r="E241" s="12" t="s">
        <v>48</v>
      </c>
      <c r="F241" s="89" t="s">
        <v>114</v>
      </c>
      <c r="G241" s="14">
        <v>5</v>
      </c>
      <c r="H241" s="12">
        <v>5.5</v>
      </c>
      <c r="I241" s="347">
        <v>1800.0360000000001</v>
      </c>
      <c r="J241" s="347">
        <f t="shared" si="39"/>
        <v>146126.92248000001</v>
      </c>
      <c r="K241" s="347">
        <f t="shared" si="44"/>
        <v>146.12692248000002</v>
      </c>
      <c r="L241" s="347">
        <f t="shared" si="40"/>
        <v>146126922.48000002</v>
      </c>
      <c r="M241" s="348">
        <f t="shared" si="41"/>
        <v>0.14612692248000003</v>
      </c>
      <c r="N241" s="349">
        <f t="shared" si="45"/>
        <v>4.566466327500001E-3</v>
      </c>
      <c r="O241" s="308">
        <f t="shared" si="46"/>
        <v>1.9873261457280002E-2</v>
      </c>
      <c r="P241" s="356">
        <v>53384.401000000005</v>
      </c>
      <c r="Q241" s="347">
        <f t="shared" si="42"/>
        <v>49092295.159599997</v>
      </c>
      <c r="R241" s="100">
        <f t="shared" si="47"/>
        <v>49092.295159599998</v>
      </c>
      <c r="S241" s="351">
        <f t="shared" si="43"/>
        <v>49092295159.599998</v>
      </c>
      <c r="T241" s="348">
        <f t="shared" si="50"/>
        <v>49.092295159599999</v>
      </c>
      <c r="U241" s="352">
        <f t="shared" si="49"/>
        <v>0.98184590319199994</v>
      </c>
      <c r="V241" s="352">
        <f t="shared" si="48"/>
        <v>4.4183065643640003</v>
      </c>
      <c r="W241" s="148"/>
      <c r="X241" s="148"/>
    </row>
    <row r="242" spans="1:24" ht="12" customHeight="1">
      <c r="A242" s="55" t="s">
        <v>39</v>
      </c>
      <c r="B242" s="11" t="s">
        <v>83</v>
      </c>
      <c r="C242" s="11" t="s">
        <v>84</v>
      </c>
      <c r="D242" s="11" t="s">
        <v>57</v>
      </c>
      <c r="E242" s="11" t="s">
        <v>48</v>
      </c>
      <c r="F242" s="90" t="s">
        <v>113</v>
      </c>
      <c r="G242" s="13">
        <v>0.51200000000000001</v>
      </c>
      <c r="H242" s="11" t="s">
        <v>29</v>
      </c>
      <c r="I242" s="347">
        <v>13583.605000000001</v>
      </c>
      <c r="J242" s="347">
        <f t="shared" si="39"/>
        <v>1102717.0538999999</v>
      </c>
      <c r="K242" s="347">
        <f t="shared" si="44"/>
        <v>1102.7170538999999</v>
      </c>
      <c r="L242" s="347">
        <f t="shared" si="40"/>
        <v>1102717053.8999999</v>
      </c>
      <c r="M242" s="348">
        <f t="shared" si="41"/>
        <v>1.1027170539</v>
      </c>
      <c r="N242" s="349">
        <f t="shared" si="45"/>
        <v>3.4459907934374999E-2</v>
      </c>
      <c r="O242" s="308">
        <f t="shared" si="46"/>
        <v>0.14996951933040004</v>
      </c>
      <c r="P242" s="357">
        <v>141019.48700000002</v>
      </c>
      <c r="Q242" s="347">
        <f t="shared" si="42"/>
        <v>129681520.24520001</v>
      </c>
      <c r="R242" s="100">
        <f t="shared" si="47"/>
        <v>129681.52024520001</v>
      </c>
      <c r="S242" s="351">
        <f t="shared" si="43"/>
        <v>129681520245.20001</v>
      </c>
      <c r="T242" s="348">
        <f t="shared" si="50"/>
        <v>129.68152024520003</v>
      </c>
      <c r="U242" s="352">
        <f t="shared" si="49"/>
        <v>2.5936304049040007</v>
      </c>
      <c r="V242" s="352">
        <f t="shared" si="48"/>
        <v>11.671336822068001</v>
      </c>
      <c r="W242" s="148"/>
      <c r="X242" s="148"/>
    </row>
    <row r="243" spans="1:24" ht="12" customHeight="1">
      <c r="A243" s="53" t="s">
        <v>39</v>
      </c>
      <c r="B243" s="2" t="s">
        <v>83</v>
      </c>
      <c r="C243" s="2" t="s">
        <v>84</v>
      </c>
      <c r="D243" s="2" t="s">
        <v>57</v>
      </c>
      <c r="E243" s="2" t="s">
        <v>48</v>
      </c>
      <c r="F243" s="88" t="s">
        <v>114</v>
      </c>
      <c r="G243" s="4">
        <v>4.5999999999999996</v>
      </c>
      <c r="H243" s="2">
        <v>5.3</v>
      </c>
      <c r="I243" s="347">
        <v>3183.3970000000004</v>
      </c>
      <c r="J243" s="347">
        <f t="shared" si="39"/>
        <v>258428.16846000002</v>
      </c>
      <c r="K243" s="347">
        <f t="shared" si="44"/>
        <v>258.42816845999999</v>
      </c>
      <c r="L243" s="347">
        <f t="shared" si="40"/>
        <v>258428168.46000001</v>
      </c>
      <c r="M243" s="348">
        <f t="shared" si="41"/>
        <v>0.25842816846000005</v>
      </c>
      <c r="N243" s="349">
        <f t="shared" si="45"/>
        <v>8.0758802643750016E-3</v>
      </c>
      <c r="O243" s="308">
        <f t="shared" si="46"/>
        <v>3.5146230910560003E-2</v>
      </c>
      <c r="P243" s="350">
        <v>49834.33</v>
      </c>
      <c r="Q243" s="347">
        <f t="shared" si="42"/>
        <v>45827649.867999993</v>
      </c>
      <c r="R243" s="100">
        <f t="shared" si="47"/>
        <v>45827.649867999993</v>
      </c>
      <c r="S243" s="351">
        <f t="shared" si="43"/>
        <v>45827649867.999992</v>
      </c>
      <c r="T243" s="348">
        <f t="shared" si="50"/>
        <v>45.827649867999995</v>
      </c>
      <c r="U243" s="352">
        <f t="shared" si="49"/>
        <v>0.91655299735999984</v>
      </c>
      <c r="V243" s="352">
        <f t="shared" si="48"/>
        <v>4.1244884881199999</v>
      </c>
      <c r="W243" s="148"/>
      <c r="X243" s="148"/>
    </row>
    <row r="244" spans="1:24" ht="12" customHeight="1">
      <c r="A244" s="53" t="s">
        <v>39</v>
      </c>
      <c r="B244" s="2" t="s">
        <v>86</v>
      </c>
      <c r="C244" s="2" t="s">
        <v>84</v>
      </c>
      <c r="D244" s="2" t="s">
        <v>57</v>
      </c>
      <c r="E244" s="2" t="s">
        <v>48</v>
      </c>
      <c r="F244" s="87" t="s">
        <v>113</v>
      </c>
      <c r="G244" s="4">
        <v>0.50600000000000001</v>
      </c>
      <c r="H244" s="2" t="s">
        <v>29</v>
      </c>
      <c r="I244" s="347">
        <v>5733.4480000000003</v>
      </c>
      <c r="J244" s="347">
        <f t="shared" si="39"/>
        <v>465441.30864</v>
      </c>
      <c r="K244" s="347">
        <f t="shared" si="44"/>
        <v>465.44130863999999</v>
      </c>
      <c r="L244" s="347">
        <f t="shared" si="40"/>
        <v>465441308.63999999</v>
      </c>
      <c r="M244" s="348">
        <f t="shared" si="41"/>
        <v>0.46544130864</v>
      </c>
      <c r="N244" s="349">
        <f t="shared" si="45"/>
        <v>1.4545040895E-2</v>
      </c>
      <c r="O244" s="308">
        <f t="shared" si="46"/>
        <v>6.3300017975040007E-2</v>
      </c>
      <c r="P244" s="350">
        <v>121052.42100000002</v>
      </c>
      <c r="Q244" s="347">
        <f t="shared" si="42"/>
        <v>111319806.35160001</v>
      </c>
      <c r="R244" s="100">
        <f t="shared" si="47"/>
        <v>111319.80635160001</v>
      </c>
      <c r="S244" s="351">
        <f t="shared" si="43"/>
        <v>111319806351.60001</v>
      </c>
      <c r="T244" s="348">
        <f t="shared" si="50"/>
        <v>111.31980635160001</v>
      </c>
      <c r="U244" s="352">
        <f t="shared" si="49"/>
        <v>2.2263961270320003</v>
      </c>
      <c r="V244" s="352">
        <f t="shared" si="48"/>
        <v>10.018782571644001</v>
      </c>
      <c r="W244" s="148"/>
      <c r="X244" s="148"/>
    </row>
    <row r="245" spans="1:24" ht="12" customHeight="1">
      <c r="A245" s="53" t="s">
        <v>39</v>
      </c>
      <c r="B245" s="2" t="s">
        <v>86</v>
      </c>
      <c r="C245" s="2" t="s">
        <v>84</v>
      </c>
      <c r="D245" s="2" t="s">
        <v>57</v>
      </c>
      <c r="E245" s="2" t="s">
        <v>48</v>
      </c>
      <c r="F245" s="88" t="s">
        <v>114</v>
      </c>
      <c r="G245" s="4">
        <v>4.5</v>
      </c>
      <c r="H245" s="2">
        <v>5</v>
      </c>
      <c r="I245" s="347">
        <v>5066.768</v>
      </c>
      <c r="J245" s="347">
        <f t="shared" si="39"/>
        <v>411320.22623999999</v>
      </c>
      <c r="K245" s="347">
        <f t="shared" si="44"/>
        <v>411.32022624000001</v>
      </c>
      <c r="L245" s="347">
        <f t="shared" si="40"/>
        <v>411320226.24000001</v>
      </c>
      <c r="M245" s="348">
        <f t="shared" si="41"/>
        <v>0.41132022624000003</v>
      </c>
      <c r="N245" s="349">
        <f t="shared" si="45"/>
        <v>1.2853757070000001E-2</v>
      </c>
      <c r="O245" s="308">
        <f t="shared" si="46"/>
        <v>5.5939550768640003E-2</v>
      </c>
      <c r="P245" s="350">
        <v>54867.764000000003</v>
      </c>
      <c r="Q245" s="347">
        <f t="shared" si="42"/>
        <v>50456395.774399996</v>
      </c>
      <c r="R245" s="100">
        <f t="shared" si="47"/>
        <v>50456.395774399993</v>
      </c>
      <c r="S245" s="351">
        <f t="shared" si="43"/>
        <v>50456395774.399994</v>
      </c>
      <c r="T245" s="348">
        <f t="shared" si="50"/>
        <v>50.456395774399994</v>
      </c>
      <c r="U245" s="352">
        <f t="shared" si="49"/>
        <v>1.009127915488</v>
      </c>
      <c r="V245" s="352">
        <f t="shared" si="48"/>
        <v>4.5410756196959996</v>
      </c>
      <c r="W245" s="148"/>
      <c r="X245" s="148"/>
    </row>
    <row r="246" spans="1:24" ht="12" customHeight="1">
      <c r="A246" s="53" t="s">
        <v>39</v>
      </c>
      <c r="B246" s="2" t="s">
        <v>88</v>
      </c>
      <c r="C246" s="2" t="s">
        <v>84</v>
      </c>
      <c r="D246" s="2" t="s">
        <v>57</v>
      </c>
      <c r="E246" s="2" t="s">
        <v>48</v>
      </c>
      <c r="F246" s="87" t="s">
        <v>113</v>
      </c>
      <c r="G246" s="4">
        <v>0.499</v>
      </c>
      <c r="H246" s="2" t="s">
        <v>29</v>
      </c>
      <c r="I246" s="347">
        <v>9250.1850000000013</v>
      </c>
      <c r="J246" s="347">
        <f t="shared" si="39"/>
        <v>750930.01830000011</v>
      </c>
      <c r="K246" s="347">
        <f t="shared" si="44"/>
        <v>750.93001830000014</v>
      </c>
      <c r="L246" s="347">
        <f t="shared" si="40"/>
        <v>750930018.30000007</v>
      </c>
      <c r="M246" s="348">
        <f t="shared" si="41"/>
        <v>0.75093001830000017</v>
      </c>
      <c r="N246" s="349">
        <f t="shared" si="45"/>
        <v>2.3466563071875005E-2</v>
      </c>
      <c r="O246" s="308">
        <f t="shared" si="46"/>
        <v>0.10212648248880003</v>
      </c>
      <c r="P246" s="350">
        <v>86018.387000000002</v>
      </c>
      <c r="Q246" s="347">
        <f t="shared" si="42"/>
        <v>79102508.685199991</v>
      </c>
      <c r="R246" s="100">
        <f t="shared" si="47"/>
        <v>79102.508685199995</v>
      </c>
      <c r="S246" s="351">
        <f t="shared" si="43"/>
        <v>79102508685.199997</v>
      </c>
      <c r="T246" s="348">
        <f t="shared" si="50"/>
        <v>79.102508685200007</v>
      </c>
      <c r="U246" s="352">
        <f t="shared" si="49"/>
        <v>1.5820501737040003</v>
      </c>
      <c r="V246" s="352">
        <f t="shared" si="48"/>
        <v>7.1192257816679998</v>
      </c>
      <c r="W246" s="148"/>
      <c r="X246" s="148"/>
    </row>
    <row r="247" spans="1:24" ht="12" customHeight="1" thickBot="1">
      <c r="A247" s="56" t="s">
        <v>39</v>
      </c>
      <c r="B247" s="12" t="s">
        <v>88</v>
      </c>
      <c r="C247" s="12" t="s">
        <v>84</v>
      </c>
      <c r="D247" s="12" t="s">
        <v>57</v>
      </c>
      <c r="E247" s="12" t="s">
        <v>48</v>
      </c>
      <c r="F247" s="89" t="s">
        <v>114</v>
      </c>
      <c r="G247" s="14">
        <v>4</v>
      </c>
      <c r="H247" s="12">
        <v>4.5</v>
      </c>
      <c r="I247" s="347">
        <v>21833.77</v>
      </c>
      <c r="J247" s="347">
        <f t="shared" si="39"/>
        <v>1772465.4486</v>
      </c>
      <c r="K247" s="347">
        <f t="shared" si="44"/>
        <v>1772.4654485999999</v>
      </c>
      <c r="L247" s="347">
        <f t="shared" si="40"/>
        <v>1772465448.5999999</v>
      </c>
      <c r="M247" s="348">
        <f t="shared" si="41"/>
        <v>1.7724654486</v>
      </c>
      <c r="N247" s="349">
        <f t="shared" si="45"/>
        <v>5.538954526875E-2</v>
      </c>
      <c r="O247" s="308">
        <f t="shared" si="46"/>
        <v>0.24105530100960004</v>
      </c>
      <c r="P247" s="356">
        <v>100485.34300000001</v>
      </c>
      <c r="Q247" s="347">
        <f t="shared" si="42"/>
        <v>92406321.422800004</v>
      </c>
      <c r="R247" s="100">
        <f t="shared" si="47"/>
        <v>92406.3214228</v>
      </c>
      <c r="S247" s="351">
        <f t="shared" si="43"/>
        <v>92406321422.800003</v>
      </c>
      <c r="T247" s="348">
        <f t="shared" si="50"/>
        <v>92.406321422800005</v>
      </c>
      <c r="U247" s="352">
        <f t="shared" si="49"/>
        <v>1.8481264284560002</v>
      </c>
      <c r="V247" s="352">
        <f t="shared" si="48"/>
        <v>8.3165689280519999</v>
      </c>
      <c r="W247" s="148"/>
      <c r="X247" s="148"/>
    </row>
    <row r="248" spans="1:24" ht="12" customHeight="1">
      <c r="A248" s="55" t="s">
        <v>39</v>
      </c>
      <c r="B248" s="11" t="s">
        <v>91</v>
      </c>
      <c r="C248" s="11" t="s">
        <v>90</v>
      </c>
      <c r="D248" s="11" t="s">
        <v>57</v>
      </c>
      <c r="E248" s="11" t="s">
        <v>48</v>
      </c>
      <c r="F248" s="90" t="s">
        <v>113</v>
      </c>
      <c r="G248" s="13">
        <v>0.504</v>
      </c>
      <c r="H248" s="11" t="s">
        <v>29</v>
      </c>
      <c r="I248" s="347">
        <v>9066.8480000000018</v>
      </c>
      <c r="J248" s="347">
        <f t="shared" si="39"/>
        <v>736046.72064000007</v>
      </c>
      <c r="K248" s="347">
        <f t="shared" si="44"/>
        <v>736.0467206400001</v>
      </c>
      <c r="L248" s="347">
        <f t="shared" si="40"/>
        <v>736046720.6400001</v>
      </c>
      <c r="M248" s="348">
        <f t="shared" si="41"/>
        <v>0.7360467206400001</v>
      </c>
      <c r="N248" s="349">
        <f t="shared" si="45"/>
        <v>2.3001460020000003E-2</v>
      </c>
      <c r="O248" s="308">
        <f t="shared" si="46"/>
        <v>0.10010235400704004</v>
      </c>
      <c r="P248" s="357">
        <v>123385.80100000001</v>
      </c>
      <c r="Q248" s="347">
        <f t="shared" si="42"/>
        <v>113465582.5996</v>
      </c>
      <c r="R248" s="100">
        <f t="shared" si="47"/>
        <v>113465.58259960001</v>
      </c>
      <c r="S248" s="351">
        <f t="shared" si="43"/>
        <v>113465582599.60001</v>
      </c>
      <c r="T248" s="348">
        <f t="shared" si="50"/>
        <v>113.46558259960001</v>
      </c>
      <c r="U248" s="352">
        <f t="shared" si="49"/>
        <v>2.269311651992</v>
      </c>
      <c r="V248" s="352">
        <f t="shared" si="48"/>
        <v>10.211902433963999</v>
      </c>
      <c r="W248" s="148"/>
      <c r="X248" s="148"/>
    </row>
    <row r="249" spans="1:24" ht="12" customHeight="1">
      <c r="A249" s="53" t="s">
        <v>39</v>
      </c>
      <c r="B249" s="2" t="s">
        <v>91</v>
      </c>
      <c r="C249" s="2" t="s">
        <v>90</v>
      </c>
      <c r="D249" s="2" t="s">
        <v>57</v>
      </c>
      <c r="E249" s="2" t="s">
        <v>48</v>
      </c>
      <c r="F249" s="88" t="s">
        <v>114</v>
      </c>
      <c r="G249" s="4">
        <v>5</v>
      </c>
      <c r="H249" s="2">
        <v>5.5</v>
      </c>
      <c r="I249" s="347">
        <v>17500.349999999999</v>
      </c>
      <c r="J249" s="347">
        <f t="shared" si="39"/>
        <v>1420678.4129999997</v>
      </c>
      <c r="K249" s="347">
        <f t="shared" si="44"/>
        <v>1420.6784129999996</v>
      </c>
      <c r="L249" s="347">
        <f t="shared" si="40"/>
        <v>1420678412.9999998</v>
      </c>
      <c r="M249" s="348">
        <f t="shared" si="41"/>
        <v>1.4206784129999999</v>
      </c>
      <c r="N249" s="349">
        <f t="shared" si="45"/>
        <v>4.4396200406249996E-2</v>
      </c>
      <c r="O249" s="308">
        <f t="shared" si="46"/>
        <v>0.193212264168</v>
      </c>
      <c r="P249" s="350">
        <v>183103.66200000001</v>
      </c>
      <c r="Q249" s="347">
        <f t="shared" si="42"/>
        <v>168382127.57519999</v>
      </c>
      <c r="R249" s="100">
        <f t="shared" si="47"/>
        <v>168382.12757519999</v>
      </c>
      <c r="S249" s="351">
        <f t="shared" si="43"/>
        <v>168382127575.19998</v>
      </c>
      <c r="T249" s="348">
        <f t="shared" si="50"/>
        <v>168.3821275752</v>
      </c>
      <c r="U249" s="352">
        <f t="shared" si="49"/>
        <v>3.3676425515039998</v>
      </c>
      <c r="V249" s="352">
        <f t="shared" si="48"/>
        <v>15.154391481768</v>
      </c>
      <c r="W249" s="148"/>
      <c r="X249" s="148"/>
    </row>
    <row r="250" spans="1:24" ht="12" customHeight="1">
      <c r="A250" s="53" t="s">
        <v>39</v>
      </c>
      <c r="B250" s="2" t="s">
        <v>93</v>
      </c>
      <c r="C250" s="2" t="s">
        <v>90</v>
      </c>
      <c r="D250" s="2" t="s">
        <v>57</v>
      </c>
      <c r="E250" s="2" t="s">
        <v>48</v>
      </c>
      <c r="F250" s="87" t="s">
        <v>113</v>
      </c>
      <c r="G250" s="4">
        <v>0.501</v>
      </c>
      <c r="H250" s="2" t="s">
        <v>29</v>
      </c>
      <c r="I250" s="347">
        <v>19167.05</v>
      </c>
      <c r="J250" s="347">
        <f t="shared" si="39"/>
        <v>1555981.1189999999</v>
      </c>
      <c r="K250" s="347">
        <f t="shared" si="44"/>
        <v>1555.981119</v>
      </c>
      <c r="L250" s="347">
        <f t="shared" si="40"/>
        <v>1555981119</v>
      </c>
      <c r="M250" s="348">
        <f t="shared" si="41"/>
        <v>1.5559811190000001</v>
      </c>
      <c r="N250" s="349">
        <f t="shared" si="45"/>
        <v>4.8624409968750004E-2</v>
      </c>
      <c r="O250" s="308">
        <f t="shared" si="46"/>
        <v>0.21161343218400003</v>
      </c>
      <c r="P250" s="350">
        <v>120235.73800000001</v>
      </c>
      <c r="Q250" s="347">
        <f t="shared" si="42"/>
        <v>110568784.6648</v>
      </c>
      <c r="R250" s="100">
        <f t="shared" si="47"/>
        <v>110568.7846648</v>
      </c>
      <c r="S250" s="351">
        <f t="shared" si="43"/>
        <v>110568784664.8</v>
      </c>
      <c r="T250" s="348">
        <f t="shared" si="50"/>
        <v>110.56878466480001</v>
      </c>
      <c r="U250" s="352">
        <f t="shared" si="49"/>
        <v>2.211375693296</v>
      </c>
      <c r="V250" s="352">
        <f t="shared" si="48"/>
        <v>9.9511906198320013</v>
      </c>
      <c r="W250" s="148"/>
      <c r="X250" s="148"/>
    </row>
    <row r="251" spans="1:24" ht="12" customHeight="1" thickBot="1">
      <c r="A251" s="56" t="s">
        <v>39</v>
      </c>
      <c r="B251" s="12" t="s">
        <v>93</v>
      </c>
      <c r="C251" s="12" t="s">
        <v>90</v>
      </c>
      <c r="D251" s="12" t="s">
        <v>57</v>
      </c>
      <c r="E251" s="12" t="s">
        <v>48</v>
      </c>
      <c r="F251" s="89" t="s">
        <v>114</v>
      </c>
      <c r="G251" s="14">
        <v>4.5</v>
      </c>
      <c r="H251" s="12">
        <v>5</v>
      </c>
      <c r="I251" s="347">
        <v>24817.163000000004</v>
      </c>
      <c r="J251" s="347">
        <f t="shared" si="39"/>
        <v>2014657.2923400004</v>
      </c>
      <c r="K251" s="347">
        <f t="shared" si="44"/>
        <v>2014.6572923400004</v>
      </c>
      <c r="L251" s="347">
        <f t="shared" si="40"/>
        <v>2014657292.3400004</v>
      </c>
      <c r="M251" s="348">
        <f t="shared" si="41"/>
        <v>2.0146572923400003</v>
      </c>
      <c r="N251" s="349">
        <f t="shared" si="45"/>
        <v>6.2958040385625011E-2</v>
      </c>
      <c r="O251" s="308">
        <f t="shared" si="46"/>
        <v>0.27399339175824011</v>
      </c>
      <c r="P251" s="356">
        <v>155286.43900000001</v>
      </c>
      <c r="Q251" s="347">
        <f t="shared" si="42"/>
        <v>142801409.30440003</v>
      </c>
      <c r="R251" s="100">
        <f t="shared" si="47"/>
        <v>142801.40930440003</v>
      </c>
      <c r="S251" s="351">
        <f t="shared" si="43"/>
        <v>142801409304.40002</v>
      </c>
      <c r="T251" s="348">
        <f t="shared" si="50"/>
        <v>142.80140930440004</v>
      </c>
      <c r="U251" s="352">
        <f t="shared" si="49"/>
        <v>2.8560281860880008</v>
      </c>
      <c r="V251" s="352">
        <f t="shared" si="48"/>
        <v>12.852126837396002</v>
      </c>
      <c r="W251" s="148"/>
      <c r="X251" s="148"/>
    </row>
    <row r="252" spans="1:24" ht="12" customHeight="1">
      <c r="A252" s="55" t="s">
        <v>39</v>
      </c>
      <c r="B252" s="11" t="s">
        <v>96</v>
      </c>
      <c r="C252" s="11" t="s">
        <v>95</v>
      </c>
      <c r="D252" s="11" t="s">
        <v>57</v>
      </c>
      <c r="E252" s="11" t="s">
        <v>48</v>
      </c>
      <c r="F252" s="90" t="s">
        <v>113</v>
      </c>
      <c r="G252" s="13">
        <v>0.499</v>
      </c>
      <c r="H252" s="11" t="s">
        <v>29</v>
      </c>
      <c r="I252" s="347">
        <v>9566.8580000000002</v>
      </c>
      <c r="J252" s="347">
        <f t="shared" si="39"/>
        <v>776637.5324400001</v>
      </c>
      <c r="K252" s="347">
        <f t="shared" si="44"/>
        <v>776.63753244000009</v>
      </c>
      <c r="L252" s="347">
        <f t="shared" si="40"/>
        <v>776637532.44000006</v>
      </c>
      <c r="M252" s="348">
        <f t="shared" si="41"/>
        <v>0.77663753244000011</v>
      </c>
      <c r="N252" s="349">
        <f t="shared" si="45"/>
        <v>2.4269922888750003E-2</v>
      </c>
      <c r="O252" s="308">
        <f t="shared" si="46"/>
        <v>0.10562270441184002</v>
      </c>
      <c r="P252" s="357">
        <v>95851.917000000016</v>
      </c>
      <c r="Q252" s="347">
        <f t="shared" si="42"/>
        <v>88145422.873199999</v>
      </c>
      <c r="R252" s="100">
        <f t="shared" si="47"/>
        <v>88145.422873200005</v>
      </c>
      <c r="S252" s="351">
        <f t="shared" si="43"/>
        <v>88145422873.199997</v>
      </c>
      <c r="T252" s="348">
        <f t="shared" si="50"/>
        <v>88.145422873200005</v>
      </c>
      <c r="U252" s="352">
        <f t="shared" si="49"/>
        <v>1.7629084574640002</v>
      </c>
      <c r="V252" s="352">
        <f t="shared" si="48"/>
        <v>7.9330880585880017</v>
      </c>
      <c r="W252" s="148"/>
      <c r="X252" s="148"/>
    </row>
    <row r="253" spans="1:24" ht="12" customHeight="1">
      <c r="A253" s="53" t="s">
        <v>39</v>
      </c>
      <c r="B253" s="2" t="s">
        <v>96</v>
      </c>
      <c r="C253" s="2" t="s">
        <v>95</v>
      </c>
      <c r="D253" s="2" t="s">
        <v>57</v>
      </c>
      <c r="E253" s="2" t="s">
        <v>48</v>
      </c>
      <c r="F253" s="88" t="s">
        <v>114</v>
      </c>
      <c r="G253" s="4">
        <v>4.5</v>
      </c>
      <c r="H253" s="2">
        <v>5</v>
      </c>
      <c r="I253" s="347">
        <v>28067.228000000003</v>
      </c>
      <c r="J253" s="347">
        <f t="shared" si="39"/>
        <v>2278497.56904</v>
      </c>
      <c r="K253" s="347">
        <f t="shared" si="44"/>
        <v>2278.4975690400001</v>
      </c>
      <c r="L253" s="347">
        <f t="shared" si="40"/>
        <v>2278497569.04</v>
      </c>
      <c r="M253" s="348">
        <f t="shared" si="41"/>
        <v>2.2784975690400002</v>
      </c>
      <c r="N253" s="349">
        <f t="shared" si="45"/>
        <v>7.1203049032500007E-2</v>
      </c>
      <c r="O253" s="308">
        <f t="shared" si="46"/>
        <v>0.30987566938944</v>
      </c>
      <c r="P253" s="350">
        <v>206220.79100000003</v>
      </c>
      <c r="Q253" s="347">
        <f t="shared" si="42"/>
        <v>189640639.40360001</v>
      </c>
      <c r="R253" s="100">
        <f t="shared" si="47"/>
        <v>189640.63940360001</v>
      </c>
      <c r="S253" s="351">
        <f t="shared" si="43"/>
        <v>189640639403.60001</v>
      </c>
      <c r="T253" s="348">
        <f t="shared" si="50"/>
        <v>189.64063940360001</v>
      </c>
      <c r="U253" s="352">
        <f t="shared" si="49"/>
        <v>3.7928127880720002</v>
      </c>
      <c r="V253" s="352">
        <f t="shared" si="48"/>
        <v>17.067657546324003</v>
      </c>
      <c r="W253" s="148"/>
      <c r="X253" s="148"/>
    </row>
    <row r="254" spans="1:24" ht="12" customHeight="1">
      <c r="A254" s="53" t="s">
        <v>39</v>
      </c>
      <c r="B254" s="2" t="s">
        <v>98</v>
      </c>
      <c r="C254" s="2" t="s">
        <v>95</v>
      </c>
      <c r="D254" s="2" t="s">
        <v>57</v>
      </c>
      <c r="E254" s="2" t="s">
        <v>48</v>
      </c>
      <c r="F254" s="87" t="s">
        <v>113</v>
      </c>
      <c r="G254" s="4">
        <v>0.53500000000000003</v>
      </c>
      <c r="H254" s="2" t="s">
        <v>29</v>
      </c>
      <c r="I254" s="347">
        <v>36017.387000000002</v>
      </c>
      <c r="J254" s="347">
        <f t="shared" si="39"/>
        <v>2923891.4766600002</v>
      </c>
      <c r="K254" s="347">
        <f t="shared" si="44"/>
        <v>2923.8914766600001</v>
      </c>
      <c r="L254" s="347">
        <f t="shared" si="40"/>
        <v>2923891476.6600003</v>
      </c>
      <c r="M254" s="348">
        <f t="shared" si="41"/>
        <v>2.9238914766600006</v>
      </c>
      <c r="N254" s="349">
        <f t="shared" si="45"/>
        <v>9.1371608645625019E-2</v>
      </c>
      <c r="O254" s="308">
        <f t="shared" si="46"/>
        <v>0.39764924082576009</v>
      </c>
      <c r="P254" s="350">
        <v>252271.71200000003</v>
      </c>
      <c r="Q254" s="347">
        <f t="shared" si="42"/>
        <v>231989066.35520002</v>
      </c>
      <c r="R254" s="100">
        <f t="shared" si="47"/>
        <v>231989.06635520002</v>
      </c>
      <c r="S254" s="351">
        <f t="shared" si="43"/>
        <v>231989066355.20001</v>
      </c>
      <c r="T254" s="348">
        <f t="shared" si="50"/>
        <v>231.98906635520004</v>
      </c>
      <c r="U254" s="352">
        <f t="shared" si="49"/>
        <v>4.6397813271040009</v>
      </c>
      <c r="V254" s="352">
        <f t="shared" si="48"/>
        <v>20.879015971968002</v>
      </c>
      <c r="W254" s="148"/>
      <c r="X254" s="148"/>
    </row>
    <row r="255" spans="1:24" ht="12" customHeight="1" thickBot="1">
      <c r="A255" s="56" t="s">
        <v>39</v>
      </c>
      <c r="B255" s="12" t="s">
        <v>98</v>
      </c>
      <c r="C255" s="12" t="s">
        <v>95</v>
      </c>
      <c r="D255" s="12" t="s">
        <v>57</v>
      </c>
      <c r="E255" s="12" t="s">
        <v>48</v>
      </c>
      <c r="F255" s="89" t="s">
        <v>114</v>
      </c>
      <c r="G255" s="14">
        <v>4.5</v>
      </c>
      <c r="H255" s="12">
        <v>5</v>
      </c>
      <c r="I255" s="347">
        <v>50767.682000000008</v>
      </c>
      <c r="J255" s="347">
        <f t="shared" si="39"/>
        <v>4121320.4247600003</v>
      </c>
      <c r="K255" s="347">
        <f t="shared" si="44"/>
        <v>4121.3204247600006</v>
      </c>
      <c r="L255" s="347">
        <f t="shared" si="40"/>
        <v>4121320424.7600002</v>
      </c>
      <c r="M255" s="348">
        <f t="shared" si="41"/>
        <v>4.1213204247600004</v>
      </c>
      <c r="N255" s="349">
        <f t="shared" si="45"/>
        <v>0.12879126327375001</v>
      </c>
      <c r="O255" s="308">
        <f t="shared" si="46"/>
        <v>0.56049957776736015</v>
      </c>
      <c r="P255" s="356">
        <v>310439.54200000002</v>
      </c>
      <c r="Q255" s="347">
        <f t="shared" si="42"/>
        <v>285480202.82320005</v>
      </c>
      <c r="R255" s="100">
        <f t="shared" si="47"/>
        <v>285480.20282320003</v>
      </c>
      <c r="S255" s="351">
        <f t="shared" si="43"/>
        <v>285480202823.20007</v>
      </c>
      <c r="T255" s="348">
        <f t="shared" si="50"/>
        <v>285.4802028232001</v>
      </c>
      <c r="U255" s="352">
        <f t="shared" si="49"/>
        <v>5.709604056464002</v>
      </c>
      <c r="V255" s="352">
        <f t="shared" si="48"/>
        <v>25.693218254087999</v>
      </c>
      <c r="W255" s="148"/>
      <c r="X255" s="148"/>
    </row>
    <row r="256" spans="1:24" ht="12" customHeight="1">
      <c r="A256" s="55" t="s">
        <v>39</v>
      </c>
      <c r="B256" s="11" t="s">
        <v>100</v>
      </c>
      <c r="C256" s="11" t="s">
        <v>101</v>
      </c>
      <c r="D256" s="11" t="s">
        <v>57</v>
      </c>
      <c r="E256" s="11" t="s">
        <v>48</v>
      </c>
      <c r="F256" s="90" t="s">
        <v>113</v>
      </c>
      <c r="G256" s="13">
        <v>0.49299999999999999</v>
      </c>
      <c r="H256" s="11" t="s">
        <v>29</v>
      </c>
      <c r="I256" s="347">
        <v>9516.8570000000018</v>
      </c>
      <c r="J256" s="347">
        <f t="shared" si="39"/>
        <v>772578.45126000012</v>
      </c>
      <c r="K256" s="347">
        <f t="shared" si="44"/>
        <v>772.57845126000007</v>
      </c>
      <c r="L256" s="347">
        <f t="shared" si="40"/>
        <v>772578451.26000011</v>
      </c>
      <c r="M256" s="348">
        <f t="shared" si="41"/>
        <v>0.77257845126000013</v>
      </c>
      <c r="N256" s="349">
        <f t="shared" si="45"/>
        <v>2.4143076601875004E-2</v>
      </c>
      <c r="O256" s="308">
        <f t="shared" si="46"/>
        <v>0.10507066937136003</v>
      </c>
      <c r="P256" s="357">
        <v>94018.547000000006</v>
      </c>
      <c r="Q256" s="347">
        <f t="shared" si="42"/>
        <v>86459455.821199998</v>
      </c>
      <c r="R256" s="100">
        <f t="shared" si="47"/>
        <v>86459.455821199997</v>
      </c>
      <c r="S256" s="351">
        <f t="shared" si="43"/>
        <v>86459455821.199997</v>
      </c>
      <c r="T256" s="348">
        <f t="shared" si="50"/>
        <v>86.459455821199995</v>
      </c>
      <c r="U256" s="352">
        <f t="shared" si="49"/>
        <v>1.7291891164239999</v>
      </c>
      <c r="V256" s="352">
        <f t="shared" si="48"/>
        <v>7.781351023907999</v>
      </c>
      <c r="W256" s="148"/>
      <c r="X256" s="148"/>
    </row>
    <row r="257" spans="1:24" ht="12" customHeight="1">
      <c r="A257" s="53" t="s">
        <v>39</v>
      </c>
      <c r="B257" s="2" t="s">
        <v>100</v>
      </c>
      <c r="C257" s="2" t="s">
        <v>101</v>
      </c>
      <c r="D257" s="2" t="s">
        <v>57</v>
      </c>
      <c r="E257" s="2" t="s">
        <v>48</v>
      </c>
      <c r="F257" s="88" t="s">
        <v>114</v>
      </c>
      <c r="G257" s="4">
        <v>3.8</v>
      </c>
      <c r="H257" s="2">
        <v>4.3</v>
      </c>
      <c r="I257" s="347">
        <v>15850.317000000001</v>
      </c>
      <c r="J257" s="347">
        <f t="shared" si="39"/>
        <v>1286728.7340600002</v>
      </c>
      <c r="K257" s="347">
        <f t="shared" si="44"/>
        <v>1286.7287340600001</v>
      </c>
      <c r="L257" s="347">
        <f t="shared" si="40"/>
        <v>1286728734.0600002</v>
      </c>
      <c r="M257" s="348">
        <f t="shared" si="41"/>
        <v>1.2867287340600002</v>
      </c>
      <c r="N257" s="349">
        <f t="shared" si="45"/>
        <v>4.0210272939375007E-2</v>
      </c>
      <c r="O257" s="308">
        <f t="shared" si="46"/>
        <v>0.17499510783216002</v>
      </c>
      <c r="P257" s="350">
        <v>127669.22</v>
      </c>
      <c r="Q257" s="347">
        <f t="shared" si="42"/>
        <v>117404614.71199998</v>
      </c>
      <c r="R257" s="100">
        <f t="shared" si="47"/>
        <v>117404.61471199998</v>
      </c>
      <c r="S257" s="351">
        <f t="shared" si="43"/>
        <v>117404614711.99998</v>
      </c>
      <c r="T257" s="348">
        <f t="shared" si="50"/>
        <v>117.404614712</v>
      </c>
      <c r="U257" s="352">
        <f t="shared" si="49"/>
        <v>2.3480922942399998</v>
      </c>
      <c r="V257" s="352">
        <f t="shared" si="48"/>
        <v>10.566415324079999</v>
      </c>
      <c r="W257" s="148"/>
      <c r="X257" s="148"/>
    </row>
    <row r="258" spans="1:24" ht="12" customHeight="1">
      <c r="A258" s="53" t="s">
        <v>39</v>
      </c>
      <c r="B258" s="2" t="s">
        <v>103</v>
      </c>
      <c r="C258" s="2" t="s">
        <v>101</v>
      </c>
      <c r="D258" s="2" t="s">
        <v>57</v>
      </c>
      <c r="E258" s="2" t="s">
        <v>48</v>
      </c>
      <c r="F258" s="87" t="s">
        <v>113</v>
      </c>
      <c r="G258" s="4">
        <v>0.47799999999999998</v>
      </c>
      <c r="H258" s="2" t="s">
        <v>29</v>
      </c>
      <c r="I258" s="347">
        <v>10600.212000000001</v>
      </c>
      <c r="J258" s="347">
        <f t="shared" ref="J258:J296" si="51">I258*220*0.369</f>
        <v>860525.21016000002</v>
      </c>
      <c r="K258" s="347">
        <f t="shared" si="44"/>
        <v>860.52521016000003</v>
      </c>
      <c r="L258" s="347">
        <f t="shared" ref="L258:L296" si="52">J258*1000</f>
        <v>860525210.15999997</v>
      </c>
      <c r="M258" s="348">
        <f t="shared" ref="M258:M296" si="53">L258*0.000000001</f>
        <v>0.86052521016000005</v>
      </c>
      <c r="N258" s="349">
        <f t="shared" si="45"/>
        <v>2.6891412817500002E-2</v>
      </c>
      <c r="O258" s="308">
        <f t="shared" si="46"/>
        <v>0.11703142858176002</v>
      </c>
      <c r="P258" s="350">
        <v>119885.73100000001</v>
      </c>
      <c r="Q258" s="347">
        <f t="shared" ref="Q258:Q296" si="54">P258*220*4.18</f>
        <v>110246918.22760001</v>
      </c>
      <c r="R258" s="100">
        <f t="shared" si="47"/>
        <v>110246.91822760001</v>
      </c>
      <c r="S258" s="351">
        <f t="shared" ref="S258:S296" si="55">Q258*1000</f>
        <v>110246918227.60001</v>
      </c>
      <c r="T258" s="348">
        <f t="shared" si="50"/>
        <v>110.24691822760002</v>
      </c>
      <c r="U258" s="352">
        <f t="shared" si="49"/>
        <v>2.2049383645520004</v>
      </c>
      <c r="V258" s="352">
        <f t="shared" si="48"/>
        <v>9.9222226404839997</v>
      </c>
      <c r="W258" s="148"/>
      <c r="X258" s="148"/>
    </row>
    <row r="259" spans="1:24" ht="12" customHeight="1" thickBot="1">
      <c r="A259" s="56" t="s">
        <v>39</v>
      </c>
      <c r="B259" s="12" t="s">
        <v>103</v>
      </c>
      <c r="C259" s="12" t="s">
        <v>101</v>
      </c>
      <c r="D259" s="12" t="s">
        <v>57</v>
      </c>
      <c r="E259" s="12" t="s">
        <v>48</v>
      </c>
      <c r="F259" s="89" t="s">
        <v>114</v>
      </c>
      <c r="G259" s="14">
        <v>5</v>
      </c>
      <c r="H259" s="12">
        <v>5.5</v>
      </c>
      <c r="I259" s="347">
        <v>14966.966000000002</v>
      </c>
      <c r="J259" s="347">
        <f t="shared" si="51"/>
        <v>1215018.2998800001</v>
      </c>
      <c r="K259" s="347">
        <f t="shared" ref="K259:K322" si="56">J259/1000</f>
        <v>1215.0182998800001</v>
      </c>
      <c r="L259" s="347">
        <f t="shared" si="52"/>
        <v>1215018299.8800001</v>
      </c>
      <c r="M259" s="348">
        <f t="shared" si="53"/>
        <v>1.2150182998800001</v>
      </c>
      <c r="N259" s="349">
        <f t="shared" ref="N259:N322" si="57">M259/32</f>
        <v>3.7969321871250003E-2</v>
      </c>
      <c r="O259" s="308">
        <f t="shared" ref="O259:O322" si="58">0.136*I259*81.18*0.000001</f>
        <v>0.16524248878368003</v>
      </c>
      <c r="P259" s="356">
        <v>127635.88600000001</v>
      </c>
      <c r="Q259" s="347">
        <f t="shared" si="54"/>
        <v>117373960.7656</v>
      </c>
      <c r="R259" s="100">
        <f t="shared" ref="R259:R322" si="59">Q259/1000</f>
        <v>117373.9607656</v>
      </c>
      <c r="S259" s="351">
        <f t="shared" si="55"/>
        <v>117373960765.59999</v>
      </c>
      <c r="T259" s="348">
        <f t="shared" si="50"/>
        <v>117.3739607656</v>
      </c>
      <c r="U259" s="352">
        <f t="shared" si="49"/>
        <v>2.3474792153120001</v>
      </c>
      <c r="V259" s="352">
        <f t="shared" ref="V259:V322" si="60">0.09*P259*919.6*0.000001</f>
        <v>10.563656468904002</v>
      </c>
      <c r="W259" s="148"/>
      <c r="X259" s="148"/>
    </row>
    <row r="260" spans="1:24" ht="12" customHeight="1">
      <c r="A260" s="55" t="s">
        <v>39</v>
      </c>
      <c r="B260" s="11" t="s">
        <v>105</v>
      </c>
      <c r="C260" s="11" t="s">
        <v>32</v>
      </c>
      <c r="D260" s="11" t="s">
        <v>57</v>
      </c>
      <c r="E260" s="11" t="s">
        <v>48</v>
      </c>
      <c r="F260" s="90" t="s">
        <v>113</v>
      </c>
      <c r="G260" s="13">
        <v>0.52800000000000002</v>
      </c>
      <c r="H260" s="11" t="s">
        <v>29</v>
      </c>
      <c r="I260" s="347">
        <v>6983.4730000000009</v>
      </c>
      <c r="J260" s="347">
        <f t="shared" si="51"/>
        <v>566918.33814000012</v>
      </c>
      <c r="K260" s="347">
        <f t="shared" si="56"/>
        <v>566.91833814000017</v>
      </c>
      <c r="L260" s="347">
        <f t="shared" si="52"/>
        <v>566918338.1400001</v>
      </c>
      <c r="M260" s="348">
        <f t="shared" si="53"/>
        <v>0.56691833814000014</v>
      </c>
      <c r="N260" s="349">
        <f t="shared" si="57"/>
        <v>1.7716198066875005E-2</v>
      </c>
      <c r="O260" s="308">
        <f t="shared" si="58"/>
        <v>7.7100893987040023E-2</v>
      </c>
      <c r="P260" s="357">
        <v>109152.183</v>
      </c>
      <c r="Q260" s="347">
        <f t="shared" si="54"/>
        <v>100376347.4868</v>
      </c>
      <c r="R260" s="100">
        <f t="shared" si="59"/>
        <v>100376.3474868</v>
      </c>
      <c r="S260" s="351">
        <f t="shared" si="55"/>
        <v>100376347486.8</v>
      </c>
      <c r="T260" s="348">
        <f t="shared" si="50"/>
        <v>100.37634748680001</v>
      </c>
      <c r="U260" s="352">
        <f t="shared" ref="U260:U323" si="61">T260/50</f>
        <v>2.0075269497360004</v>
      </c>
      <c r="V260" s="352">
        <f t="shared" si="60"/>
        <v>9.0338712738120019</v>
      </c>
      <c r="W260" s="148"/>
      <c r="X260" s="148"/>
    </row>
    <row r="261" spans="1:24" ht="12" customHeight="1">
      <c r="A261" s="53" t="s">
        <v>39</v>
      </c>
      <c r="B261" s="2" t="s">
        <v>105</v>
      </c>
      <c r="C261" s="2" t="s">
        <v>32</v>
      </c>
      <c r="D261" s="2" t="s">
        <v>57</v>
      </c>
      <c r="E261" s="2" t="s">
        <v>48</v>
      </c>
      <c r="F261" s="88" t="s">
        <v>114</v>
      </c>
      <c r="G261" s="4">
        <v>4.5</v>
      </c>
      <c r="H261" s="2">
        <v>5</v>
      </c>
      <c r="I261" s="347">
        <v>48000.959999999999</v>
      </c>
      <c r="J261" s="347">
        <f t="shared" si="51"/>
        <v>3896717.9327999996</v>
      </c>
      <c r="K261" s="347">
        <f t="shared" si="56"/>
        <v>3896.7179327999997</v>
      </c>
      <c r="L261" s="347">
        <f t="shared" si="52"/>
        <v>3896717932.7999997</v>
      </c>
      <c r="M261" s="348">
        <f t="shared" si="53"/>
        <v>3.8967179328000001</v>
      </c>
      <c r="N261" s="349">
        <f t="shared" si="57"/>
        <v>0.1217724354</v>
      </c>
      <c r="O261" s="308">
        <f t="shared" si="58"/>
        <v>0.52995363886080005</v>
      </c>
      <c r="P261" s="350">
        <v>411641.56600000005</v>
      </c>
      <c r="Q261" s="347">
        <f t="shared" si="54"/>
        <v>378545584.09360003</v>
      </c>
      <c r="R261" s="100">
        <f t="shared" si="59"/>
        <v>378545.58409360005</v>
      </c>
      <c r="S261" s="351">
        <f t="shared" si="55"/>
        <v>378545584093.60004</v>
      </c>
      <c r="T261" s="348">
        <f t="shared" si="50"/>
        <v>378.54558409360004</v>
      </c>
      <c r="U261" s="352">
        <f t="shared" si="61"/>
        <v>7.5709116818720013</v>
      </c>
      <c r="V261" s="352">
        <f t="shared" si="60"/>
        <v>34.069102568424</v>
      </c>
      <c r="W261" s="148"/>
      <c r="X261" s="148"/>
    </row>
    <row r="262" spans="1:24" ht="12" customHeight="1">
      <c r="A262" s="53" t="s">
        <v>39</v>
      </c>
      <c r="B262" s="2" t="s">
        <v>18</v>
      </c>
      <c r="C262" s="2" t="s">
        <v>32</v>
      </c>
      <c r="D262" s="2" t="s">
        <v>57</v>
      </c>
      <c r="E262" s="2" t="s">
        <v>48</v>
      </c>
      <c r="F262" s="87" t="s">
        <v>113</v>
      </c>
      <c r="G262" s="4">
        <v>0.503</v>
      </c>
      <c r="H262" s="2" t="s">
        <v>29</v>
      </c>
      <c r="I262" s="347">
        <v>23250.465000000004</v>
      </c>
      <c r="J262" s="347">
        <f t="shared" si="51"/>
        <v>1887472.7487000003</v>
      </c>
      <c r="K262" s="347">
        <f t="shared" si="56"/>
        <v>1887.4727487000002</v>
      </c>
      <c r="L262" s="347">
        <f t="shared" si="52"/>
        <v>1887472748.7000003</v>
      </c>
      <c r="M262" s="348">
        <f t="shared" si="53"/>
        <v>1.8874727487000005</v>
      </c>
      <c r="N262" s="349">
        <f t="shared" si="57"/>
        <v>5.8983523396875015E-2</v>
      </c>
      <c r="O262" s="308">
        <f t="shared" si="58"/>
        <v>0.25669629382320008</v>
      </c>
      <c r="P262" s="350">
        <v>247688.28700000001</v>
      </c>
      <c r="Q262" s="347">
        <f t="shared" si="54"/>
        <v>227774148.7252</v>
      </c>
      <c r="R262" s="100">
        <f t="shared" si="59"/>
        <v>227774.14872520001</v>
      </c>
      <c r="S262" s="351">
        <f t="shared" si="55"/>
        <v>227774148725.20001</v>
      </c>
      <c r="T262" s="348">
        <f t="shared" si="50"/>
        <v>227.77414872520004</v>
      </c>
      <c r="U262" s="352">
        <f t="shared" si="61"/>
        <v>4.5554829745040006</v>
      </c>
      <c r="V262" s="352">
        <f t="shared" si="60"/>
        <v>20.499673385268</v>
      </c>
      <c r="W262" s="148"/>
      <c r="X262" s="148"/>
    </row>
    <row r="263" spans="1:24" ht="12" customHeight="1" thickBot="1">
      <c r="A263" s="56" t="s">
        <v>39</v>
      </c>
      <c r="B263" s="12" t="s">
        <v>18</v>
      </c>
      <c r="C263" s="12" t="s">
        <v>32</v>
      </c>
      <c r="D263" s="12" t="s">
        <v>57</v>
      </c>
      <c r="E263" s="12" t="s">
        <v>48</v>
      </c>
      <c r="F263" s="89" t="s">
        <v>114</v>
      </c>
      <c r="G263" s="14">
        <v>4.8</v>
      </c>
      <c r="H263" s="12">
        <v>5.3</v>
      </c>
      <c r="I263" s="347">
        <v>19250.385000000002</v>
      </c>
      <c r="J263" s="347">
        <f t="shared" si="51"/>
        <v>1562746.2543000001</v>
      </c>
      <c r="K263" s="347">
        <f t="shared" si="56"/>
        <v>1562.7462543000001</v>
      </c>
      <c r="L263" s="347">
        <f t="shared" si="52"/>
        <v>1562746254.3000002</v>
      </c>
      <c r="M263" s="348">
        <f t="shared" si="53"/>
        <v>1.5627462543000004</v>
      </c>
      <c r="N263" s="349">
        <f t="shared" si="57"/>
        <v>4.8835820446875011E-2</v>
      </c>
      <c r="O263" s="308">
        <f t="shared" si="58"/>
        <v>0.21253349058480006</v>
      </c>
      <c r="P263" s="356">
        <v>215354.30700000003</v>
      </c>
      <c r="Q263" s="347">
        <f t="shared" si="54"/>
        <v>198039820.71720001</v>
      </c>
      <c r="R263" s="100">
        <f t="shared" si="59"/>
        <v>198039.8207172</v>
      </c>
      <c r="S263" s="351">
        <f t="shared" si="55"/>
        <v>198039820717.20001</v>
      </c>
      <c r="T263" s="348">
        <f t="shared" si="50"/>
        <v>198.03982071720003</v>
      </c>
      <c r="U263" s="352">
        <f t="shared" si="61"/>
        <v>3.9607964143440006</v>
      </c>
      <c r="V263" s="352">
        <f t="shared" si="60"/>
        <v>17.823583864548002</v>
      </c>
      <c r="W263" s="148"/>
      <c r="X263" s="148"/>
    </row>
    <row r="264" spans="1:24" ht="12" customHeight="1">
      <c r="A264" s="55" t="s">
        <v>39</v>
      </c>
      <c r="B264" s="11" t="s">
        <v>20</v>
      </c>
      <c r="C264" s="11" t="s">
        <v>30</v>
      </c>
      <c r="D264" s="11" t="s">
        <v>57</v>
      </c>
      <c r="E264" s="11" t="s">
        <v>48</v>
      </c>
      <c r="F264" s="90" t="s">
        <v>113</v>
      </c>
      <c r="G264" s="13">
        <v>0.502</v>
      </c>
      <c r="H264" s="11" t="s">
        <v>29</v>
      </c>
      <c r="I264" s="347">
        <v>49684.327000000005</v>
      </c>
      <c r="J264" s="347">
        <f t="shared" si="51"/>
        <v>4033373.6658600005</v>
      </c>
      <c r="K264" s="347">
        <f t="shared" si="56"/>
        <v>4033.3736658600005</v>
      </c>
      <c r="L264" s="347">
        <f t="shared" si="52"/>
        <v>4033373665.8600006</v>
      </c>
      <c r="M264" s="348">
        <f t="shared" si="53"/>
        <v>4.033373665860001</v>
      </c>
      <c r="N264" s="349">
        <f t="shared" si="57"/>
        <v>0.12604292705812503</v>
      </c>
      <c r="O264" s="308">
        <f t="shared" si="58"/>
        <v>0.54853881855696007</v>
      </c>
      <c r="P264" s="357">
        <v>458875.84400000004</v>
      </c>
      <c r="Q264" s="347">
        <f t="shared" si="54"/>
        <v>421982226.14240003</v>
      </c>
      <c r="R264" s="100">
        <f t="shared" si="59"/>
        <v>421982.2261424</v>
      </c>
      <c r="S264" s="351">
        <f t="shared" si="55"/>
        <v>421982226142.40002</v>
      </c>
      <c r="T264" s="348">
        <f t="shared" si="50"/>
        <v>421.98222614240007</v>
      </c>
      <c r="U264" s="352">
        <f t="shared" si="61"/>
        <v>8.4396445228480008</v>
      </c>
      <c r="V264" s="352">
        <f t="shared" si="60"/>
        <v>37.978400352815996</v>
      </c>
      <c r="W264" s="148"/>
      <c r="X264" s="148"/>
    </row>
    <row r="265" spans="1:24" ht="12" customHeight="1">
      <c r="A265" s="53" t="s">
        <v>39</v>
      </c>
      <c r="B265" s="2" t="s">
        <v>20</v>
      </c>
      <c r="C265" s="2" t="s">
        <v>30</v>
      </c>
      <c r="D265" s="2" t="s">
        <v>57</v>
      </c>
      <c r="E265" s="2" t="s">
        <v>48</v>
      </c>
      <c r="F265" s="88" t="s">
        <v>114</v>
      </c>
      <c r="G265" s="4">
        <v>4</v>
      </c>
      <c r="H265" s="2">
        <v>4.5</v>
      </c>
      <c r="I265" s="347">
        <v>18950.379000000001</v>
      </c>
      <c r="J265" s="347">
        <f t="shared" si="51"/>
        <v>1538391.76722</v>
      </c>
      <c r="K265" s="347">
        <f t="shared" si="56"/>
        <v>1538.39176722</v>
      </c>
      <c r="L265" s="347">
        <f t="shared" si="52"/>
        <v>1538391767.22</v>
      </c>
      <c r="M265" s="348">
        <f t="shared" si="53"/>
        <v>1.53839176722</v>
      </c>
      <c r="N265" s="349">
        <f t="shared" si="57"/>
        <v>4.8074742725625001E-2</v>
      </c>
      <c r="O265" s="308">
        <f t="shared" si="58"/>
        <v>0.20922128034192003</v>
      </c>
      <c r="P265" s="350">
        <v>179053.58100000001</v>
      </c>
      <c r="Q265" s="347">
        <f t="shared" si="54"/>
        <v>164657673.08759999</v>
      </c>
      <c r="R265" s="100">
        <f t="shared" si="59"/>
        <v>164657.67308759998</v>
      </c>
      <c r="S265" s="351">
        <f t="shared" si="55"/>
        <v>164657673087.60001</v>
      </c>
      <c r="T265" s="348">
        <f t="shared" si="50"/>
        <v>164.65767308760002</v>
      </c>
      <c r="U265" s="352">
        <f t="shared" si="61"/>
        <v>3.2931534617520004</v>
      </c>
      <c r="V265" s="352">
        <f t="shared" si="60"/>
        <v>14.819190577883999</v>
      </c>
      <c r="W265" s="148"/>
      <c r="X265" s="148"/>
    </row>
    <row r="266" spans="1:24" ht="12" customHeight="1">
      <c r="A266" s="53" t="s">
        <v>39</v>
      </c>
      <c r="B266" s="2" t="s">
        <v>22</v>
      </c>
      <c r="C266" s="2" t="s">
        <v>30</v>
      </c>
      <c r="D266" s="2" t="s">
        <v>57</v>
      </c>
      <c r="E266" s="2" t="s">
        <v>48</v>
      </c>
      <c r="F266" s="88" t="s">
        <v>113</v>
      </c>
      <c r="G266" s="4">
        <v>0.51900000000000002</v>
      </c>
      <c r="H266" s="2" t="s">
        <v>29</v>
      </c>
      <c r="I266" s="347">
        <v>19017.047000000002</v>
      </c>
      <c r="J266" s="347">
        <f t="shared" si="51"/>
        <v>1543803.87546</v>
      </c>
      <c r="K266" s="347">
        <f t="shared" si="56"/>
        <v>1543.80387546</v>
      </c>
      <c r="L266" s="347">
        <f t="shared" si="52"/>
        <v>1543803875.46</v>
      </c>
      <c r="M266" s="348">
        <f t="shared" si="53"/>
        <v>1.5438038754600001</v>
      </c>
      <c r="N266" s="349">
        <f t="shared" si="57"/>
        <v>4.8243871108125003E-2</v>
      </c>
      <c r="O266" s="308">
        <f t="shared" si="58"/>
        <v>0.20995732706256007</v>
      </c>
      <c r="P266" s="350">
        <v>274688.82700000005</v>
      </c>
      <c r="Q266" s="347">
        <f t="shared" si="54"/>
        <v>252603845.30920005</v>
      </c>
      <c r="R266" s="100">
        <f t="shared" si="59"/>
        <v>252603.84530920006</v>
      </c>
      <c r="S266" s="351">
        <f t="shared" si="55"/>
        <v>252603845309.20004</v>
      </c>
      <c r="T266" s="348">
        <f t="shared" si="50"/>
        <v>252.60384530920007</v>
      </c>
      <c r="U266" s="352">
        <f t="shared" si="61"/>
        <v>5.0520769061840012</v>
      </c>
      <c r="V266" s="352">
        <f t="shared" si="60"/>
        <v>22.734346077828</v>
      </c>
      <c r="W266" s="148"/>
      <c r="X266" s="148"/>
    </row>
    <row r="267" spans="1:24" ht="12" customHeight="1">
      <c r="A267" s="53" t="s">
        <v>39</v>
      </c>
      <c r="B267" s="2" t="s">
        <v>22</v>
      </c>
      <c r="C267" s="2" t="s">
        <v>30</v>
      </c>
      <c r="D267" s="2" t="s">
        <v>57</v>
      </c>
      <c r="E267" s="2" t="s">
        <v>48</v>
      </c>
      <c r="F267" s="88" t="s">
        <v>114</v>
      </c>
      <c r="G267" s="4">
        <v>5</v>
      </c>
      <c r="H267" s="2">
        <v>5.5</v>
      </c>
      <c r="I267" s="347">
        <v>45017.567000000003</v>
      </c>
      <c r="J267" s="347">
        <f t="shared" si="51"/>
        <v>3654526.0890600001</v>
      </c>
      <c r="K267" s="347">
        <f t="shared" si="56"/>
        <v>3654.5260890600002</v>
      </c>
      <c r="L267" s="347">
        <f t="shared" si="52"/>
        <v>3654526089.0599999</v>
      </c>
      <c r="M267" s="348">
        <f t="shared" si="53"/>
        <v>3.65452608906</v>
      </c>
      <c r="N267" s="349">
        <f t="shared" si="57"/>
        <v>0.114203940283125</v>
      </c>
      <c r="O267" s="308">
        <f t="shared" si="58"/>
        <v>0.49701554811216009</v>
      </c>
      <c r="P267" s="350">
        <v>473226.13100000005</v>
      </c>
      <c r="Q267" s="347">
        <f t="shared" si="54"/>
        <v>435178750.06760001</v>
      </c>
      <c r="R267" s="100">
        <f t="shared" si="59"/>
        <v>435178.75006759999</v>
      </c>
      <c r="S267" s="351">
        <f t="shared" si="55"/>
        <v>435178750067.60004</v>
      </c>
      <c r="T267" s="348">
        <f t="shared" si="50"/>
        <v>435.17875006760005</v>
      </c>
      <c r="U267" s="352">
        <f t="shared" si="61"/>
        <v>8.7035750013520001</v>
      </c>
      <c r="V267" s="352">
        <f t="shared" si="60"/>
        <v>39.166087506084004</v>
      </c>
      <c r="W267" s="148"/>
      <c r="X267" s="148"/>
    </row>
    <row r="268" spans="1:24" ht="12" customHeight="1">
      <c r="A268" s="53" t="s">
        <v>39</v>
      </c>
      <c r="B268" s="2" t="s">
        <v>24</v>
      </c>
      <c r="C268" s="2" t="s">
        <v>30</v>
      </c>
      <c r="D268" s="2" t="s">
        <v>57</v>
      </c>
      <c r="E268" s="2" t="s">
        <v>48</v>
      </c>
      <c r="F268" s="88" t="s">
        <v>113</v>
      </c>
      <c r="G268" s="4">
        <v>0.51</v>
      </c>
      <c r="H268" s="2" t="s">
        <v>29</v>
      </c>
      <c r="I268" s="347">
        <v>13666.94</v>
      </c>
      <c r="J268" s="347">
        <f t="shared" si="51"/>
        <v>1109482.1892000001</v>
      </c>
      <c r="K268" s="347">
        <f t="shared" si="56"/>
        <v>1109.4821892000002</v>
      </c>
      <c r="L268" s="347">
        <f t="shared" si="52"/>
        <v>1109482189.2</v>
      </c>
      <c r="M268" s="348">
        <f t="shared" si="53"/>
        <v>1.1094821892000002</v>
      </c>
      <c r="N268" s="349">
        <f t="shared" si="57"/>
        <v>3.4671318412500006E-2</v>
      </c>
      <c r="O268" s="308">
        <f t="shared" si="58"/>
        <v>0.15088957773120001</v>
      </c>
      <c r="P268" s="350">
        <v>251988.37300000002</v>
      </c>
      <c r="Q268" s="347">
        <f t="shared" si="54"/>
        <v>231728507.81079999</v>
      </c>
      <c r="R268" s="100">
        <f t="shared" si="59"/>
        <v>231728.50781079999</v>
      </c>
      <c r="S268" s="351">
        <f t="shared" si="55"/>
        <v>231728507810.79999</v>
      </c>
      <c r="T268" s="348">
        <f t="shared" si="50"/>
        <v>231.72850781080001</v>
      </c>
      <c r="U268" s="352">
        <f t="shared" si="61"/>
        <v>4.6345701562160002</v>
      </c>
      <c r="V268" s="352">
        <f t="shared" si="60"/>
        <v>20.855565702972001</v>
      </c>
      <c r="W268" s="148"/>
      <c r="X268" s="148"/>
    </row>
    <row r="269" spans="1:24" ht="12" customHeight="1" thickBot="1">
      <c r="A269" s="56" t="s">
        <v>39</v>
      </c>
      <c r="B269" s="12" t="s">
        <v>24</v>
      </c>
      <c r="C269" s="12" t="s">
        <v>30</v>
      </c>
      <c r="D269" s="12" t="s">
        <v>57</v>
      </c>
      <c r="E269" s="12" t="s">
        <v>48</v>
      </c>
      <c r="F269" s="89" t="s">
        <v>114</v>
      </c>
      <c r="G269" s="14">
        <v>4.3</v>
      </c>
      <c r="H269" s="12">
        <v>4.8</v>
      </c>
      <c r="I269" s="347">
        <v>42884.191000000006</v>
      </c>
      <c r="J269" s="347">
        <f t="shared" si="51"/>
        <v>3481338.6253800006</v>
      </c>
      <c r="K269" s="347">
        <f t="shared" si="56"/>
        <v>3481.3386253800004</v>
      </c>
      <c r="L269" s="347">
        <f t="shared" si="52"/>
        <v>3481338625.3800006</v>
      </c>
      <c r="M269" s="348">
        <f t="shared" si="53"/>
        <v>3.4813386253800007</v>
      </c>
      <c r="N269" s="349">
        <f t="shared" si="57"/>
        <v>0.10879183204312502</v>
      </c>
      <c r="O269" s="308">
        <f t="shared" si="58"/>
        <v>0.4734620530516801</v>
      </c>
      <c r="P269" s="356">
        <v>548227.63100000005</v>
      </c>
      <c r="Q269" s="347">
        <f t="shared" si="54"/>
        <v>504150129.46759999</v>
      </c>
      <c r="R269" s="100">
        <f t="shared" si="59"/>
        <v>504150.12946759997</v>
      </c>
      <c r="S269" s="351">
        <f t="shared" si="55"/>
        <v>504150129467.59998</v>
      </c>
      <c r="T269" s="348">
        <f t="shared" si="50"/>
        <v>504.15012946759998</v>
      </c>
      <c r="U269" s="352">
        <f t="shared" si="61"/>
        <v>10.083002589351999</v>
      </c>
      <c r="V269" s="352">
        <f t="shared" si="60"/>
        <v>45.373511652083998</v>
      </c>
      <c r="W269" s="148"/>
      <c r="X269" s="148"/>
    </row>
    <row r="270" spans="1:24" ht="12" customHeight="1">
      <c r="A270" s="55" t="s">
        <v>39</v>
      </c>
      <c r="B270" s="11" t="s">
        <v>26</v>
      </c>
      <c r="C270" s="11" t="s">
        <v>44</v>
      </c>
      <c r="D270" s="11" t="s">
        <v>57</v>
      </c>
      <c r="E270" s="11" t="s">
        <v>48</v>
      </c>
      <c r="F270" s="91" t="s">
        <v>113</v>
      </c>
      <c r="G270" s="13">
        <v>0.48099999999999998</v>
      </c>
      <c r="H270" s="11" t="s">
        <v>29</v>
      </c>
      <c r="I270" s="347">
        <v>9250.1850000000013</v>
      </c>
      <c r="J270" s="347">
        <f t="shared" si="51"/>
        <v>750930.01830000011</v>
      </c>
      <c r="K270" s="347">
        <f t="shared" si="56"/>
        <v>750.93001830000014</v>
      </c>
      <c r="L270" s="347">
        <f t="shared" si="52"/>
        <v>750930018.30000007</v>
      </c>
      <c r="M270" s="348">
        <f t="shared" si="53"/>
        <v>0.75093001830000017</v>
      </c>
      <c r="N270" s="349">
        <f t="shared" si="57"/>
        <v>2.3466563071875005E-2</v>
      </c>
      <c r="O270" s="308">
        <f t="shared" si="58"/>
        <v>0.10212648248880003</v>
      </c>
      <c r="P270" s="357">
        <v>223404.46800000002</v>
      </c>
      <c r="Q270" s="347">
        <f t="shared" si="54"/>
        <v>205442748.77280003</v>
      </c>
      <c r="R270" s="100">
        <f t="shared" si="59"/>
        <v>205442.74877280003</v>
      </c>
      <c r="S270" s="351">
        <f t="shared" si="55"/>
        <v>205442748772.80002</v>
      </c>
      <c r="T270" s="348">
        <f t="shared" si="50"/>
        <v>205.44274877280003</v>
      </c>
      <c r="U270" s="352">
        <f t="shared" si="61"/>
        <v>4.1088549754560004</v>
      </c>
      <c r="V270" s="352">
        <f t="shared" si="60"/>
        <v>18.489847389552001</v>
      </c>
      <c r="W270" s="148"/>
      <c r="X270" s="148"/>
    </row>
    <row r="271" spans="1:24" ht="12" customHeight="1" thickBot="1">
      <c r="A271" s="56" t="s">
        <v>39</v>
      </c>
      <c r="B271" s="12" t="s">
        <v>26</v>
      </c>
      <c r="C271" s="12" t="s">
        <v>44</v>
      </c>
      <c r="D271" s="12" t="s">
        <v>57</v>
      </c>
      <c r="E271" s="12" t="s">
        <v>48</v>
      </c>
      <c r="F271" s="89" t="s">
        <v>114</v>
      </c>
      <c r="G271" s="14">
        <v>4.7</v>
      </c>
      <c r="H271" s="12">
        <v>5.2</v>
      </c>
      <c r="I271" s="360">
        <v>31850.637000000002</v>
      </c>
      <c r="J271" s="347">
        <f t="shared" si="51"/>
        <v>2585634.71166</v>
      </c>
      <c r="K271" s="347">
        <f t="shared" si="56"/>
        <v>2585.63471166</v>
      </c>
      <c r="L271" s="347">
        <f t="shared" si="52"/>
        <v>2585634711.6599998</v>
      </c>
      <c r="M271" s="348">
        <f t="shared" si="53"/>
        <v>2.58563471166</v>
      </c>
      <c r="N271" s="349">
        <f t="shared" si="57"/>
        <v>8.0801084739375001E-2</v>
      </c>
      <c r="O271" s="308">
        <f t="shared" si="58"/>
        <v>0.35164632078576008</v>
      </c>
      <c r="P271" s="356">
        <v>430875.28400000004</v>
      </c>
      <c r="Q271" s="347">
        <f t="shared" si="54"/>
        <v>396232911.16640002</v>
      </c>
      <c r="R271" s="100">
        <f t="shared" si="59"/>
        <v>396232.91116640001</v>
      </c>
      <c r="S271" s="351">
        <f t="shared" si="55"/>
        <v>396232911166.40002</v>
      </c>
      <c r="T271" s="348">
        <f t="shared" si="50"/>
        <v>396.23291116640007</v>
      </c>
      <c r="U271" s="352">
        <f t="shared" si="61"/>
        <v>7.9246582233280014</v>
      </c>
      <c r="V271" s="352">
        <f t="shared" si="60"/>
        <v>35.660962004976</v>
      </c>
      <c r="W271" s="148"/>
      <c r="X271" s="148"/>
    </row>
    <row r="272" spans="1:24" ht="12" customHeight="1">
      <c r="A272" s="54" t="s">
        <v>40</v>
      </c>
      <c r="B272" s="2" t="s">
        <v>52</v>
      </c>
      <c r="C272" s="2" t="s">
        <v>44</v>
      </c>
      <c r="D272" s="2" t="s">
        <v>45</v>
      </c>
      <c r="E272" s="2" t="s">
        <v>48</v>
      </c>
      <c r="F272" s="87" t="s">
        <v>113</v>
      </c>
      <c r="G272" s="4">
        <v>0.50800000000000001</v>
      </c>
      <c r="H272" s="2" t="s">
        <v>29</v>
      </c>
      <c r="I272" s="361">
        <v>40200.804000000004</v>
      </c>
      <c r="J272" s="347">
        <f t="shared" si="51"/>
        <v>3263501.2687200001</v>
      </c>
      <c r="K272" s="347">
        <f t="shared" si="56"/>
        <v>3263.5012687200001</v>
      </c>
      <c r="L272" s="347">
        <f t="shared" si="52"/>
        <v>3263501268.7200003</v>
      </c>
      <c r="M272" s="348">
        <f t="shared" si="53"/>
        <v>3.2635012687200007</v>
      </c>
      <c r="N272" s="349">
        <f t="shared" si="57"/>
        <v>0.10198441464750002</v>
      </c>
      <c r="O272" s="308">
        <f t="shared" si="58"/>
        <v>0.44383617254592012</v>
      </c>
      <c r="P272" s="357">
        <v>191770.50200000001</v>
      </c>
      <c r="Q272" s="347">
        <f t="shared" si="54"/>
        <v>176352153.6392</v>
      </c>
      <c r="R272" s="100">
        <f t="shared" si="59"/>
        <v>176352.1536392</v>
      </c>
      <c r="S272" s="351">
        <f t="shared" si="55"/>
        <v>176352153639.20001</v>
      </c>
      <c r="T272" s="348">
        <f t="shared" si="50"/>
        <v>176.35215363920003</v>
      </c>
      <c r="U272" s="352">
        <f t="shared" si="61"/>
        <v>3.5270430727840005</v>
      </c>
      <c r="V272" s="352">
        <f t="shared" si="60"/>
        <v>15.871693827527999</v>
      </c>
      <c r="W272" s="148"/>
      <c r="X272" s="148"/>
    </row>
    <row r="273" spans="1:24" ht="12" customHeight="1">
      <c r="A273" s="54" t="s">
        <v>40</v>
      </c>
      <c r="B273" s="2" t="s">
        <v>52</v>
      </c>
      <c r="C273" s="2" t="s">
        <v>44</v>
      </c>
      <c r="D273" s="2" t="s">
        <v>45</v>
      </c>
      <c r="E273" s="2" t="s">
        <v>48</v>
      </c>
      <c r="F273" s="88" t="s">
        <v>114</v>
      </c>
      <c r="G273" s="4">
        <v>3.7</v>
      </c>
      <c r="H273" s="2">
        <v>4.0999999999999996</v>
      </c>
      <c r="I273" s="347">
        <v>90301.806000000011</v>
      </c>
      <c r="J273" s="347">
        <f t="shared" si="51"/>
        <v>7330700.6110800011</v>
      </c>
      <c r="K273" s="347">
        <f t="shared" si="56"/>
        <v>7330.7006110800012</v>
      </c>
      <c r="L273" s="347">
        <f t="shared" si="52"/>
        <v>7330700611.0800009</v>
      </c>
      <c r="M273" s="348">
        <f t="shared" si="53"/>
        <v>7.330700611080001</v>
      </c>
      <c r="N273" s="349">
        <f t="shared" si="57"/>
        <v>0.22908439409625003</v>
      </c>
      <c r="O273" s="308">
        <f t="shared" si="58"/>
        <v>0.99697528310688033</v>
      </c>
      <c r="P273" s="350">
        <v>343123.52900000004</v>
      </c>
      <c r="Q273" s="347">
        <f t="shared" si="54"/>
        <v>315536397.26840001</v>
      </c>
      <c r="R273" s="100">
        <f t="shared" si="59"/>
        <v>315536.3972684</v>
      </c>
      <c r="S273" s="351">
        <f t="shared" si="55"/>
        <v>315536397268.40002</v>
      </c>
      <c r="T273" s="348">
        <f t="shared" si="50"/>
        <v>315.53639726840004</v>
      </c>
      <c r="U273" s="352">
        <f t="shared" si="61"/>
        <v>6.3107279453680007</v>
      </c>
      <c r="V273" s="352">
        <f t="shared" si="60"/>
        <v>28.398275754156</v>
      </c>
      <c r="W273" s="148"/>
      <c r="X273" s="148"/>
    </row>
    <row r="274" spans="1:24" ht="12" customHeight="1">
      <c r="A274" s="54" t="s">
        <v>40</v>
      </c>
      <c r="B274" s="2" t="s">
        <v>54</v>
      </c>
      <c r="C274" s="2" t="s">
        <v>44</v>
      </c>
      <c r="D274" s="2" t="s">
        <v>45</v>
      </c>
      <c r="E274" s="2" t="s">
        <v>48</v>
      </c>
      <c r="F274" s="87" t="s">
        <v>113</v>
      </c>
      <c r="G274" s="4">
        <v>0.52200000000000002</v>
      </c>
      <c r="H274" s="2" t="s">
        <v>29</v>
      </c>
      <c r="I274" s="347">
        <v>16100.322000000002</v>
      </c>
      <c r="J274" s="347">
        <f t="shared" si="51"/>
        <v>1307024.1399600001</v>
      </c>
      <c r="K274" s="347">
        <f t="shared" si="56"/>
        <v>1307.02413996</v>
      </c>
      <c r="L274" s="347">
        <f t="shared" si="52"/>
        <v>1307024139.96</v>
      </c>
      <c r="M274" s="348">
        <f t="shared" si="53"/>
        <v>1.3070241399600002</v>
      </c>
      <c r="N274" s="349">
        <f t="shared" si="57"/>
        <v>4.0844504373750007E-2</v>
      </c>
      <c r="O274" s="308">
        <f t="shared" si="58"/>
        <v>0.17775528303456004</v>
      </c>
      <c r="P274" s="350">
        <v>158486.50300000003</v>
      </c>
      <c r="Q274" s="347">
        <f t="shared" si="54"/>
        <v>145744188.15880001</v>
      </c>
      <c r="R274" s="100">
        <f t="shared" si="59"/>
        <v>145744.18815880001</v>
      </c>
      <c r="S274" s="351">
        <f t="shared" si="55"/>
        <v>145744188158.80002</v>
      </c>
      <c r="T274" s="348">
        <f t="shared" si="50"/>
        <v>145.74418815880003</v>
      </c>
      <c r="U274" s="352">
        <f t="shared" si="61"/>
        <v>2.9148837631760007</v>
      </c>
      <c r="V274" s="352">
        <f t="shared" si="60"/>
        <v>13.116976934292001</v>
      </c>
      <c r="W274" s="148"/>
      <c r="X274" s="148"/>
    </row>
    <row r="275" spans="1:24" ht="12" customHeight="1" thickBot="1">
      <c r="A275" s="60" t="s">
        <v>40</v>
      </c>
      <c r="B275" s="12" t="s">
        <v>54</v>
      </c>
      <c r="C275" s="12" t="s">
        <v>44</v>
      </c>
      <c r="D275" s="12" t="s">
        <v>45</v>
      </c>
      <c r="E275" s="12" t="s">
        <v>48</v>
      </c>
      <c r="F275" s="89" t="s">
        <v>114</v>
      </c>
      <c r="G275" s="14">
        <v>3.2</v>
      </c>
      <c r="H275" s="12">
        <v>3.7</v>
      </c>
      <c r="I275" s="347">
        <v>35467.376000000004</v>
      </c>
      <c r="J275" s="347">
        <f t="shared" si="51"/>
        <v>2879241.5836800002</v>
      </c>
      <c r="K275" s="347">
        <f t="shared" si="56"/>
        <v>2879.2415836800001</v>
      </c>
      <c r="L275" s="347">
        <f t="shared" si="52"/>
        <v>2879241583.6800003</v>
      </c>
      <c r="M275" s="348">
        <f t="shared" si="53"/>
        <v>2.8792415836800003</v>
      </c>
      <c r="N275" s="349">
        <f t="shared" si="57"/>
        <v>8.9976299490000008E-2</v>
      </c>
      <c r="O275" s="308">
        <f t="shared" si="58"/>
        <v>0.39157685538048004</v>
      </c>
      <c r="P275" s="356">
        <v>165519.97700000001</v>
      </c>
      <c r="Q275" s="347">
        <f t="shared" si="54"/>
        <v>152212170.84920001</v>
      </c>
      <c r="R275" s="100">
        <f t="shared" si="59"/>
        <v>152212.17084920002</v>
      </c>
      <c r="S275" s="351">
        <f t="shared" si="55"/>
        <v>152212170849.20001</v>
      </c>
      <c r="T275" s="348">
        <f t="shared" si="50"/>
        <v>152.21217084920002</v>
      </c>
      <c r="U275" s="352">
        <f t="shared" si="61"/>
        <v>3.0442434169840005</v>
      </c>
      <c r="V275" s="352">
        <f t="shared" si="60"/>
        <v>13.699095376428</v>
      </c>
      <c r="W275" s="148"/>
      <c r="X275" s="148"/>
    </row>
    <row r="276" spans="1:24" ht="12" customHeight="1">
      <c r="A276" s="59" t="s">
        <v>40</v>
      </c>
      <c r="B276" s="11" t="s">
        <v>58</v>
      </c>
      <c r="C276" s="11" t="s">
        <v>56</v>
      </c>
      <c r="D276" s="11" t="s">
        <v>57</v>
      </c>
      <c r="E276" s="11" t="s">
        <v>48</v>
      </c>
      <c r="F276" s="90" t="s">
        <v>113</v>
      </c>
      <c r="G276" s="13">
        <v>0.51</v>
      </c>
      <c r="H276" s="11" t="s">
        <v>29</v>
      </c>
      <c r="I276" s="347">
        <v>42667.519999999997</v>
      </c>
      <c r="J276" s="347">
        <f t="shared" si="51"/>
        <v>3463749.2735999995</v>
      </c>
      <c r="K276" s="347">
        <f t="shared" si="56"/>
        <v>3463.7492735999995</v>
      </c>
      <c r="L276" s="347">
        <f t="shared" si="52"/>
        <v>3463749273.5999994</v>
      </c>
      <c r="M276" s="348">
        <f t="shared" si="53"/>
        <v>3.4637492735999995</v>
      </c>
      <c r="N276" s="349">
        <f t="shared" si="57"/>
        <v>0.10824216479999998</v>
      </c>
      <c r="O276" s="308">
        <f t="shared" si="58"/>
        <v>0.47106990120960002</v>
      </c>
      <c r="P276" s="357">
        <v>254288.41900000002</v>
      </c>
      <c r="Q276" s="347">
        <f t="shared" si="54"/>
        <v>233843630.11240003</v>
      </c>
      <c r="R276" s="100">
        <f t="shared" si="59"/>
        <v>233843.63011240002</v>
      </c>
      <c r="S276" s="351">
        <f t="shared" si="55"/>
        <v>233843630112.40002</v>
      </c>
      <c r="T276" s="348">
        <f t="shared" si="50"/>
        <v>233.84363011240004</v>
      </c>
      <c r="U276" s="352">
        <f t="shared" si="61"/>
        <v>4.6768726022480003</v>
      </c>
      <c r="V276" s="352">
        <f t="shared" si="60"/>
        <v>21.045926710116003</v>
      </c>
      <c r="W276" s="148"/>
      <c r="X276" s="148"/>
    </row>
    <row r="277" spans="1:24" ht="12" customHeight="1">
      <c r="A277" s="54" t="s">
        <v>40</v>
      </c>
      <c r="B277" s="2" t="s">
        <v>58</v>
      </c>
      <c r="C277" s="2" t="s">
        <v>56</v>
      </c>
      <c r="D277" s="2" t="s">
        <v>57</v>
      </c>
      <c r="E277" s="2" t="s">
        <v>48</v>
      </c>
      <c r="F277" s="88" t="s">
        <v>114</v>
      </c>
      <c r="G277" s="4">
        <v>3.6</v>
      </c>
      <c r="H277" s="2">
        <v>4.0999999999999996</v>
      </c>
      <c r="I277" s="347">
        <v>42400.848000000005</v>
      </c>
      <c r="J277" s="347">
        <f t="shared" si="51"/>
        <v>3442100.8406400001</v>
      </c>
      <c r="K277" s="347">
        <f t="shared" si="56"/>
        <v>3442.1008406400001</v>
      </c>
      <c r="L277" s="347">
        <f t="shared" si="52"/>
        <v>3442100840.6399999</v>
      </c>
      <c r="M277" s="348">
        <f t="shared" si="53"/>
        <v>3.4421008406400002</v>
      </c>
      <c r="N277" s="349">
        <f t="shared" si="57"/>
        <v>0.10756565127000001</v>
      </c>
      <c r="O277" s="308">
        <f t="shared" si="58"/>
        <v>0.46812571432704009</v>
      </c>
      <c r="P277" s="350">
        <v>185703.71400000001</v>
      </c>
      <c r="Q277" s="347">
        <f t="shared" si="54"/>
        <v>170773135.39439997</v>
      </c>
      <c r="R277" s="100">
        <f t="shared" si="59"/>
        <v>170773.13539439996</v>
      </c>
      <c r="S277" s="351">
        <f t="shared" si="55"/>
        <v>170773135394.39996</v>
      </c>
      <c r="T277" s="348">
        <f t="shared" si="50"/>
        <v>170.77313539439999</v>
      </c>
      <c r="U277" s="352">
        <f t="shared" si="61"/>
        <v>3.4154627078879995</v>
      </c>
      <c r="V277" s="352">
        <f t="shared" si="60"/>
        <v>15.369582185496</v>
      </c>
      <c r="W277" s="148"/>
      <c r="X277" s="148"/>
    </row>
    <row r="278" spans="1:24" ht="12" customHeight="1">
      <c r="A278" s="54" t="s">
        <v>40</v>
      </c>
      <c r="B278" s="2" t="s">
        <v>60</v>
      </c>
      <c r="C278" s="2" t="s">
        <v>56</v>
      </c>
      <c r="D278" s="2" t="s">
        <v>57</v>
      </c>
      <c r="E278" s="2" t="s">
        <v>48</v>
      </c>
      <c r="F278" s="87" t="s">
        <v>113</v>
      </c>
      <c r="G278" s="4">
        <v>0.52500000000000002</v>
      </c>
      <c r="H278" s="2" t="s">
        <v>29</v>
      </c>
      <c r="I278" s="347">
        <v>58851.177000000003</v>
      </c>
      <c r="J278" s="347">
        <f t="shared" si="51"/>
        <v>4777538.5488600004</v>
      </c>
      <c r="K278" s="347">
        <f t="shared" si="56"/>
        <v>4777.5385488600004</v>
      </c>
      <c r="L278" s="347">
        <f t="shared" si="52"/>
        <v>4777538548.8600006</v>
      </c>
      <c r="M278" s="348">
        <f t="shared" si="53"/>
        <v>4.7775385488600008</v>
      </c>
      <c r="N278" s="349">
        <f t="shared" si="57"/>
        <v>0.14929807965187503</v>
      </c>
      <c r="O278" s="308">
        <f t="shared" si="58"/>
        <v>0.64974524264496014</v>
      </c>
      <c r="P278" s="350">
        <v>528160.56300000008</v>
      </c>
      <c r="Q278" s="347">
        <f t="shared" si="54"/>
        <v>485696453.73480004</v>
      </c>
      <c r="R278" s="100">
        <f t="shared" si="59"/>
        <v>485696.45373480004</v>
      </c>
      <c r="S278" s="351">
        <f t="shared" si="55"/>
        <v>485696453734.80005</v>
      </c>
      <c r="T278" s="348">
        <f t="shared" si="50"/>
        <v>485.69645373480006</v>
      </c>
      <c r="U278" s="352">
        <f t="shared" si="61"/>
        <v>9.7139290746960008</v>
      </c>
      <c r="V278" s="352">
        <f t="shared" si="60"/>
        <v>43.712680836132002</v>
      </c>
      <c r="W278" s="148"/>
      <c r="X278" s="148"/>
    </row>
    <row r="279" spans="1:24" ht="12" customHeight="1" thickBot="1">
      <c r="A279" s="60" t="s">
        <v>40</v>
      </c>
      <c r="B279" s="12" t="s">
        <v>60</v>
      </c>
      <c r="C279" s="12" t="s">
        <v>56</v>
      </c>
      <c r="D279" s="12" t="s">
        <v>57</v>
      </c>
      <c r="E279" s="12" t="s">
        <v>48</v>
      </c>
      <c r="F279" s="89" t="s">
        <v>114</v>
      </c>
      <c r="G279" s="14">
        <v>3.2</v>
      </c>
      <c r="H279" s="12">
        <v>3.7</v>
      </c>
      <c r="I279" s="347">
        <v>111352.22700000001</v>
      </c>
      <c r="J279" s="347">
        <f t="shared" si="51"/>
        <v>9039573.7878600005</v>
      </c>
      <c r="K279" s="347">
        <f t="shared" si="56"/>
        <v>9039.5737878600012</v>
      </c>
      <c r="L279" s="347">
        <f t="shared" si="52"/>
        <v>9039573787.8600006</v>
      </c>
      <c r="M279" s="348">
        <f t="shared" si="53"/>
        <v>9.039573787860002</v>
      </c>
      <c r="N279" s="349">
        <f t="shared" si="57"/>
        <v>0.28248668087062506</v>
      </c>
      <c r="O279" s="308">
        <f t="shared" si="58"/>
        <v>1.2293820351489602</v>
      </c>
      <c r="P279" s="356">
        <v>640446.14200000011</v>
      </c>
      <c r="Q279" s="347">
        <f t="shared" si="54"/>
        <v>588954272.1832</v>
      </c>
      <c r="R279" s="100">
        <f t="shared" si="59"/>
        <v>588954.2721832</v>
      </c>
      <c r="S279" s="351">
        <f t="shared" si="55"/>
        <v>588954272183.19995</v>
      </c>
      <c r="T279" s="348">
        <f t="shared" si="50"/>
        <v>588.95427218320003</v>
      </c>
      <c r="U279" s="352">
        <f t="shared" si="61"/>
        <v>11.779085443664</v>
      </c>
      <c r="V279" s="352">
        <f t="shared" si="60"/>
        <v>53.005884496488008</v>
      </c>
      <c r="W279" s="148"/>
      <c r="X279" s="148"/>
    </row>
    <row r="280" spans="1:24" ht="12" customHeight="1">
      <c r="A280" s="59" t="s">
        <v>40</v>
      </c>
      <c r="B280" s="11" t="s">
        <v>63</v>
      </c>
      <c r="C280" s="11" t="s">
        <v>62</v>
      </c>
      <c r="D280" s="11" t="s">
        <v>57</v>
      </c>
      <c r="E280" s="11" t="s">
        <v>48</v>
      </c>
      <c r="F280" s="90" t="s">
        <v>113</v>
      </c>
      <c r="G280" s="13">
        <v>0.58099999999999996</v>
      </c>
      <c r="H280" s="11" t="s">
        <v>29</v>
      </c>
      <c r="I280" s="347">
        <v>31650.633000000002</v>
      </c>
      <c r="J280" s="347">
        <f t="shared" si="51"/>
        <v>2569398.3869400001</v>
      </c>
      <c r="K280" s="347">
        <f t="shared" si="56"/>
        <v>2569.3983869399999</v>
      </c>
      <c r="L280" s="347">
        <f t="shared" si="52"/>
        <v>2569398386.9400001</v>
      </c>
      <c r="M280" s="348">
        <f t="shared" si="53"/>
        <v>2.5693983869400001</v>
      </c>
      <c r="N280" s="349">
        <f t="shared" si="57"/>
        <v>8.0293699591875003E-2</v>
      </c>
      <c r="O280" s="308">
        <f t="shared" si="58"/>
        <v>0.34943818062384008</v>
      </c>
      <c r="P280" s="357">
        <v>450142.33600000007</v>
      </c>
      <c r="Q280" s="347">
        <f t="shared" si="54"/>
        <v>413950892.18560004</v>
      </c>
      <c r="R280" s="100">
        <f t="shared" si="59"/>
        <v>413950.89218560007</v>
      </c>
      <c r="S280" s="351">
        <f t="shared" si="55"/>
        <v>413950892185.60004</v>
      </c>
      <c r="T280" s="348">
        <f t="shared" si="50"/>
        <v>413.95089218560008</v>
      </c>
      <c r="U280" s="352">
        <f t="shared" si="61"/>
        <v>8.2790178437120012</v>
      </c>
      <c r="V280" s="352">
        <f t="shared" si="60"/>
        <v>37.255580296704011</v>
      </c>
      <c r="W280" s="148"/>
      <c r="X280" s="148"/>
    </row>
    <row r="281" spans="1:24" ht="12" customHeight="1" thickBot="1">
      <c r="A281" s="60" t="s">
        <v>40</v>
      </c>
      <c r="B281" s="12" t="s">
        <v>63</v>
      </c>
      <c r="C281" s="12" t="s">
        <v>62</v>
      </c>
      <c r="D281" s="12" t="s">
        <v>57</v>
      </c>
      <c r="E281" s="12" t="s">
        <v>48</v>
      </c>
      <c r="F281" s="89" t="s">
        <v>114</v>
      </c>
      <c r="G281" s="14">
        <v>2.8</v>
      </c>
      <c r="H281" s="12">
        <v>3.3</v>
      </c>
      <c r="I281" s="347">
        <v>58084.495000000003</v>
      </c>
      <c r="J281" s="347">
        <f t="shared" si="51"/>
        <v>4715299.3041000003</v>
      </c>
      <c r="K281" s="347">
        <f t="shared" si="56"/>
        <v>4715.2993041</v>
      </c>
      <c r="L281" s="347">
        <f t="shared" si="52"/>
        <v>4715299304.1000004</v>
      </c>
      <c r="M281" s="348">
        <f t="shared" si="53"/>
        <v>4.7152993041000011</v>
      </c>
      <c r="N281" s="349">
        <f t="shared" si="57"/>
        <v>0.14735310325312503</v>
      </c>
      <c r="O281" s="308">
        <f t="shared" si="58"/>
        <v>0.64128070535760007</v>
      </c>
      <c r="P281" s="356">
        <v>492359.84700000007</v>
      </c>
      <c r="Q281" s="347">
        <f t="shared" si="54"/>
        <v>452774115.30120003</v>
      </c>
      <c r="R281" s="100">
        <f t="shared" si="59"/>
        <v>452774.11530120001</v>
      </c>
      <c r="S281" s="351">
        <f t="shared" si="55"/>
        <v>452774115301.20001</v>
      </c>
      <c r="T281" s="348">
        <f t="shared" si="50"/>
        <v>452.77411530120003</v>
      </c>
      <c r="U281" s="352">
        <f t="shared" si="61"/>
        <v>9.0554823060240004</v>
      </c>
      <c r="V281" s="352">
        <f t="shared" si="60"/>
        <v>40.749670377108004</v>
      </c>
      <c r="W281" s="148"/>
      <c r="X281" s="148"/>
    </row>
    <row r="282" spans="1:24" ht="12" customHeight="1">
      <c r="A282" s="59" t="s">
        <v>40</v>
      </c>
      <c r="B282" s="11" t="s">
        <v>66</v>
      </c>
      <c r="C282" s="11" t="s">
        <v>67</v>
      </c>
      <c r="D282" s="11" t="s">
        <v>57</v>
      </c>
      <c r="E282" s="11" t="s">
        <v>48</v>
      </c>
      <c r="F282" s="90" t="s">
        <v>113</v>
      </c>
      <c r="G282" s="13">
        <v>0.50800000000000001</v>
      </c>
      <c r="H282" s="11" t="s">
        <v>29</v>
      </c>
      <c r="I282" s="347">
        <v>90335.14</v>
      </c>
      <c r="J282" s="347">
        <f t="shared" si="51"/>
        <v>7333406.6652000006</v>
      </c>
      <c r="K282" s="347">
        <f t="shared" si="56"/>
        <v>7333.406665200001</v>
      </c>
      <c r="L282" s="347">
        <f t="shared" si="52"/>
        <v>7333406665.2000008</v>
      </c>
      <c r="M282" s="348">
        <f t="shared" si="53"/>
        <v>7.333406665200001</v>
      </c>
      <c r="N282" s="349">
        <f t="shared" si="57"/>
        <v>0.22916895828750003</v>
      </c>
      <c r="O282" s="308">
        <f t="shared" si="58"/>
        <v>0.99734330646720015</v>
      </c>
      <c r="P282" s="357">
        <v>510576.87800000003</v>
      </c>
      <c r="Q282" s="347">
        <f t="shared" si="54"/>
        <v>469526497.00880003</v>
      </c>
      <c r="R282" s="100">
        <f t="shared" si="59"/>
        <v>469526.49700880004</v>
      </c>
      <c r="S282" s="351">
        <f t="shared" si="55"/>
        <v>469526497008.80005</v>
      </c>
      <c r="T282" s="348">
        <f t="shared" si="50"/>
        <v>469.52649700880011</v>
      </c>
      <c r="U282" s="352">
        <f t="shared" si="61"/>
        <v>9.3905299401760018</v>
      </c>
      <c r="V282" s="352">
        <f t="shared" si="60"/>
        <v>42.257384730791998</v>
      </c>
      <c r="W282" s="148"/>
      <c r="X282" s="148"/>
    </row>
    <row r="283" spans="1:24" ht="12" customHeight="1">
      <c r="A283" s="54" t="s">
        <v>40</v>
      </c>
      <c r="B283" s="2" t="s">
        <v>66</v>
      </c>
      <c r="C283" s="2" t="s">
        <v>67</v>
      </c>
      <c r="D283" s="2" t="s">
        <v>57</v>
      </c>
      <c r="E283" s="2" t="s">
        <v>48</v>
      </c>
      <c r="F283" s="88" t="s">
        <v>114</v>
      </c>
      <c r="G283" s="4">
        <v>3.5</v>
      </c>
      <c r="H283" s="2">
        <v>4</v>
      </c>
      <c r="I283" s="347">
        <v>51634.366000000002</v>
      </c>
      <c r="J283" s="347">
        <f t="shared" si="51"/>
        <v>4191677.83188</v>
      </c>
      <c r="K283" s="347">
        <f t="shared" si="56"/>
        <v>4191.6778318799998</v>
      </c>
      <c r="L283" s="347">
        <f t="shared" si="52"/>
        <v>4191677831.8800001</v>
      </c>
      <c r="M283" s="348">
        <f t="shared" si="53"/>
        <v>4.1916778318800008</v>
      </c>
      <c r="N283" s="349">
        <f t="shared" si="57"/>
        <v>0.13098993224625002</v>
      </c>
      <c r="O283" s="308">
        <f t="shared" si="58"/>
        <v>0.57006818513568014</v>
      </c>
      <c r="P283" s="350">
        <v>386741.06800000003</v>
      </c>
      <c r="Q283" s="347">
        <f t="shared" si="54"/>
        <v>355647086.13279998</v>
      </c>
      <c r="R283" s="100">
        <f t="shared" si="59"/>
        <v>355647.08613279997</v>
      </c>
      <c r="S283" s="351">
        <f t="shared" si="55"/>
        <v>355647086132.79999</v>
      </c>
      <c r="T283" s="348">
        <f t="shared" si="50"/>
        <v>355.64708613279998</v>
      </c>
      <c r="U283" s="352">
        <f t="shared" si="61"/>
        <v>7.1129417226560001</v>
      </c>
      <c r="V283" s="352">
        <f t="shared" si="60"/>
        <v>32.008237751951995</v>
      </c>
      <c r="W283" s="148"/>
      <c r="X283" s="148"/>
    </row>
    <row r="284" spans="1:24" ht="12" customHeight="1">
      <c r="A284" s="54" t="s">
        <v>40</v>
      </c>
      <c r="B284" s="2" t="s">
        <v>68</v>
      </c>
      <c r="C284" s="2" t="s">
        <v>67</v>
      </c>
      <c r="D284" s="2" t="s">
        <v>57</v>
      </c>
      <c r="E284" s="2" t="s">
        <v>48</v>
      </c>
      <c r="F284" s="87" t="s">
        <v>113</v>
      </c>
      <c r="G284" s="4">
        <v>0.5</v>
      </c>
      <c r="H284" s="2" t="s">
        <v>29</v>
      </c>
      <c r="I284" s="347">
        <v>51751.035000000003</v>
      </c>
      <c r="J284" s="347">
        <f t="shared" si="51"/>
        <v>4201149.0213000001</v>
      </c>
      <c r="K284" s="347">
        <f t="shared" si="56"/>
        <v>4201.1490212999997</v>
      </c>
      <c r="L284" s="347">
        <f t="shared" si="52"/>
        <v>4201149021.3000002</v>
      </c>
      <c r="M284" s="348">
        <f t="shared" si="53"/>
        <v>4.2011490213000009</v>
      </c>
      <c r="N284" s="349">
        <f t="shared" si="57"/>
        <v>0.13128590691562503</v>
      </c>
      <c r="O284" s="308">
        <f t="shared" si="58"/>
        <v>0.57135626689680008</v>
      </c>
      <c r="P284" s="350">
        <v>342473.51600000006</v>
      </c>
      <c r="Q284" s="347">
        <f t="shared" si="54"/>
        <v>314938645.3136</v>
      </c>
      <c r="R284" s="100">
        <f t="shared" si="59"/>
        <v>314938.64531360002</v>
      </c>
      <c r="S284" s="351">
        <f t="shared" si="55"/>
        <v>314938645313.59998</v>
      </c>
      <c r="T284" s="348">
        <f t="shared" ref="T284:T296" si="62">S284*0.000000001</f>
        <v>314.93864531359998</v>
      </c>
      <c r="U284" s="352">
        <f t="shared" si="61"/>
        <v>6.2987729062719993</v>
      </c>
      <c r="V284" s="352">
        <f t="shared" si="60"/>
        <v>28.344478078224007</v>
      </c>
      <c r="W284" s="148"/>
      <c r="X284" s="148"/>
    </row>
    <row r="285" spans="1:24" ht="12" customHeight="1">
      <c r="A285" s="54" t="s">
        <v>40</v>
      </c>
      <c r="B285" s="2" t="s">
        <v>68</v>
      </c>
      <c r="C285" s="2" t="s">
        <v>67</v>
      </c>
      <c r="D285" s="2" t="s">
        <v>57</v>
      </c>
      <c r="E285" s="2" t="s">
        <v>48</v>
      </c>
      <c r="F285" s="88" t="s">
        <v>114</v>
      </c>
      <c r="G285" s="4">
        <v>3.8</v>
      </c>
      <c r="H285" s="2">
        <v>4.3</v>
      </c>
      <c r="I285" s="347">
        <v>17683.687000000002</v>
      </c>
      <c r="J285" s="347">
        <f t="shared" si="51"/>
        <v>1435561.7106600001</v>
      </c>
      <c r="K285" s="347">
        <f t="shared" si="56"/>
        <v>1435.56171066</v>
      </c>
      <c r="L285" s="347">
        <f t="shared" si="52"/>
        <v>1435561710.6600001</v>
      </c>
      <c r="M285" s="348">
        <f t="shared" si="53"/>
        <v>1.4355617106600003</v>
      </c>
      <c r="N285" s="349">
        <f t="shared" si="57"/>
        <v>4.4861303458125008E-2</v>
      </c>
      <c r="O285" s="308">
        <f t="shared" si="58"/>
        <v>0.19523639264976006</v>
      </c>
      <c r="P285" s="350">
        <v>164836.63</v>
      </c>
      <c r="Q285" s="347">
        <f t="shared" si="54"/>
        <v>151583764.94799998</v>
      </c>
      <c r="R285" s="100">
        <f t="shared" si="59"/>
        <v>151583.764948</v>
      </c>
      <c r="S285" s="351">
        <f t="shared" si="55"/>
        <v>151583764947.99997</v>
      </c>
      <c r="T285" s="348">
        <f t="shared" si="62"/>
        <v>151.58376494799998</v>
      </c>
      <c r="U285" s="352">
        <f t="shared" si="61"/>
        <v>3.0316752989599998</v>
      </c>
      <c r="V285" s="352">
        <f t="shared" si="60"/>
        <v>13.642538845319999</v>
      </c>
      <c r="W285" s="148"/>
      <c r="X285" s="148"/>
    </row>
    <row r="286" spans="1:24" ht="12" customHeight="1">
      <c r="A286" s="54" t="s">
        <v>40</v>
      </c>
      <c r="B286" s="2" t="s">
        <v>70</v>
      </c>
      <c r="C286" s="2" t="s">
        <v>67</v>
      </c>
      <c r="D286" s="2" t="s">
        <v>57</v>
      </c>
      <c r="E286" s="2" t="s">
        <v>48</v>
      </c>
      <c r="F286" s="87" t="s">
        <v>113</v>
      </c>
      <c r="G286" s="4">
        <v>0.51800000000000002</v>
      </c>
      <c r="H286" s="2" t="s">
        <v>29</v>
      </c>
      <c r="I286" s="347">
        <v>18333.7</v>
      </c>
      <c r="J286" s="347">
        <f t="shared" si="51"/>
        <v>1488329.7660000001</v>
      </c>
      <c r="K286" s="347">
        <f t="shared" si="56"/>
        <v>1488.3297660000001</v>
      </c>
      <c r="L286" s="347">
        <f t="shared" si="52"/>
        <v>1488329766</v>
      </c>
      <c r="M286" s="348">
        <f t="shared" si="53"/>
        <v>1.4883297660000001</v>
      </c>
      <c r="N286" s="349">
        <f t="shared" si="57"/>
        <v>4.6510305187500003E-2</v>
      </c>
      <c r="O286" s="308">
        <f t="shared" si="58"/>
        <v>0.20241284817600003</v>
      </c>
      <c r="P286" s="350">
        <v>273022.12700000004</v>
      </c>
      <c r="Q286" s="347">
        <f t="shared" si="54"/>
        <v>251071147.9892</v>
      </c>
      <c r="R286" s="100">
        <f t="shared" si="59"/>
        <v>251071.14798919999</v>
      </c>
      <c r="S286" s="351">
        <f t="shared" si="55"/>
        <v>251071147989.19998</v>
      </c>
      <c r="T286" s="348">
        <f t="shared" si="62"/>
        <v>251.0711479892</v>
      </c>
      <c r="U286" s="352">
        <f t="shared" si="61"/>
        <v>5.0214229597840001</v>
      </c>
      <c r="V286" s="352">
        <f t="shared" si="60"/>
        <v>22.596403319027999</v>
      </c>
      <c r="W286" s="148"/>
      <c r="X286" s="148"/>
    </row>
    <row r="287" spans="1:24" ht="12" customHeight="1" thickBot="1">
      <c r="A287" s="60" t="s">
        <v>40</v>
      </c>
      <c r="B287" s="12" t="s">
        <v>70</v>
      </c>
      <c r="C287" s="12" t="s">
        <v>67</v>
      </c>
      <c r="D287" s="12" t="s">
        <v>57</v>
      </c>
      <c r="E287" s="12" t="s">
        <v>48</v>
      </c>
      <c r="F287" s="89" t="s">
        <v>114</v>
      </c>
      <c r="G287" s="14">
        <v>3.5</v>
      </c>
      <c r="H287" s="12">
        <v>4</v>
      </c>
      <c r="I287" s="347">
        <v>18217.031000000003</v>
      </c>
      <c r="J287" s="347">
        <f t="shared" si="51"/>
        <v>1478858.5765800003</v>
      </c>
      <c r="K287" s="347">
        <f t="shared" si="56"/>
        <v>1478.8585765800003</v>
      </c>
      <c r="L287" s="347">
        <f t="shared" si="52"/>
        <v>1478858576.5800004</v>
      </c>
      <c r="M287" s="348">
        <f t="shared" si="53"/>
        <v>1.4788585765800004</v>
      </c>
      <c r="N287" s="349">
        <f t="shared" si="57"/>
        <v>4.6214330518125013E-2</v>
      </c>
      <c r="O287" s="308">
        <f t="shared" si="58"/>
        <v>0.20112476641488006</v>
      </c>
      <c r="P287" s="356">
        <v>327889.891</v>
      </c>
      <c r="Q287" s="347">
        <f t="shared" si="54"/>
        <v>301527543.76359999</v>
      </c>
      <c r="R287" s="100">
        <f t="shared" si="59"/>
        <v>301527.5437636</v>
      </c>
      <c r="S287" s="351">
        <f t="shared" si="55"/>
        <v>301527543763.59998</v>
      </c>
      <c r="T287" s="348">
        <f t="shared" si="62"/>
        <v>301.52754376360002</v>
      </c>
      <c r="U287" s="352">
        <f t="shared" si="61"/>
        <v>6.0305508752720005</v>
      </c>
      <c r="V287" s="352">
        <f t="shared" si="60"/>
        <v>27.137478938723998</v>
      </c>
      <c r="W287" s="148"/>
      <c r="X287" s="148"/>
    </row>
    <row r="288" spans="1:24" ht="12" customHeight="1">
      <c r="A288" s="59" t="s">
        <v>40</v>
      </c>
      <c r="B288" s="11" t="s">
        <v>72</v>
      </c>
      <c r="C288" s="11" t="s">
        <v>73</v>
      </c>
      <c r="D288" s="11" t="s">
        <v>57</v>
      </c>
      <c r="E288" s="11" t="s">
        <v>48</v>
      </c>
      <c r="F288" s="90" t="s">
        <v>113</v>
      </c>
      <c r="G288" s="13">
        <v>0.61399999999999999</v>
      </c>
      <c r="H288" s="11" t="s">
        <v>29</v>
      </c>
      <c r="I288" s="347">
        <v>41067.488000000005</v>
      </c>
      <c r="J288" s="347">
        <f t="shared" si="51"/>
        <v>3333858.6758400006</v>
      </c>
      <c r="K288" s="347">
        <f t="shared" si="56"/>
        <v>3333.8586758400006</v>
      </c>
      <c r="L288" s="347">
        <f t="shared" si="52"/>
        <v>3333858675.8400006</v>
      </c>
      <c r="M288" s="348">
        <f t="shared" si="53"/>
        <v>3.3338586758400006</v>
      </c>
      <c r="N288" s="349">
        <f t="shared" si="57"/>
        <v>0.10418308362000002</v>
      </c>
      <c r="O288" s="308">
        <f t="shared" si="58"/>
        <v>0.45340477991424011</v>
      </c>
      <c r="P288" s="357">
        <v>90818.483000000007</v>
      </c>
      <c r="Q288" s="347">
        <f t="shared" si="54"/>
        <v>83516676.966800004</v>
      </c>
      <c r="R288" s="100">
        <f t="shared" si="59"/>
        <v>83516.676966800005</v>
      </c>
      <c r="S288" s="351">
        <f t="shared" si="55"/>
        <v>83516676966.800003</v>
      </c>
      <c r="T288" s="348">
        <f t="shared" si="62"/>
        <v>83.516676966800006</v>
      </c>
      <c r="U288" s="352">
        <f t="shared" si="61"/>
        <v>1.6703335393360002</v>
      </c>
      <c r="V288" s="352">
        <f t="shared" si="60"/>
        <v>7.5165009270120002</v>
      </c>
      <c r="W288" s="148"/>
      <c r="X288" s="148"/>
    </row>
    <row r="289" spans="1:24" ht="12" customHeight="1">
      <c r="A289" s="54" t="s">
        <v>40</v>
      </c>
      <c r="B289" s="2" t="s">
        <v>72</v>
      </c>
      <c r="C289" s="2" t="s">
        <v>73</v>
      </c>
      <c r="D289" s="2" t="s">
        <v>57</v>
      </c>
      <c r="E289" s="2" t="s">
        <v>48</v>
      </c>
      <c r="F289" s="88" t="s">
        <v>114</v>
      </c>
      <c r="G289" s="4">
        <v>3</v>
      </c>
      <c r="H289" s="2">
        <v>3.5</v>
      </c>
      <c r="I289" s="347">
        <v>47134.276000000005</v>
      </c>
      <c r="J289" s="347">
        <f t="shared" si="51"/>
        <v>3826360.52568</v>
      </c>
      <c r="K289" s="347">
        <f t="shared" si="56"/>
        <v>3826.3605256800001</v>
      </c>
      <c r="L289" s="347">
        <f t="shared" si="52"/>
        <v>3826360525.6799998</v>
      </c>
      <c r="M289" s="348">
        <f t="shared" si="53"/>
        <v>3.8263605256800002</v>
      </c>
      <c r="N289" s="349">
        <f t="shared" si="57"/>
        <v>0.11957376642750001</v>
      </c>
      <c r="O289" s="308">
        <f t="shared" si="58"/>
        <v>0.52038503149248017</v>
      </c>
      <c r="P289" s="350">
        <v>107468.81600000001</v>
      </c>
      <c r="Q289" s="347">
        <f t="shared" si="54"/>
        <v>98828323.193599984</v>
      </c>
      <c r="R289" s="100">
        <f t="shared" si="59"/>
        <v>98828.323193599979</v>
      </c>
      <c r="S289" s="351">
        <f t="shared" si="55"/>
        <v>98828323193.599991</v>
      </c>
      <c r="T289" s="348">
        <f t="shared" si="62"/>
        <v>98.828323193599999</v>
      </c>
      <c r="U289" s="352">
        <f t="shared" si="61"/>
        <v>1.976566463872</v>
      </c>
      <c r="V289" s="352">
        <f t="shared" si="60"/>
        <v>8.8945490874240001</v>
      </c>
      <c r="W289" s="148"/>
      <c r="X289" s="148"/>
    </row>
    <row r="290" spans="1:24" ht="12" customHeight="1">
      <c r="A290" s="54" t="s">
        <v>40</v>
      </c>
      <c r="B290" s="2" t="s">
        <v>75</v>
      </c>
      <c r="C290" s="2" t="s">
        <v>73</v>
      </c>
      <c r="D290" s="2" t="s">
        <v>57</v>
      </c>
      <c r="E290" s="2" t="s">
        <v>48</v>
      </c>
      <c r="F290" s="87" t="s">
        <v>113</v>
      </c>
      <c r="G290" s="4">
        <v>0.51100000000000001</v>
      </c>
      <c r="H290" s="2" t="s">
        <v>29</v>
      </c>
      <c r="I290" s="347">
        <v>8883.5110000000004</v>
      </c>
      <c r="J290" s="347">
        <f t="shared" si="51"/>
        <v>721163.42298000003</v>
      </c>
      <c r="K290" s="347">
        <f t="shared" si="56"/>
        <v>721.16342298000006</v>
      </c>
      <c r="L290" s="347">
        <f t="shared" si="52"/>
        <v>721163422.98000002</v>
      </c>
      <c r="M290" s="348">
        <f t="shared" si="53"/>
        <v>0.72116342298000002</v>
      </c>
      <c r="N290" s="349">
        <f t="shared" si="57"/>
        <v>2.2536356968125001E-2</v>
      </c>
      <c r="O290" s="308">
        <f t="shared" si="58"/>
        <v>9.8078225525280005E-2</v>
      </c>
      <c r="P290" s="350">
        <v>100168.67</v>
      </c>
      <c r="Q290" s="347">
        <f t="shared" si="54"/>
        <v>92115108.931999981</v>
      </c>
      <c r="R290" s="100">
        <f t="shared" si="59"/>
        <v>92115.108931999988</v>
      </c>
      <c r="S290" s="351">
        <f t="shared" si="55"/>
        <v>92115108931.999985</v>
      </c>
      <c r="T290" s="348">
        <f t="shared" si="62"/>
        <v>92.115108931999984</v>
      </c>
      <c r="U290" s="352">
        <f t="shared" si="61"/>
        <v>1.8423021786399998</v>
      </c>
      <c r="V290" s="352">
        <f t="shared" si="60"/>
        <v>8.2903598038799995</v>
      </c>
      <c r="W290" s="148"/>
      <c r="X290" s="148"/>
    </row>
    <row r="291" spans="1:24" ht="12" customHeight="1" thickBot="1">
      <c r="A291" s="60" t="s">
        <v>40</v>
      </c>
      <c r="B291" s="12" t="s">
        <v>75</v>
      </c>
      <c r="C291" s="12" t="s">
        <v>73</v>
      </c>
      <c r="D291" s="12" t="s">
        <v>57</v>
      </c>
      <c r="E291" s="12" t="s">
        <v>48</v>
      </c>
      <c r="F291" s="89" t="s">
        <v>114</v>
      </c>
      <c r="G291" s="14">
        <v>4</v>
      </c>
      <c r="H291" s="12">
        <v>4.5</v>
      </c>
      <c r="I291" s="347">
        <v>5016.7670000000007</v>
      </c>
      <c r="J291" s="347">
        <f t="shared" si="51"/>
        <v>407261.14506000007</v>
      </c>
      <c r="K291" s="347">
        <f t="shared" si="56"/>
        <v>407.26114506000005</v>
      </c>
      <c r="L291" s="347">
        <f t="shared" si="52"/>
        <v>407261145.06000006</v>
      </c>
      <c r="M291" s="348">
        <f t="shared" si="53"/>
        <v>0.40726114506000011</v>
      </c>
      <c r="N291" s="349">
        <f t="shared" si="57"/>
        <v>1.2726910783125003E-2</v>
      </c>
      <c r="O291" s="308">
        <f t="shared" si="58"/>
        <v>5.538751572816001E-2</v>
      </c>
      <c r="P291" s="356">
        <v>64601.292000000009</v>
      </c>
      <c r="Q291" s="347">
        <f t="shared" si="54"/>
        <v>59407348.123200007</v>
      </c>
      <c r="R291" s="100">
        <f t="shared" si="59"/>
        <v>59407.348123200005</v>
      </c>
      <c r="S291" s="351">
        <f t="shared" si="55"/>
        <v>59407348123.200005</v>
      </c>
      <c r="T291" s="348">
        <f t="shared" si="62"/>
        <v>59.407348123200009</v>
      </c>
      <c r="U291" s="352">
        <f t="shared" si="61"/>
        <v>1.1881469624640002</v>
      </c>
      <c r="V291" s="352">
        <f t="shared" si="60"/>
        <v>5.3466613310879998</v>
      </c>
      <c r="W291" s="148"/>
      <c r="X291" s="148"/>
    </row>
    <row r="292" spans="1:24" ht="12" customHeight="1">
      <c r="A292" s="59" t="s">
        <v>40</v>
      </c>
      <c r="B292" s="11" t="s">
        <v>78</v>
      </c>
      <c r="C292" s="11" t="s">
        <v>79</v>
      </c>
      <c r="D292" s="11" t="s">
        <v>57</v>
      </c>
      <c r="E292" s="11" t="s">
        <v>48</v>
      </c>
      <c r="F292" s="90" t="s">
        <v>113</v>
      </c>
      <c r="G292" s="13">
        <v>0.501</v>
      </c>
      <c r="H292" s="11" t="s">
        <v>29</v>
      </c>
      <c r="I292" s="347">
        <v>9116.8490000000002</v>
      </c>
      <c r="J292" s="347">
        <f t="shared" si="51"/>
        <v>740105.80182000005</v>
      </c>
      <c r="K292" s="347">
        <f t="shared" si="56"/>
        <v>740.10580182000001</v>
      </c>
      <c r="L292" s="347">
        <f t="shared" si="52"/>
        <v>740105801.82000005</v>
      </c>
      <c r="M292" s="348">
        <f t="shared" si="53"/>
        <v>0.74010580182000008</v>
      </c>
      <c r="N292" s="349">
        <f t="shared" si="57"/>
        <v>2.3128306306875002E-2</v>
      </c>
      <c r="O292" s="308">
        <f t="shared" si="58"/>
        <v>0.10065438904752001</v>
      </c>
      <c r="P292" s="357">
        <v>176520.19700000001</v>
      </c>
      <c r="Q292" s="347">
        <f t="shared" si="54"/>
        <v>162327973.16120002</v>
      </c>
      <c r="R292" s="100">
        <f t="shared" si="59"/>
        <v>162327.9731612</v>
      </c>
      <c r="S292" s="351">
        <f t="shared" si="55"/>
        <v>162327973161.20001</v>
      </c>
      <c r="T292" s="348">
        <f t="shared" si="62"/>
        <v>162.32797316120002</v>
      </c>
      <c r="U292" s="352">
        <f t="shared" si="61"/>
        <v>3.2465594632240005</v>
      </c>
      <c r="V292" s="352">
        <f t="shared" si="60"/>
        <v>14.609517584508001</v>
      </c>
      <c r="W292" s="148"/>
      <c r="X292" s="148"/>
    </row>
    <row r="293" spans="1:24" ht="12" customHeight="1">
      <c r="A293" s="54" t="s">
        <v>40</v>
      </c>
      <c r="B293" s="2" t="s">
        <v>78</v>
      </c>
      <c r="C293" s="2" t="s">
        <v>79</v>
      </c>
      <c r="D293" s="2" t="s">
        <v>57</v>
      </c>
      <c r="E293" s="2" t="s">
        <v>48</v>
      </c>
      <c r="F293" s="88" t="s">
        <v>114</v>
      </c>
      <c r="G293" s="4">
        <v>4</v>
      </c>
      <c r="H293" s="2">
        <v>4.5</v>
      </c>
      <c r="I293" s="347">
        <v>6000.12</v>
      </c>
      <c r="J293" s="347">
        <f t="shared" si="51"/>
        <v>487089.74159999995</v>
      </c>
      <c r="K293" s="347">
        <f t="shared" si="56"/>
        <v>487.08974159999997</v>
      </c>
      <c r="L293" s="347">
        <f t="shared" si="52"/>
        <v>487089741.59999996</v>
      </c>
      <c r="M293" s="348">
        <f t="shared" si="53"/>
        <v>0.48708974160000001</v>
      </c>
      <c r="N293" s="349">
        <f t="shared" si="57"/>
        <v>1.5221554425E-2</v>
      </c>
      <c r="O293" s="308">
        <f t="shared" si="58"/>
        <v>6.6244204857600006E-2</v>
      </c>
      <c r="P293" s="350">
        <v>130219.27100000001</v>
      </c>
      <c r="Q293" s="347">
        <f t="shared" si="54"/>
        <v>119749641.6116</v>
      </c>
      <c r="R293" s="100">
        <f t="shared" si="59"/>
        <v>119749.6416116</v>
      </c>
      <c r="S293" s="351">
        <f t="shared" si="55"/>
        <v>119749641611.59999</v>
      </c>
      <c r="T293" s="348">
        <f t="shared" si="62"/>
        <v>119.7496416116</v>
      </c>
      <c r="U293" s="352">
        <f t="shared" si="61"/>
        <v>2.394992832232</v>
      </c>
      <c r="V293" s="352">
        <f t="shared" si="60"/>
        <v>10.777467745044</v>
      </c>
      <c r="W293" s="148"/>
      <c r="X293" s="148"/>
    </row>
    <row r="294" spans="1:24" ht="12" customHeight="1">
      <c r="A294" s="54" t="s">
        <v>40</v>
      </c>
      <c r="B294" s="2" t="s">
        <v>81</v>
      </c>
      <c r="C294" s="2" t="s">
        <v>79</v>
      </c>
      <c r="D294" s="2" t="s">
        <v>57</v>
      </c>
      <c r="E294" s="2" t="s">
        <v>48</v>
      </c>
      <c r="F294" s="87" t="s">
        <v>113</v>
      </c>
      <c r="G294" s="4">
        <v>0.495</v>
      </c>
      <c r="H294" s="2" t="s">
        <v>29</v>
      </c>
      <c r="I294" s="347">
        <v>13500.27</v>
      </c>
      <c r="J294" s="347">
        <f t="shared" si="51"/>
        <v>1095951.9186</v>
      </c>
      <c r="K294" s="347">
        <f t="shared" si="56"/>
        <v>1095.9519186</v>
      </c>
      <c r="L294" s="347">
        <f t="shared" si="52"/>
        <v>1095951918.5999999</v>
      </c>
      <c r="M294" s="348">
        <f t="shared" si="53"/>
        <v>1.0959519186</v>
      </c>
      <c r="N294" s="349">
        <f t="shared" si="57"/>
        <v>3.4248497456249999E-2</v>
      </c>
      <c r="O294" s="308">
        <f t="shared" si="58"/>
        <v>0.14904946092960003</v>
      </c>
      <c r="P294" s="350">
        <v>499509.99</v>
      </c>
      <c r="Q294" s="347">
        <f t="shared" si="54"/>
        <v>459349386.80399996</v>
      </c>
      <c r="R294" s="100">
        <f t="shared" si="59"/>
        <v>459349.38680399995</v>
      </c>
      <c r="S294" s="351">
        <f t="shared" si="55"/>
        <v>459349386803.99994</v>
      </c>
      <c r="T294" s="348">
        <f t="shared" si="62"/>
        <v>459.34938680399995</v>
      </c>
      <c r="U294" s="352">
        <f t="shared" si="61"/>
        <v>9.186987736079999</v>
      </c>
      <c r="V294" s="352">
        <f t="shared" si="60"/>
        <v>41.341444812359995</v>
      </c>
      <c r="W294" s="148"/>
      <c r="X294" s="148"/>
    </row>
    <row r="295" spans="1:24" ht="12" customHeight="1" thickBot="1">
      <c r="A295" s="60" t="s">
        <v>40</v>
      </c>
      <c r="B295" s="12" t="s">
        <v>81</v>
      </c>
      <c r="C295" s="12" t="s">
        <v>79</v>
      </c>
      <c r="D295" s="12" t="s">
        <v>57</v>
      </c>
      <c r="E295" s="12" t="s">
        <v>48</v>
      </c>
      <c r="F295" s="89" t="s">
        <v>114</v>
      </c>
      <c r="G295" s="14">
        <v>4.0999999999999996</v>
      </c>
      <c r="H295" s="12">
        <v>4.5999999999999996</v>
      </c>
      <c r="I295" s="347">
        <v>5633.4460000000008</v>
      </c>
      <c r="J295" s="347">
        <f t="shared" si="51"/>
        <v>457323.14628000004</v>
      </c>
      <c r="K295" s="347">
        <f t="shared" si="56"/>
        <v>457.32314628000006</v>
      </c>
      <c r="L295" s="347">
        <f t="shared" si="52"/>
        <v>457323146.28000003</v>
      </c>
      <c r="M295" s="348">
        <f t="shared" si="53"/>
        <v>0.45732314628000004</v>
      </c>
      <c r="N295" s="349">
        <f t="shared" si="57"/>
        <v>1.4291348321250001E-2</v>
      </c>
      <c r="O295" s="308">
        <f t="shared" si="58"/>
        <v>6.2195947894080013E-2</v>
      </c>
      <c r="P295" s="356">
        <v>77701.554000000004</v>
      </c>
      <c r="Q295" s="347">
        <f t="shared" si="54"/>
        <v>71454349.058400005</v>
      </c>
      <c r="R295" s="100">
        <f t="shared" si="59"/>
        <v>71454.34905840001</v>
      </c>
      <c r="S295" s="351">
        <f t="shared" si="55"/>
        <v>71454349058.400009</v>
      </c>
      <c r="T295" s="348">
        <f t="shared" si="62"/>
        <v>71.454349058400012</v>
      </c>
      <c r="U295" s="352">
        <f t="shared" si="61"/>
        <v>1.4290869811680003</v>
      </c>
      <c r="V295" s="352">
        <f t="shared" si="60"/>
        <v>6.4308914152560002</v>
      </c>
      <c r="W295" s="148"/>
      <c r="X295" s="148"/>
    </row>
    <row r="296" spans="1:24" ht="12" customHeight="1">
      <c r="A296" s="59" t="s">
        <v>40</v>
      </c>
      <c r="B296" s="11" t="s">
        <v>83</v>
      </c>
      <c r="C296" s="11" t="s">
        <v>84</v>
      </c>
      <c r="D296" s="11" t="s">
        <v>57</v>
      </c>
      <c r="E296" s="11" t="s">
        <v>48</v>
      </c>
      <c r="F296" s="90" t="s">
        <v>113</v>
      </c>
      <c r="G296" s="13">
        <v>0.49199999999999999</v>
      </c>
      <c r="H296" s="11" t="s">
        <v>29</v>
      </c>
      <c r="I296" s="347">
        <v>12583.585000000001</v>
      </c>
      <c r="J296" s="347">
        <f t="shared" si="51"/>
        <v>1021535.4303</v>
      </c>
      <c r="K296" s="347">
        <f t="shared" si="56"/>
        <v>1021.5354303</v>
      </c>
      <c r="L296" s="347">
        <f t="shared" si="52"/>
        <v>1021535430.3</v>
      </c>
      <c r="M296" s="348">
        <f t="shared" si="53"/>
        <v>1.0215354302999999</v>
      </c>
      <c r="N296" s="349">
        <f t="shared" si="57"/>
        <v>3.1922982196874998E-2</v>
      </c>
      <c r="O296" s="308">
        <f t="shared" si="58"/>
        <v>0.13892881852080002</v>
      </c>
      <c r="P296" s="357">
        <v>122652.45300000001</v>
      </c>
      <c r="Q296" s="347">
        <f t="shared" si="54"/>
        <v>112791195.7788</v>
      </c>
      <c r="R296" s="100">
        <f t="shared" si="59"/>
        <v>112791.1957788</v>
      </c>
      <c r="S296" s="351">
        <f t="shared" si="55"/>
        <v>112791195778.8</v>
      </c>
      <c r="T296" s="348">
        <f t="shared" si="62"/>
        <v>112.79119577880002</v>
      </c>
      <c r="U296" s="352">
        <f t="shared" si="61"/>
        <v>2.2558239155760003</v>
      </c>
      <c r="V296" s="352">
        <f t="shared" si="60"/>
        <v>10.151207620092</v>
      </c>
      <c r="W296" s="148"/>
      <c r="X296" s="148"/>
    </row>
    <row r="297" spans="1:24" ht="12" customHeight="1">
      <c r="A297" s="54" t="s">
        <v>40</v>
      </c>
      <c r="B297" s="2" t="s">
        <v>83</v>
      </c>
      <c r="C297" s="2" t="s">
        <v>84</v>
      </c>
      <c r="D297" s="2" t="s">
        <v>57</v>
      </c>
      <c r="E297" s="2" t="s">
        <v>48</v>
      </c>
      <c r="F297" s="88" t="s">
        <v>114</v>
      </c>
      <c r="G297" s="4">
        <v>4.2</v>
      </c>
      <c r="H297" s="2">
        <v>4.7</v>
      </c>
      <c r="I297" s="347" t="s">
        <v>115</v>
      </c>
      <c r="J297" s="347" t="s">
        <v>115</v>
      </c>
      <c r="K297" s="347" t="s">
        <v>115</v>
      </c>
      <c r="L297" s="347" t="s">
        <v>115</v>
      </c>
      <c r="M297" s="348" t="s">
        <v>115</v>
      </c>
      <c r="N297" s="348" t="s">
        <v>115</v>
      </c>
      <c r="O297" s="364" t="s">
        <v>115</v>
      </c>
      <c r="P297" s="347" t="s">
        <v>115</v>
      </c>
      <c r="Q297" s="347" t="s">
        <v>115</v>
      </c>
      <c r="R297" s="364" t="s">
        <v>115</v>
      </c>
      <c r="S297" s="347" t="s">
        <v>115</v>
      </c>
      <c r="T297" s="348" t="s">
        <v>115</v>
      </c>
      <c r="U297" s="364" t="s">
        <v>115</v>
      </c>
      <c r="V297" s="364" t="s">
        <v>115</v>
      </c>
      <c r="W297" s="148"/>
      <c r="X297" s="104"/>
    </row>
    <row r="298" spans="1:24" ht="12" customHeight="1">
      <c r="A298" s="54" t="s">
        <v>40</v>
      </c>
      <c r="B298" s="2" t="s">
        <v>86</v>
      </c>
      <c r="C298" s="2" t="s">
        <v>84</v>
      </c>
      <c r="D298" s="2" t="s">
        <v>57</v>
      </c>
      <c r="E298" s="2" t="s">
        <v>48</v>
      </c>
      <c r="F298" s="87" t="s">
        <v>113</v>
      </c>
      <c r="G298" s="4">
        <v>0.502</v>
      </c>
      <c r="H298" s="2" t="s">
        <v>29</v>
      </c>
      <c r="I298" s="347">
        <v>6666.8</v>
      </c>
      <c r="J298" s="347">
        <f t="shared" ref="J298:J325" si="63">I298*220*0.369</f>
        <v>541210.82400000002</v>
      </c>
      <c r="K298" s="347">
        <f t="shared" si="56"/>
        <v>541.210824</v>
      </c>
      <c r="L298" s="347">
        <f t="shared" ref="L298:L325" si="64">J298*1000</f>
        <v>541210824</v>
      </c>
      <c r="M298" s="348">
        <f t="shared" ref="M298:M325" si="65">L298*0.000000001</f>
        <v>0.54121082399999998</v>
      </c>
      <c r="N298" s="349">
        <f t="shared" si="57"/>
        <v>1.6912838249999999E-2</v>
      </c>
      <c r="O298" s="308">
        <f t="shared" si="58"/>
        <v>7.360467206400001E-2</v>
      </c>
      <c r="P298" s="350">
        <v>172253.44500000001</v>
      </c>
      <c r="Q298" s="347">
        <f t="shared" ref="Q298:Q325" si="66">P298*220*4.18</f>
        <v>158404268.02199998</v>
      </c>
      <c r="R298" s="100">
        <f t="shared" si="59"/>
        <v>158404.26802199997</v>
      </c>
      <c r="S298" s="351">
        <f t="shared" ref="S298:S325" si="67">Q298*1000</f>
        <v>158404268022</v>
      </c>
      <c r="T298" s="348">
        <f t="shared" ref="T298:T325" si="68">S298*0.000000001</f>
        <v>158.404268022</v>
      </c>
      <c r="U298" s="352">
        <f t="shared" si="61"/>
        <v>3.1680853604400001</v>
      </c>
      <c r="V298" s="352">
        <f t="shared" si="60"/>
        <v>14.25638412198</v>
      </c>
      <c r="W298" s="148"/>
      <c r="X298" s="148"/>
    </row>
    <row r="299" spans="1:24" ht="12" customHeight="1">
      <c r="A299" s="54" t="s">
        <v>40</v>
      </c>
      <c r="B299" s="2" t="s">
        <v>86</v>
      </c>
      <c r="C299" s="2" t="s">
        <v>84</v>
      </c>
      <c r="D299" s="2" t="s">
        <v>57</v>
      </c>
      <c r="E299" s="2" t="s">
        <v>48</v>
      </c>
      <c r="F299" s="88" t="s">
        <v>114</v>
      </c>
      <c r="G299" s="4">
        <v>3.4</v>
      </c>
      <c r="H299" s="2">
        <v>3.9</v>
      </c>
      <c r="I299" s="347">
        <v>2933.3920000000003</v>
      </c>
      <c r="J299" s="347">
        <f t="shared" si="63"/>
        <v>238132.76256000003</v>
      </c>
      <c r="K299" s="347">
        <f t="shared" si="56"/>
        <v>238.13276256000003</v>
      </c>
      <c r="L299" s="347">
        <f t="shared" si="64"/>
        <v>238132762.56000003</v>
      </c>
      <c r="M299" s="348">
        <f t="shared" si="65"/>
        <v>0.23813276256000004</v>
      </c>
      <c r="N299" s="349">
        <f t="shared" si="57"/>
        <v>7.4416488300000014E-3</v>
      </c>
      <c r="O299" s="308">
        <f t="shared" si="58"/>
        <v>3.2386055708160007E-2</v>
      </c>
      <c r="P299" s="350">
        <v>14183.617000000002</v>
      </c>
      <c r="Q299" s="347">
        <f t="shared" si="66"/>
        <v>13043254.1932</v>
      </c>
      <c r="R299" s="100">
        <f t="shared" si="59"/>
        <v>13043.2541932</v>
      </c>
      <c r="S299" s="351">
        <f t="shared" si="67"/>
        <v>13043254193.199999</v>
      </c>
      <c r="T299" s="348">
        <f t="shared" si="68"/>
        <v>13.043254193199999</v>
      </c>
      <c r="U299" s="352">
        <f t="shared" si="61"/>
        <v>0.26086508386399998</v>
      </c>
      <c r="V299" s="352">
        <f t="shared" si="60"/>
        <v>1.173892877388</v>
      </c>
      <c r="W299" s="148"/>
      <c r="X299" s="148"/>
    </row>
    <row r="300" spans="1:24" ht="12" customHeight="1">
      <c r="A300" s="54" t="s">
        <v>40</v>
      </c>
      <c r="B300" s="2" t="s">
        <v>88</v>
      </c>
      <c r="C300" s="2" t="s">
        <v>84</v>
      </c>
      <c r="D300" s="2" t="s">
        <v>57</v>
      </c>
      <c r="E300" s="2" t="s">
        <v>48</v>
      </c>
      <c r="F300" s="87" t="s">
        <v>113</v>
      </c>
      <c r="G300" s="4">
        <v>0.49199999999999999</v>
      </c>
      <c r="H300" s="2" t="s">
        <v>29</v>
      </c>
      <c r="I300" s="347">
        <v>35084.035000000003</v>
      </c>
      <c r="J300" s="347">
        <f t="shared" si="63"/>
        <v>2848121.9613000005</v>
      </c>
      <c r="K300" s="347">
        <f t="shared" si="56"/>
        <v>2848.1219613000007</v>
      </c>
      <c r="L300" s="347">
        <f t="shared" si="64"/>
        <v>2848121961.3000007</v>
      </c>
      <c r="M300" s="348">
        <f t="shared" si="65"/>
        <v>2.8481219613000008</v>
      </c>
      <c r="N300" s="349">
        <f t="shared" si="57"/>
        <v>8.9003811290625026E-2</v>
      </c>
      <c r="O300" s="308">
        <f t="shared" si="58"/>
        <v>0.38734458673680006</v>
      </c>
      <c r="P300" s="350">
        <v>158803.17600000001</v>
      </c>
      <c r="Q300" s="347">
        <f t="shared" si="66"/>
        <v>146035400.6496</v>
      </c>
      <c r="R300" s="100">
        <f t="shared" si="59"/>
        <v>146035.40064959999</v>
      </c>
      <c r="S300" s="351">
        <f t="shared" si="67"/>
        <v>146035400649.60001</v>
      </c>
      <c r="T300" s="348">
        <f t="shared" si="68"/>
        <v>146.03540064960001</v>
      </c>
      <c r="U300" s="352">
        <f t="shared" si="61"/>
        <v>2.9207080129920002</v>
      </c>
      <c r="V300" s="352">
        <f t="shared" si="60"/>
        <v>13.143186058464</v>
      </c>
      <c r="W300" s="148"/>
      <c r="X300" s="148"/>
    </row>
    <row r="301" spans="1:24" ht="12" customHeight="1" thickBot="1">
      <c r="A301" s="60" t="s">
        <v>40</v>
      </c>
      <c r="B301" s="12" t="s">
        <v>88</v>
      </c>
      <c r="C301" s="12" t="s">
        <v>84</v>
      </c>
      <c r="D301" s="12" t="s">
        <v>57</v>
      </c>
      <c r="E301" s="12" t="s">
        <v>48</v>
      </c>
      <c r="F301" s="89" t="s">
        <v>114</v>
      </c>
      <c r="G301" s="14">
        <v>3.8</v>
      </c>
      <c r="H301" s="12">
        <v>4.3</v>
      </c>
      <c r="I301" s="347">
        <v>20717.081000000002</v>
      </c>
      <c r="J301" s="347">
        <f t="shared" si="63"/>
        <v>1681812.63558</v>
      </c>
      <c r="K301" s="347">
        <f t="shared" si="56"/>
        <v>1681.81263558</v>
      </c>
      <c r="L301" s="347">
        <f t="shared" si="64"/>
        <v>1681812635.5799999</v>
      </c>
      <c r="M301" s="348">
        <f t="shared" si="65"/>
        <v>1.68181263558</v>
      </c>
      <c r="N301" s="349">
        <f t="shared" si="57"/>
        <v>5.2556644861875002E-2</v>
      </c>
      <c r="O301" s="308">
        <f t="shared" si="58"/>
        <v>0.22872651843888006</v>
      </c>
      <c r="P301" s="356">
        <v>97685.287000000011</v>
      </c>
      <c r="Q301" s="347">
        <f t="shared" si="66"/>
        <v>89831389.9252</v>
      </c>
      <c r="R301" s="100">
        <f t="shared" si="59"/>
        <v>89831.389925199997</v>
      </c>
      <c r="S301" s="351">
        <f t="shared" si="67"/>
        <v>89831389925.199997</v>
      </c>
      <c r="T301" s="348">
        <f t="shared" si="68"/>
        <v>89.8313899252</v>
      </c>
      <c r="U301" s="352">
        <f t="shared" si="61"/>
        <v>1.796627798504</v>
      </c>
      <c r="V301" s="352">
        <f t="shared" si="60"/>
        <v>8.0848250932679999</v>
      </c>
      <c r="W301" s="148"/>
      <c r="X301" s="148"/>
    </row>
    <row r="302" spans="1:24" ht="12" customHeight="1">
      <c r="A302" s="59" t="s">
        <v>40</v>
      </c>
      <c r="B302" s="11" t="s">
        <v>91</v>
      </c>
      <c r="C302" s="11" t="s">
        <v>90</v>
      </c>
      <c r="D302" s="11" t="s">
        <v>57</v>
      </c>
      <c r="E302" s="11" t="s">
        <v>48</v>
      </c>
      <c r="F302" s="90" t="s">
        <v>113</v>
      </c>
      <c r="G302" s="13">
        <v>0.504</v>
      </c>
      <c r="H302" s="11" t="s">
        <v>29</v>
      </c>
      <c r="I302" s="347">
        <v>10816.883000000002</v>
      </c>
      <c r="J302" s="347">
        <f t="shared" si="63"/>
        <v>878114.56194000004</v>
      </c>
      <c r="K302" s="347">
        <f t="shared" si="56"/>
        <v>878.11456194000004</v>
      </c>
      <c r="L302" s="347">
        <f t="shared" si="64"/>
        <v>878114561.94000006</v>
      </c>
      <c r="M302" s="348">
        <f t="shared" si="65"/>
        <v>0.87811456194000015</v>
      </c>
      <c r="N302" s="349">
        <f t="shared" si="57"/>
        <v>2.7441080060625005E-2</v>
      </c>
      <c r="O302" s="308">
        <f t="shared" si="58"/>
        <v>0.11942358042384002</v>
      </c>
      <c r="P302" s="357">
        <v>164169.95000000001</v>
      </c>
      <c r="Q302" s="347">
        <f t="shared" si="66"/>
        <v>150970686.01999998</v>
      </c>
      <c r="R302" s="100">
        <f t="shared" si="59"/>
        <v>150970.68601999999</v>
      </c>
      <c r="S302" s="351">
        <f t="shared" si="67"/>
        <v>150970686019.99997</v>
      </c>
      <c r="T302" s="348">
        <f t="shared" si="68"/>
        <v>150.97068601999999</v>
      </c>
      <c r="U302" s="352">
        <f t="shared" si="61"/>
        <v>3.0194137203999998</v>
      </c>
      <c r="V302" s="352">
        <f t="shared" si="60"/>
        <v>13.587361741800001</v>
      </c>
      <c r="W302" s="148"/>
      <c r="X302" s="148"/>
    </row>
    <row r="303" spans="1:24" ht="12" customHeight="1">
      <c r="A303" s="54" t="s">
        <v>40</v>
      </c>
      <c r="B303" s="2" t="s">
        <v>91</v>
      </c>
      <c r="C303" s="2" t="s">
        <v>90</v>
      </c>
      <c r="D303" s="2" t="s">
        <v>57</v>
      </c>
      <c r="E303" s="2" t="s">
        <v>48</v>
      </c>
      <c r="F303" s="88" t="s">
        <v>114</v>
      </c>
      <c r="G303" s="4">
        <v>3.5</v>
      </c>
      <c r="H303" s="2">
        <v>4</v>
      </c>
      <c r="I303" s="347">
        <v>14066.948000000002</v>
      </c>
      <c r="J303" s="347">
        <f t="shared" si="63"/>
        <v>1141954.8386400002</v>
      </c>
      <c r="K303" s="347">
        <f t="shared" si="56"/>
        <v>1141.9548386400002</v>
      </c>
      <c r="L303" s="347">
        <f t="shared" si="64"/>
        <v>1141954838.6400001</v>
      </c>
      <c r="M303" s="348">
        <f t="shared" si="65"/>
        <v>1.1419548386400002</v>
      </c>
      <c r="N303" s="349">
        <f t="shared" si="57"/>
        <v>3.5686088707500008E-2</v>
      </c>
      <c r="O303" s="308">
        <f t="shared" si="58"/>
        <v>0.15530585805504002</v>
      </c>
      <c r="P303" s="350">
        <v>186170.39</v>
      </c>
      <c r="Q303" s="347">
        <f t="shared" si="66"/>
        <v>171202290.64399999</v>
      </c>
      <c r="R303" s="100">
        <f t="shared" si="59"/>
        <v>171202.29064399999</v>
      </c>
      <c r="S303" s="351">
        <f t="shared" si="67"/>
        <v>171202290644</v>
      </c>
      <c r="T303" s="348">
        <f t="shared" si="68"/>
        <v>171.20229064400002</v>
      </c>
      <c r="U303" s="352">
        <f t="shared" si="61"/>
        <v>3.4240458128800002</v>
      </c>
      <c r="V303" s="352">
        <f t="shared" si="60"/>
        <v>15.40820615796</v>
      </c>
      <c r="W303" s="148"/>
      <c r="X303" s="148"/>
    </row>
    <row r="304" spans="1:24" ht="12" customHeight="1">
      <c r="A304" s="54" t="s">
        <v>40</v>
      </c>
      <c r="B304" s="2" t="s">
        <v>93</v>
      </c>
      <c r="C304" s="2" t="s">
        <v>90</v>
      </c>
      <c r="D304" s="2" t="s">
        <v>57</v>
      </c>
      <c r="E304" s="2" t="s">
        <v>48</v>
      </c>
      <c r="F304" s="87" t="s">
        <v>113</v>
      </c>
      <c r="G304" s="4">
        <v>0.53300000000000003</v>
      </c>
      <c r="H304" s="2" t="s">
        <v>29</v>
      </c>
      <c r="I304" s="347">
        <v>24050.481000000003</v>
      </c>
      <c r="J304" s="347">
        <f t="shared" si="63"/>
        <v>1952418.04758</v>
      </c>
      <c r="K304" s="347">
        <f t="shared" si="56"/>
        <v>1952.4180475800001</v>
      </c>
      <c r="L304" s="347">
        <f t="shared" si="64"/>
        <v>1952418047.5799999</v>
      </c>
      <c r="M304" s="348">
        <f t="shared" si="65"/>
        <v>1.9524180475800001</v>
      </c>
      <c r="N304" s="349">
        <f t="shared" si="57"/>
        <v>6.1013063986875005E-2</v>
      </c>
      <c r="O304" s="308">
        <f t="shared" si="58"/>
        <v>0.26552885447088004</v>
      </c>
      <c r="P304" s="350">
        <v>331373.29400000005</v>
      </c>
      <c r="Q304" s="347">
        <f t="shared" si="66"/>
        <v>304730881.16240001</v>
      </c>
      <c r="R304" s="100">
        <f t="shared" si="59"/>
        <v>304730.88116240001</v>
      </c>
      <c r="S304" s="351">
        <f t="shared" si="67"/>
        <v>304730881162.40002</v>
      </c>
      <c r="T304" s="348">
        <f t="shared" si="68"/>
        <v>304.73088116240007</v>
      </c>
      <c r="U304" s="352">
        <f t="shared" si="61"/>
        <v>6.0946176232480012</v>
      </c>
      <c r="V304" s="352">
        <f t="shared" si="60"/>
        <v>27.425779304616004</v>
      </c>
      <c r="W304" s="148"/>
      <c r="X304" s="148"/>
    </row>
    <row r="305" spans="1:24" ht="12" customHeight="1" thickBot="1">
      <c r="A305" s="60" t="s">
        <v>40</v>
      </c>
      <c r="B305" s="12" t="s">
        <v>93</v>
      </c>
      <c r="C305" s="12" t="s">
        <v>90</v>
      </c>
      <c r="D305" s="12" t="s">
        <v>57</v>
      </c>
      <c r="E305" s="12" t="s">
        <v>48</v>
      </c>
      <c r="F305" s="89" t="s">
        <v>114</v>
      </c>
      <c r="G305" s="14">
        <v>4</v>
      </c>
      <c r="H305" s="12">
        <v>4.5</v>
      </c>
      <c r="I305" s="347">
        <v>20767.082000000002</v>
      </c>
      <c r="J305" s="347">
        <f t="shared" si="63"/>
        <v>1685871.71676</v>
      </c>
      <c r="K305" s="347">
        <f t="shared" si="56"/>
        <v>1685.87171676</v>
      </c>
      <c r="L305" s="347">
        <f t="shared" si="64"/>
        <v>1685871716.76</v>
      </c>
      <c r="M305" s="348">
        <f t="shared" si="65"/>
        <v>1.6858717167600001</v>
      </c>
      <c r="N305" s="349">
        <f t="shared" si="57"/>
        <v>5.2683491148750004E-2</v>
      </c>
      <c r="O305" s="308">
        <f t="shared" si="58"/>
        <v>0.22927855347936002</v>
      </c>
      <c r="P305" s="356">
        <v>171403.42800000001</v>
      </c>
      <c r="Q305" s="347">
        <f t="shared" si="66"/>
        <v>157622592.3888</v>
      </c>
      <c r="R305" s="100">
        <f t="shared" si="59"/>
        <v>157622.5923888</v>
      </c>
      <c r="S305" s="351">
        <f t="shared" si="67"/>
        <v>157622592388.79999</v>
      </c>
      <c r="T305" s="348">
        <f t="shared" si="68"/>
        <v>157.6225923888</v>
      </c>
      <c r="U305" s="352">
        <f t="shared" si="61"/>
        <v>3.1524518477760002</v>
      </c>
      <c r="V305" s="352">
        <f t="shared" si="60"/>
        <v>14.186033314992001</v>
      </c>
      <c r="W305" s="148"/>
      <c r="X305" s="148"/>
    </row>
    <row r="306" spans="1:24" ht="12" customHeight="1">
      <c r="A306" s="59" t="s">
        <v>40</v>
      </c>
      <c r="B306" s="11" t="s">
        <v>96</v>
      </c>
      <c r="C306" s="11" t="s">
        <v>95</v>
      </c>
      <c r="D306" s="11" t="s">
        <v>57</v>
      </c>
      <c r="E306" s="11" t="s">
        <v>48</v>
      </c>
      <c r="F306" s="90" t="s">
        <v>113</v>
      </c>
      <c r="G306" s="13">
        <v>0.51300000000000001</v>
      </c>
      <c r="H306" s="11" t="s">
        <v>29</v>
      </c>
      <c r="I306" s="347">
        <v>8783.509</v>
      </c>
      <c r="J306" s="347">
        <f t="shared" si="63"/>
        <v>713045.26061999996</v>
      </c>
      <c r="K306" s="347">
        <f t="shared" si="56"/>
        <v>713.04526061999991</v>
      </c>
      <c r="L306" s="347">
        <f t="shared" si="64"/>
        <v>713045260.62</v>
      </c>
      <c r="M306" s="348">
        <f t="shared" si="65"/>
        <v>0.71304526062000007</v>
      </c>
      <c r="N306" s="349">
        <f t="shared" si="57"/>
        <v>2.2282664394375002E-2</v>
      </c>
      <c r="O306" s="308">
        <f t="shared" si="58"/>
        <v>9.6974155444320004E-2</v>
      </c>
      <c r="P306" s="357">
        <v>90918.485000000015</v>
      </c>
      <c r="Q306" s="347">
        <f t="shared" si="66"/>
        <v>83608638.806000009</v>
      </c>
      <c r="R306" s="100">
        <f t="shared" si="59"/>
        <v>83608.638806000003</v>
      </c>
      <c r="S306" s="351">
        <f t="shared" si="67"/>
        <v>83608638806.000015</v>
      </c>
      <c r="T306" s="348">
        <f t="shared" si="68"/>
        <v>83.608638806000016</v>
      </c>
      <c r="U306" s="352">
        <f t="shared" si="61"/>
        <v>1.6721727761200003</v>
      </c>
      <c r="V306" s="352">
        <f t="shared" si="60"/>
        <v>7.5247774925400019</v>
      </c>
      <c r="W306" s="148"/>
      <c r="X306" s="148"/>
    </row>
    <row r="307" spans="1:24" ht="12" customHeight="1">
      <c r="A307" s="54" t="s">
        <v>40</v>
      </c>
      <c r="B307" s="2" t="s">
        <v>96</v>
      </c>
      <c r="C307" s="2" t="s">
        <v>95</v>
      </c>
      <c r="D307" s="2" t="s">
        <v>57</v>
      </c>
      <c r="E307" s="2" t="s">
        <v>48</v>
      </c>
      <c r="F307" s="88" t="s">
        <v>114</v>
      </c>
      <c r="G307" s="4">
        <v>4.5</v>
      </c>
      <c r="H307" s="2">
        <v>5</v>
      </c>
      <c r="I307" s="347">
        <v>14633.626000000002</v>
      </c>
      <c r="J307" s="347">
        <f t="shared" si="63"/>
        <v>1187957.7586800002</v>
      </c>
      <c r="K307" s="347">
        <f t="shared" si="56"/>
        <v>1187.9577586800001</v>
      </c>
      <c r="L307" s="347">
        <f t="shared" si="64"/>
        <v>1187957758.6800003</v>
      </c>
      <c r="M307" s="348">
        <f t="shared" si="65"/>
        <v>1.1879577586800003</v>
      </c>
      <c r="N307" s="349">
        <f t="shared" si="57"/>
        <v>3.712367995875001E-2</v>
      </c>
      <c r="O307" s="308">
        <f t="shared" si="58"/>
        <v>0.16156225518048004</v>
      </c>
      <c r="P307" s="350">
        <v>144052.88100000002</v>
      </c>
      <c r="Q307" s="347">
        <f t="shared" si="66"/>
        <v>132471029.36760001</v>
      </c>
      <c r="R307" s="100">
        <f t="shared" si="59"/>
        <v>132471.02936760001</v>
      </c>
      <c r="S307" s="351">
        <f t="shared" si="67"/>
        <v>132471029367.60001</v>
      </c>
      <c r="T307" s="348">
        <f t="shared" si="68"/>
        <v>132.47102936760001</v>
      </c>
      <c r="U307" s="352">
        <f t="shared" si="61"/>
        <v>2.649420587352</v>
      </c>
      <c r="V307" s="352">
        <f t="shared" si="60"/>
        <v>11.922392643084002</v>
      </c>
      <c r="W307" s="148"/>
      <c r="X307" s="148"/>
    </row>
    <row r="308" spans="1:24" ht="12" customHeight="1">
      <c r="A308" s="54" t="s">
        <v>40</v>
      </c>
      <c r="B308" s="2" t="s">
        <v>98</v>
      </c>
      <c r="C308" s="2" t="s">
        <v>95</v>
      </c>
      <c r="D308" s="2" t="s">
        <v>57</v>
      </c>
      <c r="E308" s="2" t="s">
        <v>48</v>
      </c>
      <c r="F308" s="87" t="s">
        <v>113</v>
      </c>
      <c r="G308" s="4">
        <v>0.496</v>
      </c>
      <c r="H308" s="2" t="s">
        <v>29</v>
      </c>
      <c r="I308" s="347">
        <v>33584.005000000005</v>
      </c>
      <c r="J308" s="347">
        <f t="shared" si="63"/>
        <v>2726349.5259000007</v>
      </c>
      <c r="K308" s="347">
        <f t="shared" si="56"/>
        <v>2726.3495259000006</v>
      </c>
      <c r="L308" s="347">
        <f t="shared" si="64"/>
        <v>2726349525.9000006</v>
      </c>
      <c r="M308" s="348">
        <f t="shared" si="65"/>
        <v>2.7263495259000008</v>
      </c>
      <c r="N308" s="349">
        <f t="shared" si="57"/>
        <v>8.5198422684375025E-2</v>
      </c>
      <c r="O308" s="308">
        <f t="shared" si="58"/>
        <v>0.37078353552240012</v>
      </c>
      <c r="P308" s="350">
        <v>256155.12300000002</v>
      </c>
      <c r="Q308" s="347">
        <f t="shared" si="66"/>
        <v>235560251.1108</v>
      </c>
      <c r="R308" s="100">
        <f t="shared" si="59"/>
        <v>235560.25111079999</v>
      </c>
      <c r="S308" s="351">
        <f t="shared" si="67"/>
        <v>235560251110.79999</v>
      </c>
      <c r="T308" s="348">
        <f t="shared" si="68"/>
        <v>235.56025111080001</v>
      </c>
      <c r="U308" s="352">
        <f t="shared" si="61"/>
        <v>4.7112050222160002</v>
      </c>
      <c r="V308" s="352">
        <f t="shared" si="60"/>
        <v>21.200422599972001</v>
      </c>
      <c r="W308" s="148"/>
      <c r="X308" s="148"/>
    </row>
    <row r="309" spans="1:24" ht="12" customHeight="1" thickBot="1">
      <c r="A309" s="60" t="s">
        <v>40</v>
      </c>
      <c r="B309" s="12" t="s">
        <v>98</v>
      </c>
      <c r="C309" s="12" t="s">
        <v>95</v>
      </c>
      <c r="D309" s="12" t="s">
        <v>57</v>
      </c>
      <c r="E309" s="12" t="s">
        <v>48</v>
      </c>
      <c r="F309" s="89" t="s">
        <v>114</v>
      </c>
      <c r="G309" s="14">
        <v>4.5</v>
      </c>
      <c r="H309" s="12">
        <v>5</v>
      </c>
      <c r="I309" s="347">
        <v>40534.144</v>
      </c>
      <c r="J309" s="347">
        <f t="shared" si="63"/>
        <v>3290561.8099199999</v>
      </c>
      <c r="K309" s="347">
        <f t="shared" si="56"/>
        <v>3290.5618099200001</v>
      </c>
      <c r="L309" s="347">
        <f t="shared" si="64"/>
        <v>3290561809.9200001</v>
      </c>
      <c r="M309" s="348">
        <f t="shared" si="65"/>
        <v>3.2905618099200002</v>
      </c>
      <c r="N309" s="349">
        <f t="shared" si="57"/>
        <v>0.10283005656000001</v>
      </c>
      <c r="O309" s="308">
        <f t="shared" si="58"/>
        <v>0.44751640614912003</v>
      </c>
      <c r="P309" s="356">
        <v>315772.98200000002</v>
      </c>
      <c r="Q309" s="347">
        <f t="shared" si="66"/>
        <v>290384834.24720001</v>
      </c>
      <c r="R309" s="100">
        <f t="shared" si="59"/>
        <v>290384.83424719999</v>
      </c>
      <c r="S309" s="351">
        <f t="shared" si="67"/>
        <v>290384834247.20001</v>
      </c>
      <c r="T309" s="348">
        <f t="shared" si="68"/>
        <v>290.38483424720005</v>
      </c>
      <c r="U309" s="352">
        <f t="shared" si="61"/>
        <v>5.807696684944001</v>
      </c>
      <c r="V309" s="352">
        <f t="shared" si="60"/>
        <v>26.134635082248</v>
      </c>
      <c r="W309" s="148"/>
      <c r="X309" s="148"/>
    </row>
    <row r="310" spans="1:24" ht="12" customHeight="1">
      <c r="A310" s="59" t="s">
        <v>40</v>
      </c>
      <c r="B310" s="11" t="s">
        <v>100</v>
      </c>
      <c r="C310" s="11" t="s">
        <v>101</v>
      </c>
      <c r="D310" s="11" t="s">
        <v>57</v>
      </c>
      <c r="E310" s="11" t="s">
        <v>48</v>
      </c>
      <c r="F310" s="90" t="s">
        <v>113</v>
      </c>
      <c r="G310" s="13">
        <v>0.501</v>
      </c>
      <c r="H310" s="11" t="s">
        <v>29</v>
      </c>
      <c r="I310" s="347">
        <v>7500.15</v>
      </c>
      <c r="J310" s="347">
        <f t="shared" si="63"/>
        <v>608862.17700000003</v>
      </c>
      <c r="K310" s="347">
        <f t="shared" si="56"/>
        <v>608.86217699999997</v>
      </c>
      <c r="L310" s="347">
        <f t="shared" si="64"/>
        <v>608862177</v>
      </c>
      <c r="M310" s="348">
        <f t="shared" si="65"/>
        <v>0.608862177</v>
      </c>
      <c r="N310" s="349">
        <f t="shared" si="57"/>
        <v>1.902694303125E-2</v>
      </c>
      <c r="O310" s="308">
        <f t="shared" si="58"/>
        <v>8.2805256071999997E-2</v>
      </c>
      <c r="P310" s="357">
        <v>77251.545000000013</v>
      </c>
      <c r="Q310" s="347">
        <f t="shared" si="66"/>
        <v>71040520.782000005</v>
      </c>
      <c r="R310" s="100">
        <f t="shared" si="59"/>
        <v>71040.520782000007</v>
      </c>
      <c r="S310" s="351">
        <f t="shared" si="67"/>
        <v>71040520782</v>
      </c>
      <c r="T310" s="348">
        <f t="shared" si="68"/>
        <v>71.040520782000002</v>
      </c>
      <c r="U310" s="352">
        <f t="shared" si="61"/>
        <v>1.4208104156400001</v>
      </c>
      <c r="V310" s="352">
        <f t="shared" si="60"/>
        <v>6.3936468703800005</v>
      </c>
      <c r="W310" s="148"/>
      <c r="X310" s="148"/>
    </row>
    <row r="311" spans="1:24" ht="12" customHeight="1">
      <c r="A311" s="54" t="s">
        <v>40</v>
      </c>
      <c r="B311" s="2" t="s">
        <v>100</v>
      </c>
      <c r="C311" s="2" t="s">
        <v>101</v>
      </c>
      <c r="D311" s="2" t="s">
        <v>57</v>
      </c>
      <c r="E311" s="2" t="s">
        <v>48</v>
      </c>
      <c r="F311" s="88" t="s">
        <v>114</v>
      </c>
      <c r="G311" s="4">
        <v>4</v>
      </c>
      <c r="H311" s="2">
        <v>4.5</v>
      </c>
      <c r="I311" s="347">
        <v>6816.8030000000008</v>
      </c>
      <c r="J311" s="347">
        <f t="shared" si="63"/>
        <v>553388.06754000008</v>
      </c>
      <c r="K311" s="347">
        <f t="shared" si="56"/>
        <v>553.38806754000007</v>
      </c>
      <c r="L311" s="347">
        <f t="shared" si="64"/>
        <v>553388067.54000008</v>
      </c>
      <c r="M311" s="348">
        <f t="shared" si="65"/>
        <v>0.55338806754000014</v>
      </c>
      <c r="N311" s="349">
        <f t="shared" si="57"/>
        <v>1.7293377110625004E-2</v>
      </c>
      <c r="O311" s="308">
        <f t="shared" si="58"/>
        <v>7.5260777185440011E-2</v>
      </c>
      <c r="P311" s="350">
        <v>73601.472000000009</v>
      </c>
      <c r="Q311" s="347">
        <f t="shared" si="66"/>
        <v>67683913.651199996</v>
      </c>
      <c r="R311" s="100">
        <f t="shared" si="59"/>
        <v>67683.913651199997</v>
      </c>
      <c r="S311" s="351">
        <f t="shared" si="67"/>
        <v>67683913651.199997</v>
      </c>
      <c r="T311" s="348">
        <f t="shared" si="68"/>
        <v>67.683913651200001</v>
      </c>
      <c r="U311" s="352">
        <f t="shared" si="61"/>
        <v>1.353678273024</v>
      </c>
      <c r="V311" s="352">
        <f t="shared" si="60"/>
        <v>6.0915522286080002</v>
      </c>
      <c r="W311" s="148"/>
      <c r="X311" s="148"/>
    </row>
    <row r="312" spans="1:24" ht="12" customHeight="1">
      <c r="A312" s="54" t="s">
        <v>40</v>
      </c>
      <c r="B312" s="2" t="s">
        <v>103</v>
      </c>
      <c r="C312" s="2" t="s">
        <v>101</v>
      </c>
      <c r="D312" s="2" t="s">
        <v>57</v>
      </c>
      <c r="E312" s="2" t="s">
        <v>48</v>
      </c>
      <c r="F312" s="87" t="s">
        <v>113</v>
      </c>
      <c r="G312" s="4">
        <v>0.496</v>
      </c>
      <c r="H312" s="2" t="s">
        <v>29</v>
      </c>
      <c r="I312" s="347">
        <v>9200.1840000000011</v>
      </c>
      <c r="J312" s="347">
        <f t="shared" si="63"/>
        <v>746870.93712000002</v>
      </c>
      <c r="K312" s="347">
        <f t="shared" si="56"/>
        <v>746.87093712000001</v>
      </c>
      <c r="L312" s="347">
        <f t="shared" si="64"/>
        <v>746870937.12</v>
      </c>
      <c r="M312" s="348">
        <f t="shared" si="65"/>
        <v>0.74687093712000008</v>
      </c>
      <c r="N312" s="349">
        <f t="shared" si="57"/>
        <v>2.3339716785000002E-2</v>
      </c>
      <c r="O312" s="308">
        <f t="shared" si="58"/>
        <v>0.10157444744832003</v>
      </c>
      <c r="P312" s="350">
        <v>108868.84400000001</v>
      </c>
      <c r="Q312" s="347">
        <f t="shared" si="66"/>
        <v>100115788.94240001</v>
      </c>
      <c r="R312" s="100">
        <f t="shared" si="59"/>
        <v>100115.7889424</v>
      </c>
      <c r="S312" s="351">
        <f t="shared" si="67"/>
        <v>100115788942.40001</v>
      </c>
      <c r="T312" s="348">
        <f t="shared" si="68"/>
        <v>100.11578894240002</v>
      </c>
      <c r="U312" s="352">
        <f t="shared" si="61"/>
        <v>2.0023157788480002</v>
      </c>
      <c r="V312" s="352">
        <f t="shared" si="60"/>
        <v>9.0104210048160009</v>
      </c>
      <c r="W312" s="148"/>
      <c r="X312" s="148"/>
    </row>
    <row r="313" spans="1:24" ht="12" customHeight="1" thickBot="1">
      <c r="A313" s="60" t="s">
        <v>40</v>
      </c>
      <c r="B313" s="12" t="s">
        <v>103</v>
      </c>
      <c r="C313" s="12" t="s">
        <v>101</v>
      </c>
      <c r="D313" s="12" t="s">
        <v>57</v>
      </c>
      <c r="E313" s="12" t="s">
        <v>48</v>
      </c>
      <c r="F313" s="89" t="s">
        <v>114</v>
      </c>
      <c r="G313" s="14">
        <v>4</v>
      </c>
      <c r="H313" s="12">
        <v>4.5</v>
      </c>
      <c r="I313" s="347">
        <v>17233.678</v>
      </c>
      <c r="J313" s="347">
        <f t="shared" si="63"/>
        <v>1399029.9800400001</v>
      </c>
      <c r="K313" s="347">
        <f t="shared" si="56"/>
        <v>1399.0299800400001</v>
      </c>
      <c r="L313" s="347">
        <f t="shared" si="64"/>
        <v>1399029980.04</v>
      </c>
      <c r="M313" s="348">
        <f t="shared" si="65"/>
        <v>1.3990299800400001</v>
      </c>
      <c r="N313" s="349">
        <f t="shared" si="57"/>
        <v>4.3719686876250004E-2</v>
      </c>
      <c r="O313" s="308">
        <f t="shared" si="58"/>
        <v>0.19026807728544001</v>
      </c>
      <c r="P313" s="356">
        <v>158603.17200000002</v>
      </c>
      <c r="Q313" s="347">
        <f t="shared" si="66"/>
        <v>145851476.97120002</v>
      </c>
      <c r="R313" s="100">
        <f t="shared" si="59"/>
        <v>145851.47697120003</v>
      </c>
      <c r="S313" s="351">
        <f t="shared" si="67"/>
        <v>145851476971.20001</v>
      </c>
      <c r="T313" s="348">
        <f t="shared" si="68"/>
        <v>145.85147697120001</v>
      </c>
      <c r="U313" s="352">
        <f t="shared" si="61"/>
        <v>2.9170295394240005</v>
      </c>
      <c r="V313" s="352">
        <f t="shared" si="60"/>
        <v>13.126632927408</v>
      </c>
      <c r="W313" s="148"/>
      <c r="X313" s="148"/>
    </row>
    <row r="314" spans="1:24" ht="12" customHeight="1">
      <c r="A314" s="59" t="s">
        <v>40</v>
      </c>
      <c r="B314" s="11" t="s">
        <v>105</v>
      </c>
      <c r="C314" s="11" t="s">
        <v>32</v>
      </c>
      <c r="D314" s="11" t="s">
        <v>57</v>
      </c>
      <c r="E314" s="11" t="s">
        <v>48</v>
      </c>
      <c r="F314" s="90" t="s">
        <v>113</v>
      </c>
      <c r="G314" s="13">
        <v>0.51700000000000002</v>
      </c>
      <c r="H314" s="11" t="s">
        <v>29</v>
      </c>
      <c r="I314" s="347">
        <v>5883.4510000000009</v>
      </c>
      <c r="J314" s="347">
        <f t="shared" si="63"/>
        <v>477618.55218000006</v>
      </c>
      <c r="K314" s="347">
        <f t="shared" si="56"/>
        <v>477.61855218000005</v>
      </c>
      <c r="L314" s="347">
        <f t="shared" si="64"/>
        <v>477618552.18000007</v>
      </c>
      <c r="M314" s="348">
        <f t="shared" si="65"/>
        <v>0.4776185521800001</v>
      </c>
      <c r="N314" s="349">
        <f t="shared" si="57"/>
        <v>1.4925579755625003E-2</v>
      </c>
      <c r="O314" s="308">
        <f t="shared" si="58"/>
        <v>6.4956123096480023E-2</v>
      </c>
      <c r="P314" s="357">
        <v>84218.35100000001</v>
      </c>
      <c r="Q314" s="347">
        <f t="shared" si="66"/>
        <v>77447195.579600006</v>
      </c>
      <c r="R314" s="100">
        <f t="shared" si="59"/>
        <v>77447.195579600011</v>
      </c>
      <c r="S314" s="351">
        <f t="shared" si="67"/>
        <v>77447195579.600006</v>
      </c>
      <c r="T314" s="348">
        <f t="shared" si="68"/>
        <v>77.447195579600006</v>
      </c>
      <c r="U314" s="352">
        <f t="shared" si="61"/>
        <v>1.5489439115920001</v>
      </c>
      <c r="V314" s="352">
        <f t="shared" si="60"/>
        <v>6.9702476021640001</v>
      </c>
      <c r="W314" s="148"/>
      <c r="X314" s="148"/>
    </row>
    <row r="315" spans="1:24" ht="12" customHeight="1">
      <c r="A315" s="54" t="s">
        <v>40</v>
      </c>
      <c r="B315" s="2" t="s">
        <v>105</v>
      </c>
      <c r="C315" s="2" t="s">
        <v>32</v>
      </c>
      <c r="D315" s="2" t="s">
        <v>57</v>
      </c>
      <c r="E315" s="2" t="s">
        <v>48</v>
      </c>
      <c r="F315" s="88" t="s">
        <v>114</v>
      </c>
      <c r="G315" s="4">
        <v>3.5</v>
      </c>
      <c r="H315" s="2">
        <v>4</v>
      </c>
      <c r="I315" s="347">
        <v>8000.16</v>
      </c>
      <c r="J315" s="347">
        <f t="shared" si="63"/>
        <v>649452.98879999993</v>
      </c>
      <c r="K315" s="347">
        <f t="shared" si="56"/>
        <v>649.45298879999996</v>
      </c>
      <c r="L315" s="347">
        <f t="shared" si="64"/>
        <v>649452988.79999995</v>
      </c>
      <c r="M315" s="348">
        <f t="shared" si="65"/>
        <v>0.64945298880000002</v>
      </c>
      <c r="N315" s="349">
        <f t="shared" si="57"/>
        <v>2.0295405900000001E-2</v>
      </c>
      <c r="O315" s="308">
        <f t="shared" si="58"/>
        <v>8.8325606476800017E-2</v>
      </c>
      <c r="P315" s="350">
        <v>104785.429</v>
      </c>
      <c r="Q315" s="347">
        <f t="shared" si="66"/>
        <v>96360680.508400008</v>
      </c>
      <c r="R315" s="100">
        <f t="shared" si="59"/>
        <v>96360.680508400008</v>
      </c>
      <c r="S315" s="351">
        <f t="shared" si="67"/>
        <v>96360680508.400009</v>
      </c>
      <c r="T315" s="348">
        <f t="shared" si="68"/>
        <v>96.360680508400009</v>
      </c>
      <c r="U315" s="352">
        <f t="shared" si="61"/>
        <v>1.9272136101680002</v>
      </c>
      <c r="V315" s="352">
        <f t="shared" si="60"/>
        <v>8.6724612457560006</v>
      </c>
      <c r="W315" s="148"/>
      <c r="X315" s="148"/>
    </row>
    <row r="316" spans="1:24" ht="12" customHeight="1">
      <c r="A316" s="54" t="s">
        <v>40</v>
      </c>
      <c r="B316" s="2" t="s">
        <v>18</v>
      </c>
      <c r="C316" s="2" t="s">
        <v>32</v>
      </c>
      <c r="D316" s="2" t="s">
        <v>57</v>
      </c>
      <c r="E316" s="2" t="s">
        <v>48</v>
      </c>
      <c r="F316" s="87" t="s">
        <v>113</v>
      </c>
      <c r="G316" s="4">
        <v>0.48799999999999999</v>
      </c>
      <c r="H316" s="2" t="s">
        <v>29</v>
      </c>
      <c r="I316" s="347">
        <v>19400.388000000003</v>
      </c>
      <c r="J316" s="347">
        <f t="shared" si="63"/>
        <v>1574923.4978400001</v>
      </c>
      <c r="K316" s="347">
        <f t="shared" si="56"/>
        <v>1574.92349784</v>
      </c>
      <c r="L316" s="347">
        <f t="shared" si="64"/>
        <v>1574923497.8400002</v>
      </c>
      <c r="M316" s="348">
        <f t="shared" si="65"/>
        <v>1.5749234978400002</v>
      </c>
      <c r="N316" s="349">
        <f t="shared" si="57"/>
        <v>4.9216359307500006E-2</v>
      </c>
      <c r="O316" s="308">
        <f t="shared" si="58"/>
        <v>0.21418959570624005</v>
      </c>
      <c r="P316" s="350">
        <v>228754.57500000001</v>
      </c>
      <c r="Q316" s="347">
        <f t="shared" si="66"/>
        <v>210362707.16999999</v>
      </c>
      <c r="R316" s="100">
        <f t="shared" si="59"/>
        <v>210362.70716999998</v>
      </c>
      <c r="S316" s="351">
        <f t="shared" si="67"/>
        <v>210362707170</v>
      </c>
      <c r="T316" s="348">
        <f t="shared" si="68"/>
        <v>210.36270717000002</v>
      </c>
      <c r="U316" s="352">
        <f t="shared" si="61"/>
        <v>4.2072541434000001</v>
      </c>
      <c r="V316" s="352">
        <f t="shared" si="60"/>
        <v>18.932643645300001</v>
      </c>
      <c r="W316" s="148"/>
      <c r="X316" s="148"/>
    </row>
    <row r="317" spans="1:24" ht="12" customHeight="1" thickBot="1">
      <c r="A317" s="60" t="s">
        <v>40</v>
      </c>
      <c r="B317" s="12" t="s">
        <v>18</v>
      </c>
      <c r="C317" s="12" t="s">
        <v>32</v>
      </c>
      <c r="D317" s="12" t="s">
        <v>57</v>
      </c>
      <c r="E317" s="12" t="s">
        <v>48</v>
      </c>
      <c r="F317" s="89" t="s">
        <v>114</v>
      </c>
      <c r="G317" s="14">
        <v>4.0999999999999996</v>
      </c>
      <c r="H317" s="12">
        <v>4.5999999999999996</v>
      </c>
      <c r="I317" s="347">
        <v>14433.622000000001</v>
      </c>
      <c r="J317" s="347">
        <f t="shared" si="63"/>
        <v>1171721.4339600001</v>
      </c>
      <c r="K317" s="347">
        <f t="shared" si="56"/>
        <v>1171.72143396</v>
      </c>
      <c r="L317" s="347">
        <f t="shared" si="64"/>
        <v>1171721433.96</v>
      </c>
      <c r="M317" s="348">
        <f t="shared" si="65"/>
        <v>1.1717214339600002</v>
      </c>
      <c r="N317" s="349">
        <f t="shared" si="57"/>
        <v>3.6616294811250005E-2</v>
      </c>
      <c r="O317" s="308">
        <f t="shared" si="58"/>
        <v>0.15935411501856003</v>
      </c>
      <c r="P317" s="356">
        <v>187587.08500000002</v>
      </c>
      <c r="Q317" s="347">
        <f t="shared" si="66"/>
        <v>172505083.366</v>
      </c>
      <c r="R317" s="100">
        <f t="shared" si="59"/>
        <v>172505.08336600001</v>
      </c>
      <c r="S317" s="351">
        <f t="shared" si="67"/>
        <v>172505083366</v>
      </c>
      <c r="T317" s="348">
        <f t="shared" si="68"/>
        <v>172.50508336600001</v>
      </c>
      <c r="U317" s="352">
        <f t="shared" si="61"/>
        <v>3.4501016673200002</v>
      </c>
      <c r="V317" s="352">
        <f t="shared" si="60"/>
        <v>15.52545750294</v>
      </c>
      <c r="W317" s="148"/>
      <c r="X317" s="148"/>
    </row>
    <row r="318" spans="1:24" ht="12" customHeight="1">
      <c r="A318" s="59" t="s">
        <v>40</v>
      </c>
      <c r="B318" s="11" t="s">
        <v>20</v>
      </c>
      <c r="C318" s="11" t="s">
        <v>30</v>
      </c>
      <c r="D318" s="11" t="s">
        <v>57</v>
      </c>
      <c r="E318" s="11" t="s">
        <v>48</v>
      </c>
      <c r="F318" s="90" t="s">
        <v>113</v>
      </c>
      <c r="G318" s="13">
        <v>0.505</v>
      </c>
      <c r="H318" s="11" t="s">
        <v>29</v>
      </c>
      <c r="I318" s="347">
        <v>59767.862000000008</v>
      </c>
      <c r="J318" s="347">
        <f t="shared" si="63"/>
        <v>4851955.0371600008</v>
      </c>
      <c r="K318" s="347">
        <f t="shared" si="56"/>
        <v>4851.9550371600008</v>
      </c>
      <c r="L318" s="347">
        <f t="shared" si="64"/>
        <v>4851955037.1600008</v>
      </c>
      <c r="M318" s="348">
        <f t="shared" si="65"/>
        <v>4.8519550371600015</v>
      </c>
      <c r="N318" s="349">
        <f t="shared" si="57"/>
        <v>0.15162359491125005</v>
      </c>
      <c r="O318" s="308">
        <f t="shared" si="58"/>
        <v>0.65986588505376009</v>
      </c>
      <c r="P318" s="357">
        <v>384457.68900000001</v>
      </c>
      <c r="Q318" s="347">
        <f t="shared" si="66"/>
        <v>353547290.80439997</v>
      </c>
      <c r="R318" s="100">
        <f t="shared" si="59"/>
        <v>353547.29080439999</v>
      </c>
      <c r="S318" s="351">
        <f t="shared" si="67"/>
        <v>353547290804.39996</v>
      </c>
      <c r="T318" s="348">
        <f t="shared" si="68"/>
        <v>353.54729080440001</v>
      </c>
      <c r="U318" s="352">
        <f t="shared" si="61"/>
        <v>7.0709458160879999</v>
      </c>
      <c r="V318" s="352">
        <f t="shared" si="60"/>
        <v>31.819256172395999</v>
      </c>
      <c r="W318" s="148"/>
      <c r="X318" s="148"/>
    </row>
    <row r="319" spans="1:24" ht="12" customHeight="1">
      <c r="A319" s="54" t="s">
        <v>40</v>
      </c>
      <c r="B319" s="2" t="s">
        <v>20</v>
      </c>
      <c r="C319" s="2" t="s">
        <v>30</v>
      </c>
      <c r="D319" s="2" t="s">
        <v>57</v>
      </c>
      <c r="E319" s="2" t="s">
        <v>48</v>
      </c>
      <c r="F319" s="88" t="s">
        <v>114</v>
      </c>
      <c r="G319" s="4">
        <v>2.7</v>
      </c>
      <c r="H319" s="2">
        <v>3.2</v>
      </c>
      <c r="I319" s="347">
        <v>70868.084000000003</v>
      </c>
      <c r="J319" s="347">
        <f t="shared" si="63"/>
        <v>5753071.0591200003</v>
      </c>
      <c r="K319" s="347">
        <f t="shared" si="56"/>
        <v>5753.0710591200004</v>
      </c>
      <c r="L319" s="347">
        <f t="shared" si="64"/>
        <v>5753071059.1199999</v>
      </c>
      <c r="M319" s="348">
        <f t="shared" si="65"/>
        <v>5.7530710591199998</v>
      </c>
      <c r="N319" s="349">
        <f t="shared" si="57"/>
        <v>0.17978347059749999</v>
      </c>
      <c r="O319" s="308">
        <f t="shared" si="58"/>
        <v>0.78241766404032009</v>
      </c>
      <c r="P319" s="350">
        <v>418991.71300000005</v>
      </c>
      <c r="Q319" s="347">
        <f t="shared" si="66"/>
        <v>385304779.27480006</v>
      </c>
      <c r="R319" s="100">
        <f t="shared" si="59"/>
        <v>385304.77927480004</v>
      </c>
      <c r="S319" s="351">
        <f t="shared" si="67"/>
        <v>385304779274.80005</v>
      </c>
      <c r="T319" s="348">
        <f t="shared" si="68"/>
        <v>385.30477927480007</v>
      </c>
      <c r="U319" s="352">
        <f t="shared" si="61"/>
        <v>7.7060955854960014</v>
      </c>
      <c r="V319" s="352">
        <f t="shared" si="60"/>
        <v>34.677430134731999</v>
      </c>
      <c r="W319" s="148"/>
      <c r="X319" s="148"/>
    </row>
    <row r="320" spans="1:24" ht="12" customHeight="1">
      <c r="A320" s="54" t="s">
        <v>40</v>
      </c>
      <c r="B320" s="2" t="s">
        <v>22</v>
      </c>
      <c r="C320" s="2" t="s">
        <v>30</v>
      </c>
      <c r="D320" s="2" t="s">
        <v>57</v>
      </c>
      <c r="E320" s="2" t="s">
        <v>48</v>
      </c>
      <c r="F320" s="88" t="s">
        <v>113</v>
      </c>
      <c r="G320" s="4">
        <v>0.51600000000000001</v>
      </c>
      <c r="H320" s="2" t="s">
        <v>29</v>
      </c>
      <c r="I320" s="347">
        <v>65117.969000000005</v>
      </c>
      <c r="J320" s="347">
        <f t="shared" si="63"/>
        <v>5286276.7234200006</v>
      </c>
      <c r="K320" s="347">
        <f t="shared" si="56"/>
        <v>5286.276723420001</v>
      </c>
      <c r="L320" s="347">
        <f t="shared" si="64"/>
        <v>5286276723.420001</v>
      </c>
      <c r="M320" s="348">
        <f t="shared" si="65"/>
        <v>5.2862767234200012</v>
      </c>
      <c r="N320" s="349">
        <f t="shared" si="57"/>
        <v>0.16519614760687504</v>
      </c>
      <c r="O320" s="308">
        <f t="shared" si="58"/>
        <v>0.71893363438512015</v>
      </c>
      <c r="P320" s="350">
        <v>457692.48700000002</v>
      </c>
      <c r="Q320" s="347">
        <f t="shared" si="66"/>
        <v>420894011.04519999</v>
      </c>
      <c r="R320" s="100">
        <f t="shared" si="59"/>
        <v>420894.01104519999</v>
      </c>
      <c r="S320" s="351">
        <f t="shared" si="67"/>
        <v>420894011045.20001</v>
      </c>
      <c r="T320" s="348">
        <f t="shared" si="68"/>
        <v>420.89401104520005</v>
      </c>
      <c r="U320" s="352">
        <f t="shared" si="61"/>
        <v>8.4178802209040011</v>
      </c>
      <c r="V320" s="352">
        <f t="shared" si="60"/>
        <v>37.880460994068002</v>
      </c>
      <c r="W320" s="148"/>
      <c r="X320" s="148"/>
    </row>
    <row r="321" spans="1:24" ht="12" customHeight="1">
      <c r="A321" s="54" t="s">
        <v>40</v>
      </c>
      <c r="B321" s="2" t="s">
        <v>22</v>
      </c>
      <c r="C321" s="2" t="s">
        <v>30</v>
      </c>
      <c r="D321" s="2" t="s">
        <v>57</v>
      </c>
      <c r="E321" s="2" t="s">
        <v>48</v>
      </c>
      <c r="F321" s="88" t="s">
        <v>114</v>
      </c>
      <c r="G321" s="4">
        <v>4.0999999999999996</v>
      </c>
      <c r="H321" s="2">
        <v>4.5999999999999996</v>
      </c>
      <c r="I321" s="347">
        <v>35234.038</v>
      </c>
      <c r="J321" s="347">
        <f t="shared" si="63"/>
        <v>2860299.2048400003</v>
      </c>
      <c r="K321" s="347">
        <f t="shared" si="56"/>
        <v>2860.2992048400001</v>
      </c>
      <c r="L321" s="347">
        <f t="shared" si="64"/>
        <v>2860299204.8400002</v>
      </c>
      <c r="M321" s="348">
        <f t="shared" si="65"/>
        <v>2.8602992048400004</v>
      </c>
      <c r="N321" s="349">
        <f t="shared" si="57"/>
        <v>8.9384350151250014E-2</v>
      </c>
      <c r="O321" s="308">
        <f t="shared" si="58"/>
        <v>0.38900069185824004</v>
      </c>
      <c r="P321" s="350">
        <v>422025.10700000002</v>
      </c>
      <c r="Q321" s="347">
        <f t="shared" si="66"/>
        <v>388094288.39719999</v>
      </c>
      <c r="R321" s="100">
        <f t="shared" si="59"/>
        <v>388094.2883972</v>
      </c>
      <c r="S321" s="351">
        <f t="shared" si="67"/>
        <v>388094288397.20001</v>
      </c>
      <c r="T321" s="348">
        <f t="shared" si="68"/>
        <v>388.09428839720005</v>
      </c>
      <c r="U321" s="352">
        <f t="shared" si="61"/>
        <v>7.7618857679440012</v>
      </c>
      <c r="V321" s="352">
        <f t="shared" si="60"/>
        <v>34.928485955747995</v>
      </c>
      <c r="W321" s="148"/>
      <c r="X321" s="148"/>
    </row>
    <row r="322" spans="1:24" ht="12" customHeight="1">
      <c r="A322" s="54" t="s">
        <v>40</v>
      </c>
      <c r="B322" s="2" t="s">
        <v>24</v>
      </c>
      <c r="C322" s="2" t="s">
        <v>30</v>
      </c>
      <c r="D322" s="2" t="s">
        <v>57</v>
      </c>
      <c r="E322" s="2" t="s">
        <v>48</v>
      </c>
      <c r="F322" s="88" t="s">
        <v>113</v>
      </c>
      <c r="G322" s="4">
        <v>0.50800000000000001</v>
      </c>
      <c r="H322" s="2" t="s">
        <v>29</v>
      </c>
      <c r="I322" s="347">
        <v>15250.305000000002</v>
      </c>
      <c r="J322" s="347">
        <f t="shared" si="63"/>
        <v>1238019.7599000002</v>
      </c>
      <c r="K322" s="347">
        <f t="shared" si="56"/>
        <v>1238.0197599000003</v>
      </c>
      <c r="L322" s="347">
        <f t="shared" si="64"/>
        <v>1238019759.9000001</v>
      </c>
      <c r="M322" s="348">
        <f t="shared" si="65"/>
        <v>1.2380197599000002</v>
      </c>
      <c r="N322" s="349">
        <f t="shared" si="57"/>
        <v>3.8688117496875007E-2</v>
      </c>
      <c r="O322" s="308">
        <f t="shared" si="58"/>
        <v>0.16837068734640004</v>
      </c>
      <c r="P322" s="350">
        <v>207220.81100000002</v>
      </c>
      <c r="Q322" s="347">
        <f t="shared" si="66"/>
        <v>190560257.7956</v>
      </c>
      <c r="R322" s="100">
        <f t="shared" si="59"/>
        <v>190560.25779559999</v>
      </c>
      <c r="S322" s="351">
        <f t="shared" si="67"/>
        <v>190560257795.60001</v>
      </c>
      <c r="T322" s="348">
        <f t="shared" si="68"/>
        <v>190.56025779560002</v>
      </c>
      <c r="U322" s="352">
        <f t="shared" si="61"/>
        <v>3.8112051559120004</v>
      </c>
      <c r="V322" s="352">
        <f t="shared" si="60"/>
        <v>17.150423201603999</v>
      </c>
      <c r="W322" s="148"/>
      <c r="X322" s="148"/>
    </row>
    <row r="323" spans="1:24" ht="12" customHeight="1" thickBot="1">
      <c r="A323" s="60" t="s">
        <v>40</v>
      </c>
      <c r="B323" s="12" t="s">
        <v>24</v>
      </c>
      <c r="C323" s="12" t="s">
        <v>30</v>
      </c>
      <c r="D323" s="12" t="s">
        <v>57</v>
      </c>
      <c r="E323" s="12" t="s">
        <v>48</v>
      </c>
      <c r="F323" s="89" t="s">
        <v>114</v>
      </c>
      <c r="G323" s="14">
        <v>3.5</v>
      </c>
      <c r="H323" s="12">
        <v>4</v>
      </c>
      <c r="I323" s="347">
        <v>49984.333000000006</v>
      </c>
      <c r="J323" s="347">
        <f t="shared" si="63"/>
        <v>4057728.1529400004</v>
      </c>
      <c r="K323" s="347">
        <f>J323/1000</f>
        <v>4057.7281529400002</v>
      </c>
      <c r="L323" s="347">
        <f t="shared" si="64"/>
        <v>4057728152.9400005</v>
      </c>
      <c r="M323" s="348">
        <f t="shared" si="65"/>
        <v>4.0577281529400011</v>
      </c>
      <c r="N323" s="349">
        <f>M323/32</f>
        <v>0.12680400477937503</v>
      </c>
      <c r="O323" s="308">
        <f>0.136*I323*81.18*0.000001</f>
        <v>0.55185102879984016</v>
      </c>
      <c r="P323" s="356">
        <v>572711.45400000003</v>
      </c>
      <c r="Q323" s="347">
        <f t="shared" si="66"/>
        <v>526665453.0984</v>
      </c>
      <c r="R323" s="100">
        <f>Q323/1000</f>
        <v>526665.45309840003</v>
      </c>
      <c r="S323" s="351">
        <f t="shared" si="67"/>
        <v>526665453098.40002</v>
      </c>
      <c r="T323" s="348">
        <f t="shared" si="68"/>
        <v>526.66545309840001</v>
      </c>
      <c r="U323" s="352">
        <f t="shared" si="61"/>
        <v>10.533309061968</v>
      </c>
      <c r="V323" s="352">
        <f>0.09*P323*919.6*0.000001</f>
        <v>47.399890778855998</v>
      </c>
      <c r="W323" s="148"/>
      <c r="X323" s="148"/>
    </row>
    <row r="324" spans="1:24" ht="12" customHeight="1">
      <c r="A324" s="59" t="s">
        <v>40</v>
      </c>
      <c r="B324" s="11" t="s">
        <v>26</v>
      </c>
      <c r="C324" s="11" t="s">
        <v>44</v>
      </c>
      <c r="D324" s="11" t="s">
        <v>57</v>
      </c>
      <c r="E324" s="11" t="s">
        <v>48</v>
      </c>
      <c r="F324" s="91" t="s">
        <v>113</v>
      </c>
      <c r="G324" s="13">
        <v>0.495</v>
      </c>
      <c r="H324" s="11" t="s">
        <v>29</v>
      </c>
      <c r="I324" s="347">
        <v>16700.334000000003</v>
      </c>
      <c r="J324" s="347">
        <f t="shared" si="63"/>
        <v>1355733.11412</v>
      </c>
      <c r="K324" s="347">
        <f>J324/1000</f>
        <v>1355.73311412</v>
      </c>
      <c r="L324" s="347">
        <f t="shared" si="64"/>
        <v>1355733114.1200001</v>
      </c>
      <c r="M324" s="348">
        <f t="shared" si="65"/>
        <v>1.3557331141200002</v>
      </c>
      <c r="N324" s="349">
        <f>M324/32</f>
        <v>4.2366659816250006E-2</v>
      </c>
      <c r="O324" s="308">
        <f>0.136*I324*81.18*0.000001</f>
        <v>0.18437970352032004</v>
      </c>
      <c r="P324" s="357">
        <v>221221.09100000001</v>
      </c>
      <c r="Q324" s="347">
        <f t="shared" si="66"/>
        <v>203434915.2836</v>
      </c>
      <c r="R324" s="100">
        <f>Q324/1000</f>
        <v>203434.91528360001</v>
      </c>
      <c r="S324" s="351">
        <f t="shared" si="67"/>
        <v>203434915283.60001</v>
      </c>
      <c r="T324" s="348">
        <f t="shared" si="68"/>
        <v>203.43491528360002</v>
      </c>
      <c r="U324" s="352">
        <f>T324/50</f>
        <v>4.0686983056720001</v>
      </c>
      <c r="V324" s="352">
        <f>0.09*P324*919.6*0.000001</f>
        <v>18.309142375523997</v>
      </c>
      <c r="W324" s="148"/>
      <c r="X324" s="148"/>
    </row>
    <row r="325" spans="1:24" ht="12" customHeight="1" thickBot="1">
      <c r="A325" s="60" t="s">
        <v>40</v>
      </c>
      <c r="B325" s="12" t="s">
        <v>26</v>
      </c>
      <c r="C325" s="12" t="s">
        <v>44</v>
      </c>
      <c r="D325" s="12" t="s">
        <v>57</v>
      </c>
      <c r="E325" s="12" t="s">
        <v>48</v>
      </c>
      <c r="F325" s="89" t="s">
        <v>114</v>
      </c>
      <c r="G325" s="14">
        <v>4.5</v>
      </c>
      <c r="H325" s="12">
        <v>5</v>
      </c>
      <c r="I325" s="360">
        <v>55634.446000000004</v>
      </c>
      <c r="J325" s="347">
        <f t="shared" si="63"/>
        <v>4516404.3262800006</v>
      </c>
      <c r="K325" s="347">
        <f>J325/1000</f>
        <v>4516.4043262800005</v>
      </c>
      <c r="L325" s="347">
        <f t="shared" si="64"/>
        <v>4516404326.2800007</v>
      </c>
      <c r="M325" s="348">
        <f t="shared" si="65"/>
        <v>4.5164043262800009</v>
      </c>
      <c r="N325" s="349">
        <f>M325/32</f>
        <v>0.14113763519625003</v>
      </c>
      <c r="O325" s="308">
        <f>0.136*I325*81.18*0.000001</f>
        <v>0.61423098837408008</v>
      </c>
      <c r="P325" s="356">
        <v>366173.99</v>
      </c>
      <c r="Q325" s="347">
        <f t="shared" si="66"/>
        <v>336733601.20399994</v>
      </c>
      <c r="R325" s="100">
        <f>Q325/1000</f>
        <v>336733.60120399995</v>
      </c>
      <c r="S325" s="351">
        <f t="shared" si="67"/>
        <v>336733601203.99994</v>
      </c>
      <c r="T325" s="348">
        <f t="shared" si="68"/>
        <v>336.73360120399997</v>
      </c>
      <c r="U325" s="352">
        <f>T325/50</f>
        <v>6.7346720240799991</v>
      </c>
      <c r="V325" s="352">
        <f>0.09*P325*919.6*0.000001</f>
        <v>30.306024108359999</v>
      </c>
      <c r="W325" s="148"/>
      <c r="X325" s="148"/>
    </row>
    <row r="326" spans="1:24">
      <c r="H326" s="26" t="s">
        <v>118</v>
      </c>
      <c r="I326" s="153">
        <f>MIN(I2:I325)</f>
        <v>1800.0360000000001</v>
      </c>
      <c r="J326" s="365"/>
      <c r="K326" s="365"/>
      <c r="L326" s="365"/>
      <c r="M326" s="366">
        <f>MIN(M2:M325)</f>
        <v>0.14612692248000003</v>
      </c>
      <c r="N326" s="335">
        <f>MIN(N2:N325)</f>
        <v>4.566466327500001E-3</v>
      </c>
      <c r="O326" s="367">
        <f>0.136*I320*81.18*0.000001</f>
        <v>0.71893363438512015</v>
      </c>
      <c r="P326" s="209"/>
      <c r="Q326" s="209"/>
      <c r="R326" s="209"/>
      <c r="S326" s="209"/>
      <c r="T326" s="366">
        <f>MIN(T2:T325)</f>
        <v>13.043254193199999</v>
      </c>
      <c r="U326" s="368">
        <f>MIN(U2:U325)</f>
        <v>0.26086508386399998</v>
      </c>
      <c r="V326" s="368">
        <f>MIN(V2:V325)</f>
        <v>1.173892877388</v>
      </c>
      <c r="W326" s="336"/>
      <c r="X326" s="336"/>
    </row>
    <row r="327" spans="1:24">
      <c r="H327" s="26" t="s">
        <v>119</v>
      </c>
      <c r="I327" s="153">
        <f>MAX(I2:I325)</f>
        <v>173153.46300000002</v>
      </c>
      <c r="J327" s="365"/>
      <c r="K327" s="365"/>
      <c r="L327" s="365"/>
      <c r="M327" s="366">
        <f>MAX(M2:M325)</f>
        <v>14.056598126340003</v>
      </c>
      <c r="N327" s="335">
        <f>MAX(N2:N325)</f>
        <v>0.43926869144812508</v>
      </c>
      <c r="O327" s="367">
        <f>0.136*I321*81.18*0.000001</f>
        <v>0.38900069185824004</v>
      </c>
      <c r="T327" s="366">
        <f>MAX(T2:T325)</f>
        <v>795.73046762440003</v>
      </c>
      <c r="U327" s="368">
        <f>MAX(U2:U325)</f>
        <v>15.914609352488</v>
      </c>
      <c r="V327" s="368">
        <f>MAX(V2:V325)</f>
        <v>71.615742086196008</v>
      </c>
      <c r="W327" s="336"/>
      <c r="X327" s="336"/>
    </row>
    <row r="328" spans="1:24">
      <c r="I328" s="154"/>
      <c r="J328" s="154"/>
      <c r="K328" s="154"/>
      <c r="L328" s="154"/>
      <c r="M328" s="154"/>
      <c r="N328" s="154"/>
      <c r="O328" s="154"/>
    </row>
  </sheetData>
  <mergeCells count="1">
    <mergeCell ref="AO1:AP1"/>
  </mergeCells>
  <phoneticPr fontId="10" type="noConversion"/>
  <pageMargins left="0.39370078740157483" right="0.39370078740157483" top="0.39370078740157483" bottom="0.39370078740157483" header="0.31496062992125984" footer="0.31496062992125984"/>
  <pageSetup paperSize="9" scale="38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enableFormatConditionsCalculation="0">
    <tabColor indexed="13"/>
  </sheetPr>
  <dimension ref="A1:H327"/>
  <sheetViews>
    <sheetView tabSelected="1" zoomScale="75" zoomScaleNormal="75" zoomScaleSheetLayoutView="70" workbookViewId="0">
      <pane xSplit="4" ySplit="1" topLeftCell="E2" activePane="bottomRight" state="frozen"/>
      <selection pane="topRight" activeCell="G1" sqref="G1"/>
      <selection pane="bottomLeft" activeCell="A2" sqref="A2"/>
      <selection pane="bottomRight" activeCell="M33" sqref="M33"/>
    </sheetView>
  </sheetViews>
  <sheetFormatPr defaultRowHeight="11.25"/>
  <cols>
    <col min="1" max="1" width="8.7109375" style="1" customWidth="1"/>
    <col min="2" max="2" width="10.28515625" style="1" customWidth="1"/>
    <col min="3" max="3" width="9.7109375" style="1" customWidth="1"/>
    <col min="4" max="4" width="7" style="1" customWidth="1"/>
    <col min="5" max="5" width="9.85546875" style="1" customWidth="1"/>
    <col min="6" max="6" width="9.140625" style="1"/>
    <col min="7" max="7" width="10.85546875" style="1" customWidth="1"/>
    <col min="8" max="8" width="14.5703125" style="1" customWidth="1"/>
    <col min="9" max="16384" width="9.140625" style="1"/>
  </cols>
  <sheetData>
    <row r="1" spans="1:8" s="3" customFormat="1" ht="75.75" customHeight="1">
      <c r="A1" s="5" t="s">
        <v>109</v>
      </c>
      <c r="B1" s="5" t="s">
        <v>41</v>
      </c>
      <c r="C1" s="5" t="s">
        <v>116</v>
      </c>
      <c r="D1" s="5" t="s">
        <v>112</v>
      </c>
      <c r="E1" s="5" t="s">
        <v>42</v>
      </c>
      <c r="F1" s="159" t="s">
        <v>151</v>
      </c>
      <c r="G1" s="3" t="s">
        <v>169</v>
      </c>
      <c r="H1" s="3" t="s">
        <v>170</v>
      </c>
    </row>
    <row r="2" spans="1:8" ht="12" customHeight="1">
      <c r="A2" s="15" t="s">
        <v>31</v>
      </c>
      <c r="B2" s="2" t="s">
        <v>52</v>
      </c>
      <c r="C2" s="87" t="s">
        <v>113</v>
      </c>
      <c r="D2" s="17">
        <v>0.55700000000000005</v>
      </c>
      <c r="E2" s="2" t="s">
        <v>29</v>
      </c>
      <c r="F2" s="157">
        <v>10.344827586206895</v>
      </c>
      <c r="G2" s="148">
        <v>4.3478260869565215</v>
      </c>
      <c r="H2" s="199">
        <v>1.587683750239955</v>
      </c>
    </row>
    <row r="3" spans="1:8" ht="12" customHeight="1">
      <c r="A3" s="15" t="s">
        <v>31</v>
      </c>
      <c r="B3" s="2" t="s">
        <v>52</v>
      </c>
      <c r="C3" s="88" t="s">
        <v>114</v>
      </c>
      <c r="D3" s="4">
        <v>15.662000000000001</v>
      </c>
      <c r="E3" s="2">
        <v>16.7</v>
      </c>
      <c r="F3" s="157">
        <v>8.6363636363636367</v>
      </c>
      <c r="G3" s="148"/>
      <c r="H3" s="199">
        <v>0.8468471427426425</v>
      </c>
    </row>
    <row r="4" spans="1:8" ht="12" customHeight="1">
      <c r="A4" s="15" t="s">
        <v>31</v>
      </c>
      <c r="B4" s="2" t="s">
        <v>54</v>
      </c>
      <c r="C4" s="87" t="s">
        <v>113</v>
      </c>
      <c r="D4" s="4">
        <v>0.51900000000000002</v>
      </c>
      <c r="E4" s="2" t="s">
        <v>29</v>
      </c>
      <c r="F4" s="157">
        <v>11.470588235294118</v>
      </c>
      <c r="G4" s="148">
        <v>8.695652173913043</v>
      </c>
      <c r="H4" s="199">
        <v>0.72895596893887671</v>
      </c>
    </row>
    <row r="5" spans="1:8" ht="12" customHeight="1" thickBot="1">
      <c r="A5" s="23" t="s">
        <v>31</v>
      </c>
      <c r="B5" s="12" t="s">
        <v>54</v>
      </c>
      <c r="C5" s="89" t="s">
        <v>114</v>
      </c>
      <c r="D5" s="14">
        <v>15.5</v>
      </c>
      <c r="E5" s="12">
        <v>16</v>
      </c>
      <c r="F5" s="157">
        <v>11</v>
      </c>
      <c r="G5" s="148"/>
      <c r="H5" s="199">
        <v>0.57214444078837079</v>
      </c>
    </row>
    <row r="6" spans="1:8" ht="12" customHeight="1">
      <c r="A6" s="26" t="s">
        <v>31</v>
      </c>
      <c r="B6" s="11" t="s">
        <v>58</v>
      </c>
      <c r="C6" s="90" t="s">
        <v>113</v>
      </c>
      <c r="D6" s="13">
        <v>0.52400000000000002</v>
      </c>
      <c r="E6" s="11" t="s">
        <v>29</v>
      </c>
      <c r="F6" s="157">
        <v>11.034482758620689</v>
      </c>
      <c r="G6" s="148">
        <v>3.5714285714285712</v>
      </c>
      <c r="H6" s="199">
        <v>0.64882960556850255</v>
      </c>
    </row>
    <row r="7" spans="1:8" ht="12" customHeight="1">
      <c r="A7" s="15" t="s">
        <v>31</v>
      </c>
      <c r="B7" s="2" t="s">
        <v>58</v>
      </c>
      <c r="C7" s="88" t="s">
        <v>114</v>
      </c>
      <c r="D7" s="4">
        <v>15.5</v>
      </c>
      <c r="E7" s="2">
        <v>16</v>
      </c>
      <c r="F7" s="157">
        <v>10</v>
      </c>
      <c r="G7" s="148"/>
      <c r="H7" s="199">
        <v>0.73285543739784631</v>
      </c>
    </row>
    <row r="8" spans="1:8" ht="12" customHeight="1">
      <c r="A8" s="15" t="s">
        <v>31</v>
      </c>
      <c r="B8" s="2" t="s">
        <v>60</v>
      </c>
      <c r="C8" s="87" t="s">
        <v>113</v>
      </c>
      <c r="D8" s="4">
        <v>0.58399999999999996</v>
      </c>
      <c r="E8" s="2" t="s">
        <v>29</v>
      </c>
      <c r="F8" s="157">
        <v>12.916666666666666</v>
      </c>
      <c r="G8" s="148">
        <v>47.058823529411761</v>
      </c>
      <c r="H8" s="199">
        <v>0.56334195301626377</v>
      </c>
    </row>
    <row r="9" spans="1:8" ht="12" customHeight="1" thickBot="1">
      <c r="A9" s="23" t="s">
        <v>31</v>
      </c>
      <c r="B9" s="12" t="s">
        <v>60</v>
      </c>
      <c r="C9" s="89" t="s">
        <v>114</v>
      </c>
      <c r="D9" s="14">
        <v>16.5</v>
      </c>
      <c r="E9" s="12">
        <v>17</v>
      </c>
      <c r="F9" s="157">
        <v>7</v>
      </c>
      <c r="G9" s="148"/>
      <c r="H9" s="199">
        <v>0.48063919045775416</v>
      </c>
    </row>
    <row r="10" spans="1:8" ht="12" customHeight="1">
      <c r="A10" s="24" t="s">
        <v>31</v>
      </c>
      <c r="B10" s="18" t="s">
        <v>63</v>
      </c>
      <c r="C10" s="90" t="s">
        <v>113</v>
      </c>
      <c r="D10" s="19">
        <v>0.55300000000000005</v>
      </c>
      <c r="E10" s="2" t="s">
        <v>29</v>
      </c>
      <c r="F10" s="157">
        <v>8.4615384615384617</v>
      </c>
      <c r="G10" s="148">
        <v>31.25</v>
      </c>
      <c r="H10" s="199">
        <v>0.58872536857243329</v>
      </c>
    </row>
    <row r="11" spans="1:8" ht="12" customHeight="1" thickBot="1">
      <c r="A11" s="23" t="s">
        <v>31</v>
      </c>
      <c r="B11" s="12" t="s">
        <v>63</v>
      </c>
      <c r="C11" s="89" t="s">
        <v>114</v>
      </c>
      <c r="D11" s="14">
        <v>15.5</v>
      </c>
      <c r="E11" s="12">
        <v>16</v>
      </c>
      <c r="F11" s="157">
        <v>9.0476190476190474</v>
      </c>
      <c r="G11" s="148"/>
      <c r="H11" s="199">
        <v>0.74471828875396551</v>
      </c>
    </row>
    <row r="12" spans="1:8" ht="12" customHeight="1">
      <c r="A12" s="26" t="s">
        <v>31</v>
      </c>
      <c r="B12" s="11" t="s">
        <v>66</v>
      </c>
      <c r="C12" s="90" t="s">
        <v>113</v>
      </c>
      <c r="D12" s="13">
        <v>0.53800000000000003</v>
      </c>
      <c r="E12" s="11" t="s">
        <v>29</v>
      </c>
      <c r="F12" s="157">
        <v>10</v>
      </c>
      <c r="G12" s="148">
        <v>9.5238095238095237</v>
      </c>
      <c r="H12" s="199">
        <v>0.61172307693529915</v>
      </c>
    </row>
    <row r="13" spans="1:8" ht="12" customHeight="1">
      <c r="A13" s="15" t="s">
        <v>31</v>
      </c>
      <c r="B13" s="2" t="s">
        <v>66</v>
      </c>
      <c r="C13" s="88" t="s">
        <v>114</v>
      </c>
      <c r="D13" s="4">
        <v>15.5</v>
      </c>
      <c r="E13" s="2">
        <v>16</v>
      </c>
      <c r="F13" s="157">
        <v>10</v>
      </c>
      <c r="G13" s="148"/>
      <c r="H13" s="199">
        <v>0.65172059198138244</v>
      </c>
    </row>
    <row r="14" spans="1:8" ht="12" customHeight="1">
      <c r="A14" s="15" t="s">
        <v>31</v>
      </c>
      <c r="B14" s="2" t="s">
        <v>68</v>
      </c>
      <c r="C14" s="87" t="s">
        <v>113</v>
      </c>
      <c r="D14" s="4">
        <v>0.499</v>
      </c>
      <c r="E14" s="2" t="s">
        <v>29</v>
      </c>
      <c r="F14" s="157">
        <v>13.333333333333334</v>
      </c>
      <c r="G14" s="148">
        <v>5.2631578947368425</v>
      </c>
      <c r="H14" s="199">
        <v>0.3921280727869883</v>
      </c>
    </row>
    <row r="15" spans="1:8" ht="12" customHeight="1">
      <c r="A15" s="15" t="s">
        <v>31</v>
      </c>
      <c r="B15" s="2" t="s">
        <v>68</v>
      </c>
      <c r="C15" s="88" t="s">
        <v>114</v>
      </c>
      <c r="D15" s="4">
        <v>15.5</v>
      </c>
      <c r="E15" s="2">
        <v>16</v>
      </c>
      <c r="F15" s="157">
        <v>11.25</v>
      </c>
      <c r="G15" s="148"/>
      <c r="H15" s="199">
        <v>0.83479758898050638</v>
      </c>
    </row>
    <row r="16" spans="1:8" ht="12" customHeight="1">
      <c r="A16" s="15" t="s">
        <v>31</v>
      </c>
      <c r="B16" s="2" t="s">
        <v>70</v>
      </c>
      <c r="C16" s="87" t="s">
        <v>113</v>
      </c>
      <c r="D16" s="4">
        <v>0.503</v>
      </c>
      <c r="E16" s="2" t="s">
        <v>29</v>
      </c>
      <c r="F16" s="157">
        <v>10</v>
      </c>
      <c r="G16" s="148">
        <v>4.7619047619047619</v>
      </c>
      <c r="H16" s="199">
        <v>0.54177621366304618</v>
      </c>
    </row>
    <row r="17" spans="1:8" ht="12" customHeight="1" thickBot="1">
      <c r="A17" s="23" t="s">
        <v>31</v>
      </c>
      <c r="B17" s="12" t="s">
        <v>70</v>
      </c>
      <c r="C17" s="89" t="s">
        <v>114</v>
      </c>
      <c r="D17" s="14">
        <v>16</v>
      </c>
      <c r="E17" s="12">
        <v>16.5</v>
      </c>
      <c r="F17" s="157">
        <v>8</v>
      </c>
      <c r="G17" s="148"/>
      <c r="H17" s="199">
        <v>0.96210482880413573</v>
      </c>
    </row>
    <row r="18" spans="1:8" ht="12" customHeight="1">
      <c r="A18" s="26" t="s">
        <v>31</v>
      </c>
      <c r="B18" s="11" t="s">
        <v>72</v>
      </c>
      <c r="C18" s="90" t="s">
        <v>113</v>
      </c>
      <c r="D18" s="13">
        <v>0.59099999999999997</v>
      </c>
      <c r="E18" s="11" t="s">
        <v>29</v>
      </c>
      <c r="F18" s="157">
        <v>14.285714285714285</v>
      </c>
      <c r="G18" s="148">
        <v>10.526315789473685</v>
      </c>
      <c r="H18" s="199">
        <v>0.76571054521375226</v>
      </c>
    </row>
    <row r="19" spans="1:8" ht="12" customHeight="1">
      <c r="A19" s="15" t="s">
        <v>31</v>
      </c>
      <c r="B19" s="2" t="s">
        <v>72</v>
      </c>
      <c r="C19" s="88" t="s">
        <v>114</v>
      </c>
      <c r="D19" s="4">
        <v>16</v>
      </c>
      <c r="E19" s="2">
        <v>16.5</v>
      </c>
      <c r="F19" s="157">
        <v>10</v>
      </c>
      <c r="G19" s="148"/>
      <c r="H19" s="199">
        <v>0.65044576349063532</v>
      </c>
    </row>
    <row r="20" spans="1:8" ht="12" customHeight="1">
      <c r="A20" s="15" t="s">
        <v>31</v>
      </c>
      <c r="B20" s="2" t="s">
        <v>75</v>
      </c>
      <c r="C20" s="87" t="s">
        <v>113</v>
      </c>
      <c r="D20" s="4">
        <v>0.53</v>
      </c>
      <c r="E20" s="2" t="s">
        <v>29</v>
      </c>
      <c r="F20" s="157">
        <v>9.545454545454545</v>
      </c>
      <c r="G20" s="148">
        <v>12.5</v>
      </c>
      <c r="H20" s="199">
        <v>0.63617766259732045</v>
      </c>
    </row>
    <row r="21" spans="1:8" ht="12" customHeight="1" thickBot="1">
      <c r="A21" s="23" t="s">
        <v>31</v>
      </c>
      <c r="B21" s="12" t="s">
        <v>75</v>
      </c>
      <c r="C21" s="89" t="s">
        <v>114</v>
      </c>
      <c r="D21" s="14">
        <v>16</v>
      </c>
      <c r="E21" s="12">
        <v>16.5</v>
      </c>
      <c r="F21" s="157">
        <v>8.2608695652173907</v>
      </c>
      <c r="G21" s="148"/>
      <c r="H21" s="199">
        <v>0.76934639402359861</v>
      </c>
    </row>
    <row r="22" spans="1:8" ht="12" customHeight="1">
      <c r="A22" s="26" t="s">
        <v>31</v>
      </c>
      <c r="B22" s="11" t="s">
        <v>78</v>
      </c>
      <c r="C22" s="90" t="s">
        <v>113</v>
      </c>
      <c r="D22" s="13">
        <v>0.504</v>
      </c>
      <c r="E22" s="11" t="s">
        <v>29</v>
      </c>
      <c r="F22" s="157">
        <v>11.052631578947368</v>
      </c>
      <c r="G22" s="148">
        <v>18.75</v>
      </c>
      <c r="H22" s="199">
        <v>0.82387169246029235</v>
      </c>
    </row>
    <row r="23" spans="1:8" ht="12" customHeight="1">
      <c r="A23" s="15" t="s">
        <v>31</v>
      </c>
      <c r="B23" s="2" t="s">
        <v>78</v>
      </c>
      <c r="C23" s="88" t="s">
        <v>114</v>
      </c>
      <c r="D23" s="4">
        <v>15.5</v>
      </c>
      <c r="E23" s="2">
        <v>16</v>
      </c>
      <c r="F23" s="157">
        <v>15</v>
      </c>
      <c r="G23" s="148"/>
      <c r="H23" s="199">
        <v>0.72258374696886474</v>
      </c>
    </row>
    <row r="24" spans="1:8" ht="12" customHeight="1">
      <c r="A24" s="15" t="s">
        <v>31</v>
      </c>
      <c r="B24" s="2" t="s">
        <v>81</v>
      </c>
      <c r="C24" s="87" t="s">
        <v>113</v>
      </c>
      <c r="D24" s="4">
        <v>0.502</v>
      </c>
      <c r="E24" s="2" t="s">
        <v>29</v>
      </c>
      <c r="F24" s="157">
        <v>8.2352941176470598</v>
      </c>
      <c r="G24" s="148">
        <v>36.363636363636367</v>
      </c>
      <c r="H24" s="199">
        <v>1.4531907636938886</v>
      </c>
    </row>
    <row r="25" spans="1:8" ht="12" customHeight="1" thickBot="1">
      <c r="A25" s="23" t="s">
        <v>31</v>
      </c>
      <c r="B25" s="12" t="s">
        <v>81</v>
      </c>
      <c r="C25" s="89" t="s">
        <v>114</v>
      </c>
      <c r="D25" s="14">
        <v>15.5</v>
      </c>
      <c r="E25" s="12">
        <v>16</v>
      </c>
      <c r="F25" s="157">
        <v>8.4</v>
      </c>
      <c r="G25" s="148"/>
      <c r="H25" s="199">
        <v>1.6798208789098854</v>
      </c>
    </row>
    <row r="26" spans="1:8" ht="12" customHeight="1">
      <c r="A26" s="26" t="s">
        <v>31</v>
      </c>
      <c r="B26" s="26" t="s">
        <v>83</v>
      </c>
      <c r="C26" s="90" t="s">
        <v>113</v>
      </c>
      <c r="D26" s="13">
        <v>0.53600000000000003</v>
      </c>
      <c r="E26" s="11" t="s">
        <v>29</v>
      </c>
      <c r="F26" s="157">
        <v>10</v>
      </c>
      <c r="G26" s="148">
        <v>13.333333333333334</v>
      </c>
      <c r="H26" s="199">
        <v>1.042275339179195</v>
      </c>
    </row>
    <row r="27" spans="1:8" ht="12" customHeight="1">
      <c r="A27" s="15" t="s">
        <v>31</v>
      </c>
      <c r="B27" s="15" t="s">
        <v>83</v>
      </c>
      <c r="C27" s="88" t="s">
        <v>114</v>
      </c>
      <c r="D27" s="4">
        <v>16</v>
      </c>
      <c r="E27" s="2">
        <v>16.5</v>
      </c>
      <c r="F27" s="157">
        <v>9.1304347826086953</v>
      </c>
      <c r="G27" s="148"/>
      <c r="H27" s="199">
        <v>1.3298264891692224</v>
      </c>
    </row>
    <row r="28" spans="1:8" ht="12" customHeight="1">
      <c r="A28" s="15" t="s">
        <v>31</v>
      </c>
      <c r="B28" s="15" t="s">
        <v>86</v>
      </c>
      <c r="C28" s="87" t="s">
        <v>113</v>
      </c>
      <c r="D28" s="4">
        <v>0</v>
      </c>
      <c r="E28" s="2" t="s">
        <v>29</v>
      </c>
      <c r="F28" s="157">
        <v>13.333333333333334</v>
      </c>
      <c r="G28" s="148">
        <v>9.0909090909090917</v>
      </c>
      <c r="H28" s="199">
        <v>0.8096830317641891</v>
      </c>
    </row>
    <row r="29" spans="1:8" ht="12" customHeight="1">
      <c r="A29" s="15" t="s">
        <v>31</v>
      </c>
      <c r="B29" s="15" t="s">
        <v>86</v>
      </c>
      <c r="C29" s="88" t="s">
        <v>114</v>
      </c>
      <c r="D29" s="4">
        <v>15.5</v>
      </c>
      <c r="E29" s="2">
        <v>16</v>
      </c>
      <c r="F29" s="157">
        <v>12.272727272727273</v>
      </c>
      <c r="G29" s="148"/>
      <c r="H29" s="199">
        <v>0.88943847609317317</v>
      </c>
    </row>
    <row r="30" spans="1:8" ht="12" customHeight="1">
      <c r="A30" s="15" t="s">
        <v>31</v>
      </c>
      <c r="B30" s="15" t="s">
        <v>88</v>
      </c>
      <c r="C30" s="87" t="s">
        <v>113</v>
      </c>
      <c r="D30" s="4">
        <v>0.44900000000000001</v>
      </c>
      <c r="E30" s="2" t="s">
        <v>29</v>
      </c>
      <c r="F30" s="157">
        <v>10.416666666666666</v>
      </c>
      <c r="G30" s="148">
        <v>11.111111111111111</v>
      </c>
      <c r="H30" s="199">
        <v>2.0741157567868669</v>
      </c>
    </row>
    <row r="31" spans="1:8" ht="12" customHeight="1" thickBot="1">
      <c r="A31" s="23" t="s">
        <v>31</v>
      </c>
      <c r="B31" s="23" t="s">
        <v>88</v>
      </c>
      <c r="C31" s="89" t="s">
        <v>114</v>
      </c>
      <c r="D31" s="14">
        <v>15.5</v>
      </c>
      <c r="E31" s="12">
        <v>16</v>
      </c>
      <c r="F31" s="157">
        <v>12.857142857142858</v>
      </c>
      <c r="G31" s="148"/>
      <c r="H31" s="199">
        <v>2.6017616142570259</v>
      </c>
    </row>
    <row r="32" spans="1:8" ht="12" customHeight="1">
      <c r="A32" s="26" t="s">
        <v>31</v>
      </c>
      <c r="B32" s="26" t="s">
        <v>91</v>
      </c>
      <c r="C32" s="90" t="s">
        <v>113</v>
      </c>
      <c r="D32" s="13">
        <v>0</v>
      </c>
      <c r="E32" s="11" t="s">
        <v>29</v>
      </c>
      <c r="F32" s="157">
        <v>22.857142857142854</v>
      </c>
      <c r="G32" s="148">
        <v>12.5</v>
      </c>
      <c r="H32" s="199">
        <v>1.5547415527750892</v>
      </c>
    </row>
    <row r="33" spans="1:8" ht="12" customHeight="1">
      <c r="A33" s="15" t="s">
        <v>31</v>
      </c>
      <c r="B33" s="15" t="s">
        <v>91</v>
      </c>
      <c r="C33" s="88" t="s">
        <v>114</v>
      </c>
      <c r="D33" s="4">
        <v>16</v>
      </c>
      <c r="E33" s="2">
        <v>16.5</v>
      </c>
      <c r="F33" s="157">
        <v>12.4</v>
      </c>
      <c r="G33" s="148"/>
      <c r="H33" s="199">
        <v>2.1915829120359991</v>
      </c>
    </row>
    <row r="34" spans="1:8" ht="12" customHeight="1">
      <c r="A34" s="15" t="s">
        <v>31</v>
      </c>
      <c r="B34" s="15" t="s">
        <v>93</v>
      </c>
      <c r="C34" s="87" t="s">
        <v>113</v>
      </c>
      <c r="D34" s="4">
        <v>0</v>
      </c>
      <c r="E34" s="2" t="s">
        <v>29</v>
      </c>
      <c r="F34" s="157">
        <v>56.756756756756765</v>
      </c>
      <c r="G34" s="148">
        <v>16</v>
      </c>
      <c r="H34" s="199">
        <v>2.4557600444398786</v>
      </c>
    </row>
    <row r="35" spans="1:8" ht="12" customHeight="1" thickBot="1">
      <c r="A35" s="23" t="s">
        <v>31</v>
      </c>
      <c r="B35" s="23" t="s">
        <v>93</v>
      </c>
      <c r="C35" s="89" t="s">
        <v>114</v>
      </c>
      <c r="D35" s="14">
        <v>15.5</v>
      </c>
      <c r="E35" s="12">
        <v>16</v>
      </c>
      <c r="F35" s="157">
        <v>33.913043478260875</v>
      </c>
      <c r="G35" s="148"/>
      <c r="H35" s="199">
        <v>1.8256264504376658</v>
      </c>
    </row>
    <row r="36" spans="1:8" ht="12" customHeight="1">
      <c r="A36" s="26" t="s">
        <v>31</v>
      </c>
      <c r="B36" s="26" t="s">
        <v>96</v>
      </c>
      <c r="C36" s="90" t="s">
        <v>113</v>
      </c>
      <c r="D36" s="13">
        <v>0.51100000000000001</v>
      </c>
      <c r="E36" s="11" t="s">
        <v>29</v>
      </c>
      <c r="F36" s="157">
        <v>52</v>
      </c>
      <c r="G36" s="148">
        <v>16.666666666666664</v>
      </c>
      <c r="H36" s="199">
        <v>8.3780603760845036</v>
      </c>
    </row>
    <row r="37" spans="1:8" ht="12" customHeight="1">
      <c r="A37" s="15" t="s">
        <v>31</v>
      </c>
      <c r="B37" s="15" t="s">
        <v>96</v>
      </c>
      <c r="C37" s="88" t="s">
        <v>114</v>
      </c>
      <c r="D37" s="4">
        <v>15.5</v>
      </c>
      <c r="E37" s="2">
        <v>16</v>
      </c>
      <c r="F37" s="157">
        <v>20</v>
      </c>
      <c r="G37" s="148"/>
      <c r="H37" s="199">
        <v>9.6051738411469056</v>
      </c>
    </row>
    <row r="38" spans="1:8" ht="12" customHeight="1">
      <c r="A38" s="15" t="s">
        <v>31</v>
      </c>
      <c r="B38" s="15" t="s">
        <v>98</v>
      </c>
      <c r="C38" s="87" t="s">
        <v>113</v>
      </c>
      <c r="D38" s="4">
        <v>0.5</v>
      </c>
      <c r="E38" s="2" t="s">
        <v>29</v>
      </c>
      <c r="F38" s="157">
        <v>40.588235294117638</v>
      </c>
      <c r="G38" s="148">
        <v>24.324324324324326</v>
      </c>
      <c r="H38" s="199">
        <v>2.7705652353998382</v>
      </c>
    </row>
    <row r="39" spans="1:8" ht="12" customHeight="1" thickBot="1">
      <c r="A39" s="23" t="s">
        <v>31</v>
      </c>
      <c r="B39" s="23" t="s">
        <v>98</v>
      </c>
      <c r="C39" s="89" t="s">
        <v>114</v>
      </c>
      <c r="D39" s="14">
        <v>15</v>
      </c>
      <c r="E39" s="12">
        <v>15.5</v>
      </c>
      <c r="F39" s="157">
        <v>10.454545454545455</v>
      </c>
      <c r="G39" s="148"/>
      <c r="H39" s="199">
        <v>2.7139623650553637</v>
      </c>
    </row>
    <row r="40" spans="1:8" ht="12" customHeight="1">
      <c r="A40" s="26" t="s">
        <v>31</v>
      </c>
      <c r="B40" s="11" t="s">
        <v>100</v>
      </c>
      <c r="C40" s="90" t="s">
        <v>113</v>
      </c>
      <c r="D40" s="13">
        <v>0.50600000000000001</v>
      </c>
      <c r="E40" s="11" t="s">
        <v>29</v>
      </c>
      <c r="F40" s="157">
        <v>33.200000000000003</v>
      </c>
      <c r="G40" s="148">
        <v>18.032786885245901</v>
      </c>
      <c r="H40" s="199">
        <v>2.5779851154902551</v>
      </c>
    </row>
    <row r="41" spans="1:8" ht="12" customHeight="1">
      <c r="A41" s="15" t="s">
        <v>31</v>
      </c>
      <c r="B41" s="2" t="s">
        <v>100</v>
      </c>
      <c r="C41" s="88" t="s">
        <v>114</v>
      </c>
      <c r="D41" s="4">
        <v>15</v>
      </c>
      <c r="E41" s="2">
        <v>15.5</v>
      </c>
      <c r="F41" s="157">
        <v>13.75</v>
      </c>
      <c r="G41" s="148"/>
      <c r="H41" s="199">
        <v>3.4651855744948086</v>
      </c>
    </row>
    <row r="42" spans="1:8" ht="12" customHeight="1">
      <c r="A42" s="15" t="s">
        <v>31</v>
      </c>
      <c r="B42" s="2" t="s">
        <v>103</v>
      </c>
      <c r="C42" s="87" t="s">
        <v>113</v>
      </c>
      <c r="D42" s="4">
        <v>0.51100000000000001</v>
      </c>
      <c r="E42" s="2" t="s">
        <v>29</v>
      </c>
      <c r="F42" s="157">
        <v>33.333333333333329</v>
      </c>
      <c r="G42" s="148">
        <v>18.367346938775512</v>
      </c>
      <c r="H42" s="199">
        <v>0.87905267011216792</v>
      </c>
    </row>
    <row r="43" spans="1:8" ht="12" customHeight="1" thickBot="1">
      <c r="A43" s="23" t="s">
        <v>31</v>
      </c>
      <c r="B43" s="12" t="s">
        <v>103</v>
      </c>
      <c r="C43" s="89" t="s">
        <v>114</v>
      </c>
      <c r="D43" s="14">
        <v>15.5</v>
      </c>
      <c r="E43" s="12">
        <v>16</v>
      </c>
      <c r="F43" s="157">
        <v>12.352941176470587</v>
      </c>
      <c r="G43" s="148"/>
      <c r="H43" s="199">
        <v>2.8683268040479737</v>
      </c>
    </row>
    <row r="44" spans="1:8" ht="12" customHeight="1">
      <c r="A44" s="26" t="s">
        <v>31</v>
      </c>
      <c r="B44" s="11" t="s">
        <v>105</v>
      </c>
      <c r="C44" s="90" t="s">
        <v>113</v>
      </c>
      <c r="D44" s="13">
        <v>0.496</v>
      </c>
      <c r="E44" s="11" t="s">
        <v>29</v>
      </c>
      <c r="F44" s="157">
        <v>25.416666666666664</v>
      </c>
      <c r="G44" s="148">
        <v>16</v>
      </c>
      <c r="H44" s="199">
        <v>1.6474530423170737</v>
      </c>
    </row>
    <row r="45" spans="1:8" ht="12" customHeight="1">
      <c r="A45" s="15" t="s">
        <v>31</v>
      </c>
      <c r="B45" s="2" t="s">
        <v>105</v>
      </c>
      <c r="C45" s="88" t="s">
        <v>114</v>
      </c>
      <c r="D45" s="4">
        <v>15.5</v>
      </c>
      <c r="E45" s="2">
        <v>16</v>
      </c>
      <c r="F45" s="157">
        <v>10.526315789473685</v>
      </c>
      <c r="G45" s="148"/>
      <c r="H45" s="199">
        <v>2.1594332669251015</v>
      </c>
    </row>
    <row r="46" spans="1:8" ht="12" customHeight="1">
      <c r="A46" s="15" t="s">
        <v>31</v>
      </c>
      <c r="B46" s="2" t="s">
        <v>18</v>
      </c>
      <c r="C46" s="87" t="s">
        <v>113</v>
      </c>
      <c r="D46" s="4">
        <v>0.52200000000000002</v>
      </c>
      <c r="E46" s="2" t="s">
        <v>29</v>
      </c>
      <c r="F46" s="157">
        <v>16</v>
      </c>
      <c r="G46" s="148">
        <v>17.241379310344829</v>
      </c>
      <c r="H46" s="199">
        <v>2.1964888368007571</v>
      </c>
    </row>
    <row r="47" spans="1:8" ht="12" customHeight="1" thickBot="1">
      <c r="A47" s="23" t="s">
        <v>31</v>
      </c>
      <c r="B47" s="12" t="s">
        <v>18</v>
      </c>
      <c r="C47" s="89" t="s">
        <v>114</v>
      </c>
      <c r="D47" s="14">
        <v>16.5</v>
      </c>
      <c r="E47" s="12">
        <v>17</v>
      </c>
      <c r="F47" s="157">
        <v>7.2222222222222232</v>
      </c>
      <c r="G47" s="148"/>
      <c r="H47" s="199">
        <v>2.6101664576081136</v>
      </c>
    </row>
    <row r="48" spans="1:8" ht="12" customHeight="1">
      <c r="A48" s="26" t="s">
        <v>31</v>
      </c>
      <c r="B48" s="11" t="s">
        <v>20</v>
      </c>
      <c r="C48" s="90" t="s">
        <v>113</v>
      </c>
      <c r="D48" s="13">
        <v>0.505</v>
      </c>
      <c r="E48" s="11" t="s">
        <v>29</v>
      </c>
      <c r="F48" s="157">
        <v>14.090909090909092</v>
      </c>
      <c r="G48" s="148">
        <v>18.181818181818183</v>
      </c>
      <c r="H48" s="199">
        <v>2.515387349187606</v>
      </c>
    </row>
    <row r="49" spans="1:8" ht="12" customHeight="1">
      <c r="A49" s="15" t="s">
        <v>31</v>
      </c>
      <c r="B49" s="2" t="s">
        <v>20</v>
      </c>
      <c r="C49" s="88" t="s">
        <v>114</v>
      </c>
      <c r="D49" s="4">
        <v>15.5</v>
      </c>
      <c r="E49" s="2">
        <v>16</v>
      </c>
      <c r="F49" s="157">
        <v>8.4210526315789469</v>
      </c>
      <c r="G49" s="148"/>
      <c r="H49" s="199">
        <v>3.5341984050193869</v>
      </c>
    </row>
    <row r="50" spans="1:8" ht="12" customHeight="1">
      <c r="A50" s="15" t="s">
        <v>31</v>
      </c>
      <c r="B50" s="2" t="s">
        <v>22</v>
      </c>
      <c r="C50" s="88" t="s">
        <v>113</v>
      </c>
      <c r="D50" s="4">
        <v>0.495</v>
      </c>
      <c r="E50" s="2" t="s">
        <v>29</v>
      </c>
      <c r="F50" s="157">
        <v>11.666666666666668</v>
      </c>
      <c r="G50" s="148">
        <v>23.076923076923077</v>
      </c>
      <c r="H50" s="199">
        <v>1.0524507991211078</v>
      </c>
    </row>
    <row r="51" spans="1:8" ht="12" customHeight="1">
      <c r="A51" s="15" t="s">
        <v>31</v>
      </c>
      <c r="B51" s="2" t="s">
        <v>22</v>
      </c>
      <c r="C51" s="88" t="s">
        <v>114</v>
      </c>
      <c r="D51" s="4">
        <v>16</v>
      </c>
      <c r="E51" s="2">
        <v>16.5</v>
      </c>
      <c r="F51" s="157">
        <v>6.9565217391304355</v>
      </c>
      <c r="G51" s="148"/>
      <c r="H51" s="199">
        <v>0.90050107768489773</v>
      </c>
    </row>
    <row r="52" spans="1:8" ht="12" customHeight="1">
      <c r="A52" s="15" t="s">
        <v>31</v>
      </c>
      <c r="B52" s="2" t="s">
        <v>24</v>
      </c>
      <c r="C52" s="88" t="s">
        <v>113</v>
      </c>
      <c r="D52" s="4">
        <v>0.51300000000000001</v>
      </c>
      <c r="E52" s="2" t="s">
        <v>29</v>
      </c>
      <c r="F52" s="157">
        <v>11.304347826086957</v>
      </c>
      <c r="G52" s="148">
        <v>22.222222222222221</v>
      </c>
      <c r="H52" s="199">
        <v>2.4157023864168234</v>
      </c>
    </row>
    <row r="53" spans="1:8" ht="12" customHeight="1" thickBot="1">
      <c r="A53" s="23" t="s">
        <v>31</v>
      </c>
      <c r="B53" s="12" t="s">
        <v>24</v>
      </c>
      <c r="C53" s="89" t="s">
        <v>114</v>
      </c>
      <c r="D53" s="14">
        <v>16.5</v>
      </c>
      <c r="E53" s="12">
        <v>17</v>
      </c>
      <c r="F53" s="157">
        <v>5.7894736842105265</v>
      </c>
      <c r="G53" s="148"/>
      <c r="H53" s="199">
        <v>3.1952894209802141</v>
      </c>
    </row>
    <row r="54" spans="1:8" ht="12" customHeight="1">
      <c r="A54" s="26" t="s">
        <v>31</v>
      </c>
      <c r="B54" s="11" t="s">
        <v>26</v>
      </c>
      <c r="C54" s="91" t="s">
        <v>113</v>
      </c>
      <c r="D54" s="13">
        <v>0.51</v>
      </c>
      <c r="E54" s="11" t="s">
        <v>29</v>
      </c>
      <c r="F54" s="157">
        <v>11.81818181818182</v>
      </c>
      <c r="G54" s="148">
        <v>13.043478260869565</v>
      </c>
      <c r="H54" s="199">
        <v>1.6149890557943121</v>
      </c>
    </row>
    <row r="55" spans="1:8" ht="12" customHeight="1" thickBot="1">
      <c r="A55" s="23" t="s">
        <v>31</v>
      </c>
      <c r="B55" s="12" t="s">
        <v>26</v>
      </c>
      <c r="C55" s="89" t="s">
        <v>114</v>
      </c>
      <c r="D55" s="14">
        <v>15</v>
      </c>
      <c r="E55" s="12">
        <v>15.5</v>
      </c>
      <c r="F55" s="157">
        <v>11.428571428571429</v>
      </c>
      <c r="G55" s="148"/>
      <c r="H55" s="199">
        <v>1.5572373104667823</v>
      </c>
    </row>
    <row r="56" spans="1:8" ht="12" customHeight="1">
      <c r="A56" s="32" t="s">
        <v>33</v>
      </c>
      <c r="B56" s="11" t="s">
        <v>52</v>
      </c>
      <c r="C56" s="87" t="s">
        <v>113</v>
      </c>
      <c r="D56" s="13">
        <v>0.53800000000000003</v>
      </c>
      <c r="E56" s="11" t="s">
        <v>29</v>
      </c>
      <c r="F56" s="157">
        <v>8.8888888888888893</v>
      </c>
      <c r="G56" s="148">
        <v>3.5714285714285712</v>
      </c>
      <c r="H56" s="199">
        <v>1.0204488468968658</v>
      </c>
    </row>
    <row r="57" spans="1:8" ht="12" customHeight="1">
      <c r="A57" s="27" t="s">
        <v>33</v>
      </c>
      <c r="B57" s="2" t="s">
        <v>52</v>
      </c>
      <c r="C57" s="88" t="s">
        <v>114</v>
      </c>
      <c r="D57" s="4">
        <v>10.8</v>
      </c>
      <c r="E57" s="2">
        <v>11.3</v>
      </c>
      <c r="F57" s="157">
        <v>5</v>
      </c>
      <c r="G57" s="148"/>
      <c r="H57" s="199">
        <v>1.5674315547158821</v>
      </c>
    </row>
    <row r="58" spans="1:8" ht="12" customHeight="1">
      <c r="A58" s="27" t="s">
        <v>33</v>
      </c>
      <c r="B58" s="2" t="s">
        <v>54</v>
      </c>
      <c r="C58" s="87" t="s">
        <v>113</v>
      </c>
      <c r="D58" s="4">
        <v>0.48799999999999999</v>
      </c>
      <c r="E58" s="2" t="s">
        <v>29</v>
      </c>
      <c r="F58" s="157">
        <v>10</v>
      </c>
      <c r="G58" s="148">
        <v>7.1428571428571423</v>
      </c>
      <c r="H58" s="199">
        <v>0.96925935912445704</v>
      </c>
    </row>
    <row r="59" spans="1:8" ht="12" customHeight="1" thickBot="1">
      <c r="A59" s="28" t="s">
        <v>33</v>
      </c>
      <c r="B59" s="12" t="s">
        <v>54</v>
      </c>
      <c r="C59" s="89" t="s">
        <v>114</v>
      </c>
      <c r="D59" s="14">
        <v>11.6</v>
      </c>
      <c r="E59" s="12">
        <v>12</v>
      </c>
      <c r="F59" s="157">
        <v>9.1666666666666661</v>
      </c>
      <c r="G59" s="148"/>
      <c r="H59" s="199">
        <v>0.43770785899401887</v>
      </c>
    </row>
    <row r="60" spans="1:8" ht="12" customHeight="1">
      <c r="A60" s="32" t="s">
        <v>33</v>
      </c>
      <c r="B60" s="11" t="s">
        <v>58</v>
      </c>
      <c r="C60" s="90" t="s">
        <v>113</v>
      </c>
      <c r="D60" s="13">
        <v>0.50800000000000001</v>
      </c>
      <c r="E60" s="11" t="s">
        <v>29</v>
      </c>
      <c r="F60" s="157">
        <v>11</v>
      </c>
      <c r="G60" s="148">
        <v>11.538461538461538</v>
      </c>
      <c r="H60" s="199">
        <v>0.57078001801580858</v>
      </c>
    </row>
    <row r="61" spans="1:8" ht="12" customHeight="1">
      <c r="A61" s="27" t="s">
        <v>33</v>
      </c>
      <c r="B61" s="2" t="s">
        <v>58</v>
      </c>
      <c r="C61" s="88" t="s">
        <v>114</v>
      </c>
      <c r="D61" s="4">
        <v>11.5</v>
      </c>
      <c r="E61" s="2">
        <v>12</v>
      </c>
      <c r="F61" s="157">
        <v>10.370370370370372</v>
      </c>
      <c r="G61" s="148"/>
      <c r="H61" s="199">
        <v>0.68624298299393804</v>
      </c>
    </row>
    <row r="62" spans="1:8" ht="12" customHeight="1">
      <c r="A62" s="27" t="s">
        <v>33</v>
      </c>
      <c r="B62" s="2" t="s">
        <v>60</v>
      </c>
      <c r="C62" s="87" t="s">
        <v>113</v>
      </c>
      <c r="D62" s="4">
        <v>0.59699999999999998</v>
      </c>
      <c r="E62" s="2" t="s">
        <v>29</v>
      </c>
      <c r="F62" s="157">
        <v>7.7142857142857144</v>
      </c>
      <c r="G62" s="148">
        <v>27.272727272727273</v>
      </c>
      <c r="H62" s="199">
        <v>0.60048354817877903</v>
      </c>
    </row>
    <row r="63" spans="1:8" ht="12" customHeight="1" thickBot="1">
      <c r="A63" s="28" t="s">
        <v>33</v>
      </c>
      <c r="B63" s="12" t="s">
        <v>60</v>
      </c>
      <c r="C63" s="89" t="s">
        <v>114</v>
      </c>
      <c r="D63" s="14">
        <v>12.5</v>
      </c>
      <c r="E63" s="12">
        <v>13</v>
      </c>
      <c r="F63" s="157">
        <v>7.5</v>
      </c>
      <c r="G63" s="148"/>
      <c r="H63" s="199">
        <v>0.54910116989205715</v>
      </c>
    </row>
    <row r="64" spans="1:8" ht="12" customHeight="1">
      <c r="A64" s="32" t="s">
        <v>33</v>
      </c>
      <c r="B64" s="11" t="s">
        <v>63</v>
      </c>
      <c r="C64" s="90" t="s">
        <v>113</v>
      </c>
      <c r="D64" s="13">
        <v>0.52700000000000002</v>
      </c>
      <c r="E64" s="11" t="s">
        <v>29</v>
      </c>
      <c r="F64" s="157">
        <v>8</v>
      </c>
      <c r="G64" s="148">
        <v>30</v>
      </c>
      <c r="H64" s="199">
        <v>2.2955742870987952</v>
      </c>
    </row>
    <row r="65" spans="1:8" ht="12" customHeight="1" thickBot="1">
      <c r="A65" s="28" t="s">
        <v>33</v>
      </c>
      <c r="B65" s="12" t="s">
        <v>63</v>
      </c>
      <c r="C65" s="89" t="s">
        <v>114</v>
      </c>
      <c r="D65" s="14">
        <v>11.5</v>
      </c>
      <c r="E65" s="12">
        <v>12</v>
      </c>
      <c r="F65" s="157">
        <v>7.8571428571428568</v>
      </c>
      <c r="G65" s="148"/>
      <c r="H65" s="199">
        <v>0.61855679754578063</v>
      </c>
    </row>
    <row r="66" spans="1:8" ht="12" customHeight="1">
      <c r="A66" s="32" t="s">
        <v>33</v>
      </c>
      <c r="B66" s="11" t="s">
        <v>66</v>
      </c>
      <c r="C66" s="90" t="s">
        <v>113</v>
      </c>
      <c r="D66" s="13">
        <v>0.51700000000000002</v>
      </c>
      <c r="E66" s="11" t="s">
        <v>29</v>
      </c>
      <c r="F66" s="157">
        <v>8.4848484848484844</v>
      </c>
      <c r="G66" s="148">
        <v>8</v>
      </c>
      <c r="H66" s="199">
        <v>0.67117720856559138</v>
      </c>
    </row>
    <row r="67" spans="1:8" ht="12" customHeight="1">
      <c r="A67" s="27" t="s">
        <v>33</v>
      </c>
      <c r="B67" s="2" t="s">
        <v>66</v>
      </c>
      <c r="C67" s="88" t="s">
        <v>114</v>
      </c>
      <c r="D67" s="4">
        <v>11.5</v>
      </c>
      <c r="E67" s="2">
        <v>12</v>
      </c>
      <c r="F67" s="157">
        <v>10.714285714285714</v>
      </c>
      <c r="G67" s="148"/>
      <c r="H67" s="199">
        <v>0.61682850885870466</v>
      </c>
    </row>
    <row r="68" spans="1:8" ht="12" customHeight="1">
      <c r="A68" s="27" t="s">
        <v>33</v>
      </c>
      <c r="B68" s="2" t="s">
        <v>68</v>
      </c>
      <c r="C68" s="87" t="s">
        <v>113</v>
      </c>
      <c r="D68" s="4">
        <v>0.51700000000000002</v>
      </c>
      <c r="E68" s="2" t="s">
        <v>29</v>
      </c>
      <c r="F68" s="157">
        <v>8.75</v>
      </c>
      <c r="G68" s="148">
        <v>4.7619047619047619</v>
      </c>
      <c r="H68" s="199">
        <v>0.30699539611354831</v>
      </c>
    </row>
    <row r="69" spans="1:8" ht="12" customHeight="1">
      <c r="A69" s="27" t="s">
        <v>33</v>
      </c>
      <c r="B69" s="2" t="s">
        <v>68</v>
      </c>
      <c r="C69" s="88" t="s">
        <v>114</v>
      </c>
      <c r="D69" s="4">
        <v>11</v>
      </c>
      <c r="E69" s="2">
        <v>11.5</v>
      </c>
      <c r="F69" s="157">
        <v>8.3333333333333339</v>
      </c>
      <c r="G69" s="148"/>
      <c r="H69" s="199">
        <v>0.67667734556724224</v>
      </c>
    </row>
    <row r="70" spans="1:8" ht="12" customHeight="1">
      <c r="A70" s="27" t="s">
        <v>33</v>
      </c>
      <c r="B70" s="2" t="s">
        <v>70</v>
      </c>
      <c r="C70" s="87" t="s">
        <v>113</v>
      </c>
      <c r="D70" s="4">
        <v>0.54200000000000004</v>
      </c>
      <c r="E70" s="2" t="s">
        <v>29</v>
      </c>
      <c r="F70" s="157">
        <v>7.7777777777777795</v>
      </c>
      <c r="G70" s="148">
        <v>4</v>
      </c>
      <c r="H70" s="199">
        <v>0.61537464508189244</v>
      </c>
    </row>
    <row r="71" spans="1:8" ht="12" customHeight="1" thickBot="1">
      <c r="A71" s="28" t="s">
        <v>33</v>
      </c>
      <c r="B71" s="12" t="s">
        <v>70</v>
      </c>
      <c r="C71" s="89" t="s">
        <v>114</v>
      </c>
      <c r="D71" s="14">
        <v>10.5</v>
      </c>
      <c r="E71" s="12">
        <v>11</v>
      </c>
      <c r="F71" s="157">
        <v>7.6315789473684204</v>
      </c>
      <c r="G71" s="148"/>
      <c r="H71" s="199">
        <v>0.53981019628948967</v>
      </c>
    </row>
    <row r="72" spans="1:8" ht="12" customHeight="1">
      <c r="A72" s="32" t="s">
        <v>33</v>
      </c>
      <c r="B72" s="11" t="s">
        <v>72</v>
      </c>
      <c r="C72" s="90" t="s">
        <v>113</v>
      </c>
      <c r="D72" s="13">
        <v>0.48199999999999998</v>
      </c>
      <c r="E72" s="11" t="s">
        <v>29</v>
      </c>
      <c r="F72" s="157">
        <v>9.6296296296296298</v>
      </c>
      <c r="G72" s="148">
        <v>8.695652173913043</v>
      </c>
      <c r="H72" s="199">
        <v>0.95176079380595746</v>
      </c>
    </row>
    <row r="73" spans="1:8" ht="12" customHeight="1">
      <c r="A73" s="27" t="s">
        <v>33</v>
      </c>
      <c r="B73" s="2" t="s">
        <v>72</v>
      </c>
      <c r="C73" s="88" t="s">
        <v>114</v>
      </c>
      <c r="D73" s="4">
        <v>11.5</v>
      </c>
      <c r="E73" s="2">
        <v>12</v>
      </c>
      <c r="F73" s="157">
        <v>10.384615384615385</v>
      </c>
      <c r="G73" s="148"/>
      <c r="H73" s="199">
        <v>0.67847178462564794</v>
      </c>
    </row>
    <row r="74" spans="1:8" ht="12" customHeight="1">
      <c r="A74" s="27" t="s">
        <v>33</v>
      </c>
      <c r="B74" s="2" t="s">
        <v>75</v>
      </c>
      <c r="C74" s="87" t="s">
        <v>113</v>
      </c>
      <c r="D74" s="4">
        <v>0.52100000000000002</v>
      </c>
      <c r="E74" s="2" t="s">
        <v>29</v>
      </c>
      <c r="F74" s="157">
        <v>8.8888888888888893</v>
      </c>
      <c r="G74" s="148">
        <v>15</v>
      </c>
      <c r="H74" s="199">
        <v>0.68903763077120517</v>
      </c>
    </row>
    <row r="75" spans="1:8" ht="12" customHeight="1" thickBot="1">
      <c r="A75" s="28" t="s">
        <v>33</v>
      </c>
      <c r="B75" s="12" t="s">
        <v>75</v>
      </c>
      <c r="C75" s="89" t="s">
        <v>114</v>
      </c>
      <c r="D75" s="14">
        <v>11.5</v>
      </c>
      <c r="E75" s="12">
        <v>12</v>
      </c>
      <c r="F75" s="157">
        <v>6.774193548387097</v>
      </c>
      <c r="G75" s="148"/>
      <c r="H75" s="199">
        <v>0.62312347857227635</v>
      </c>
    </row>
    <row r="76" spans="1:8" ht="12" customHeight="1">
      <c r="A76" s="32" t="s">
        <v>33</v>
      </c>
      <c r="B76" s="11" t="s">
        <v>78</v>
      </c>
      <c r="C76" s="90" t="s">
        <v>113</v>
      </c>
      <c r="D76" s="13">
        <v>0.504</v>
      </c>
      <c r="E76" s="11" t="s">
        <v>29</v>
      </c>
      <c r="F76" s="157">
        <v>10.370370370370372</v>
      </c>
      <c r="G76" s="148">
        <v>19.047619047619047</v>
      </c>
      <c r="H76" s="199">
        <v>0.76517177451812168</v>
      </c>
    </row>
    <row r="77" spans="1:8" ht="12" customHeight="1">
      <c r="A77" s="27" t="s">
        <v>33</v>
      </c>
      <c r="B77" s="2" t="s">
        <v>78</v>
      </c>
      <c r="C77" s="88" t="s">
        <v>114</v>
      </c>
      <c r="D77" s="4">
        <v>11.5</v>
      </c>
      <c r="E77" s="2">
        <v>12</v>
      </c>
      <c r="F77" s="157">
        <v>10</v>
      </c>
      <c r="G77" s="148"/>
      <c r="H77" s="199">
        <v>0.70901732307101606</v>
      </c>
    </row>
    <row r="78" spans="1:8" ht="12" customHeight="1">
      <c r="A78" s="27" t="s">
        <v>33</v>
      </c>
      <c r="B78" s="2" t="s">
        <v>81</v>
      </c>
      <c r="C78" s="87" t="s">
        <v>113</v>
      </c>
      <c r="D78" s="4">
        <v>0.50700000000000001</v>
      </c>
      <c r="E78" s="2" t="s">
        <v>29</v>
      </c>
      <c r="F78" s="157">
        <v>10</v>
      </c>
      <c r="G78" s="148">
        <v>15</v>
      </c>
      <c r="H78" s="199">
        <v>1.5026940638494704</v>
      </c>
    </row>
    <row r="79" spans="1:8" ht="12" customHeight="1" thickBot="1">
      <c r="A79" s="28" t="s">
        <v>33</v>
      </c>
      <c r="B79" s="12" t="s">
        <v>81</v>
      </c>
      <c r="C79" s="89" t="s">
        <v>114</v>
      </c>
      <c r="D79" s="14">
        <v>11.5</v>
      </c>
      <c r="E79" s="12">
        <v>12</v>
      </c>
      <c r="F79" s="157">
        <v>10</v>
      </c>
      <c r="G79" s="148"/>
      <c r="H79" s="199">
        <v>1.1906152503513503</v>
      </c>
    </row>
    <row r="80" spans="1:8" ht="12" customHeight="1">
      <c r="A80" s="32" t="s">
        <v>33</v>
      </c>
      <c r="B80" s="26" t="s">
        <v>83</v>
      </c>
      <c r="C80" s="90" t="s">
        <v>113</v>
      </c>
      <c r="D80" s="13">
        <v>0.58499999999999996</v>
      </c>
      <c r="E80" s="11" t="s">
        <v>29</v>
      </c>
      <c r="F80" s="157">
        <v>10.869565217391305</v>
      </c>
      <c r="G80" s="148">
        <v>13.636363636363637</v>
      </c>
      <c r="H80" s="199">
        <v>1.1129179661620567</v>
      </c>
    </row>
    <row r="81" spans="1:8" ht="12" customHeight="1">
      <c r="A81" s="27" t="s">
        <v>33</v>
      </c>
      <c r="B81" s="15" t="s">
        <v>83</v>
      </c>
      <c r="C81" s="88" t="s">
        <v>114</v>
      </c>
      <c r="D81" s="4">
        <v>12</v>
      </c>
      <c r="E81" s="2">
        <v>12.5</v>
      </c>
      <c r="F81" s="157">
        <v>8.8000000000000007</v>
      </c>
      <c r="G81" s="148"/>
      <c r="H81" s="199">
        <v>1.0387495605102399</v>
      </c>
    </row>
    <row r="82" spans="1:8" ht="12" customHeight="1">
      <c r="A82" s="27" t="s">
        <v>33</v>
      </c>
      <c r="B82" s="15" t="s">
        <v>86</v>
      </c>
      <c r="C82" s="87" t="s">
        <v>113</v>
      </c>
      <c r="D82" s="4">
        <v>0.50600000000000001</v>
      </c>
      <c r="E82" s="2" t="s">
        <v>29</v>
      </c>
      <c r="F82" s="157">
        <v>11.923076923076923</v>
      </c>
      <c r="G82" s="148">
        <v>11.111111111111111</v>
      </c>
      <c r="H82" s="199">
        <v>0.72587976212380956</v>
      </c>
    </row>
    <row r="83" spans="1:8" ht="12" customHeight="1">
      <c r="A83" s="27" t="s">
        <v>33</v>
      </c>
      <c r="B83" s="15" t="s">
        <v>86</v>
      </c>
      <c r="C83" s="88" t="s">
        <v>114</v>
      </c>
      <c r="D83" s="4">
        <v>11.5</v>
      </c>
      <c r="E83" s="2">
        <v>12</v>
      </c>
      <c r="F83" s="157">
        <v>11.538461538461538</v>
      </c>
      <c r="G83" s="148"/>
      <c r="H83" s="199">
        <v>0.99309785170471732</v>
      </c>
    </row>
    <row r="84" spans="1:8" ht="12" customHeight="1">
      <c r="A84" s="27" t="s">
        <v>33</v>
      </c>
      <c r="B84" s="15" t="s">
        <v>88</v>
      </c>
      <c r="C84" s="87" t="s">
        <v>113</v>
      </c>
      <c r="D84" s="4">
        <v>0.56399999999999995</v>
      </c>
      <c r="E84" s="2" t="s">
        <v>29</v>
      </c>
      <c r="F84" s="157">
        <v>11.666666666666666</v>
      </c>
      <c r="G84" s="148">
        <v>7.4074074074074066</v>
      </c>
      <c r="H84" s="199">
        <v>1.9616170294214903</v>
      </c>
    </row>
    <row r="85" spans="1:8" ht="12" customHeight="1" thickBot="1">
      <c r="A85" s="28" t="s">
        <v>33</v>
      </c>
      <c r="B85" s="23" t="s">
        <v>88</v>
      </c>
      <c r="C85" s="89" t="s">
        <v>114</v>
      </c>
      <c r="D85" s="14">
        <v>11.5</v>
      </c>
      <c r="E85" s="12">
        <v>12</v>
      </c>
      <c r="F85" s="157">
        <v>10.8</v>
      </c>
      <c r="G85" s="148"/>
      <c r="H85" s="199">
        <v>2.5446774820330655</v>
      </c>
    </row>
    <row r="86" spans="1:8" ht="12" customHeight="1">
      <c r="A86" s="32" t="s">
        <v>33</v>
      </c>
      <c r="B86" s="26" t="s">
        <v>91</v>
      </c>
      <c r="C86" s="90" t="s">
        <v>113</v>
      </c>
      <c r="D86" s="13">
        <v>0.51200000000000001</v>
      </c>
      <c r="E86" s="11" t="s">
        <v>29</v>
      </c>
      <c r="F86" s="157">
        <v>21.6</v>
      </c>
      <c r="G86" s="148">
        <v>12.903225806451614</v>
      </c>
      <c r="H86" s="199">
        <v>1.6888199183174097</v>
      </c>
    </row>
    <row r="87" spans="1:8" ht="12" customHeight="1">
      <c r="A87" s="27" t="s">
        <v>33</v>
      </c>
      <c r="B87" s="15" t="s">
        <v>91</v>
      </c>
      <c r="C87" s="88" t="s">
        <v>114</v>
      </c>
      <c r="D87" s="4">
        <v>11.5</v>
      </c>
      <c r="E87" s="2">
        <v>12</v>
      </c>
      <c r="F87" s="157">
        <v>11.29032258064516</v>
      </c>
      <c r="G87" s="148"/>
      <c r="H87" s="199">
        <v>2.2401081019523588</v>
      </c>
    </row>
    <row r="88" spans="1:8" ht="12" customHeight="1">
      <c r="A88" s="27" t="s">
        <v>33</v>
      </c>
      <c r="B88" s="15" t="s">
        <v>93</v>
      </c>
      <c r="C88" s="87" t="s">
        <v>113</v>
      </c>
      <c r="D88" s="4">
        <v>0.51700000000000002</v>
      </c>
      <c r="E88" s="2" t="s">
        <v>29</v>
      </c>
      <c r="F88" s="157">
        <v>47.727272727272734</v>
      </c>
      <c r="G88" s="148">
        <v>20.3125</v>
      </c>
      <c r="H88" s="199">
        <v>2.6481769274520643</v>
      </c>
    </row>
    <row r="89" spans="1:8" ht="12" customHeight="1" thickBot="1">
      <c r="A89" s="28" t="s">
        <v>33</v>
      </c>
      <c r="B89" s="23" t="s">
        <v>93</v>
      </c>
      <c r="C89" s="89" t="s">
        <v>114</v>
      </c>
      <c r="D89" s="14">
        <v>11.5</v>
      </c>
      <c r="E89" s="12">
        <v>12</v>
      </c>
      <c r="F89" s="157">
        <v>33.333333333333336</v>
      </c>
      <c r="G89" s="148"/>
      <c r="H89" s="199">
        <v>1.626279330996947</v>
      </c>
    </row>
    <row r="90" spans="1:8" ht="12" customHeight="1">
      <c r="A90" s="32" t="s">
        <v>33</v>
      </c>
      <c r="B90" s="26" t="s">
        <v>96</v>
      </c>
      <c r="C90" s="90" t="s">
        <v>113</v>
      </c>
      <c r="D90" s="13">
        <v>0.51200000000000001</v>
      </c>
      <c r="E90" s="11" t="s">
        <v>29</v>
      </c>
      <c r="F90" s="157">
        <v>56</v>
      </c>
      <c r="G90" s="148">
        <v>18.367346938775512</v>
      </c>
      <c r="H90" s="199">
        <v>4.2113463882246309</v>
      </c>
    </row>
    <row r="91" spans="1:8" ht="12" customHeight="1">
      <c r="A91" s="27" t="s">
        <v>33</v>
      </c>
      <c r="B91" s="15" t="s">
        <v>96</v>
      </c>
      <c r="C91" s="88" t="s">
        <v>114</v>
      </c>
      <c r="D91" s="4">
        <v>11.5</v>
      </c>
      <c r="E91" s="2">
        <v>12</v>
      </c>
      <c r="F91" s="157">
        <v>12.258064516129032</v>
      </c>
      <c r="G91" s="148"/>
      <c r="H91" s="199">
        <v>8.8578505721552308</v>
      </c>
    </row>
    <row r="92" spans="1:8" ht="12" customHeight="1">
      <c r="A92" s="27" t="s">
        <v>33</v>
      </c>
      <c r="B92" s="15" t="s">
        <v>98</v>
      </c>
      <c r="C92" s="87" t="s">
        <v>113</v>
      </c>
      <c r="D92" s="4">
        <v>0.51600000000000001</v>
      </c>
      <c r="E92" s="2" t="s">
        <v>29</v>
      </c>
      <c r="F92" s="157">
        <v>30.322580645161288</v>
      </c>
      <c r="G92" s="148">
        <v>27.272727272727273</v>
      </c>
      <c r="H92" s="199">
        <v>2.3418408607369288</v>
      </c>
    </row>
    <row r="93" spans="1:8" ht="12" customHeight="1" thickBot="1">
      <c r="A93" s="28" t="s">
        <v>33</v>
      </c>
      <c r="B93" s="23" t="s">
        <v>98</v>
      </c>
      <c r="C93" s="89" t="s">
        <v>114</v>
      </c>
      <c r="D93" s="14">
        <v>11</v>
      </c>
      <c r="E93" s="12">
        <v>11.5</v>
      </c>
      <c r="F93" s="157">
        <v>9.1428571428571423</v>
      </c>
      <c r="G93" s="148"/>
      <c r="H93" s="199">
        <v>4.0614723054387625</v>
      </c>
    </row>
    <row r="94" spans="1:8" ht="12" customHeight="1">
      <c r="A94" s="32" t="s">
        <v>33</v>
      </c>
      <c r="B94" s="11" t="s">
        <v>100</v>
      </c>
      <c r="C94" s="90" t="s">
        <v>113</v>
      </c>
      <c r="D94" s="13">
        <v>0.51300000000000001</v>
      </c>
      <c r="E94" s="11" t="s">
        <v>29</v>
      </c>
      <c r="F94" s="157">
        <v>29.666666666666668</v>
      </c>
      <c r="G94" s="148">
        <v>19.117647058823529</v>
      </c>
      <c r="H94" s="199">
        <v>2.2393849667776489</v>
      </c>
    </row>
    <row r="95" spans="1:8" ht="12" customHeight="1">
      <c r="A95" s="27" t="s">
        <v>33</v>
      </c>
      <c r="B95" s="2" t="s">
        <v>100</v>
      </c>
      <c r="C95" s="88" t="s">
        <v>114</v>
      </c>
      <c r="D95" s="4">
        <v>10</v>
      </c>
      <c r="E95" s="2">
        <v>10.5</v>
      </c>
      <c r="F95" s="157">
        <v>12.647058823529411</v>
      </c>
      <c r="G95" s="148"/>
      <c r="H95" s="199">
        <v>3.4311849992225674</v>
      </c>
    </row>
    <row r="96" spans="1:8" ht="12" customHeight="1">
      <c r="A96" s="27" t="s">
        <v>33</v>
      </c>
      <c r="B96" s="2" t="s">
        <v>103</v>
      </c>
      <c r="C96" s="87" t="s">
        <v>113</v>
      </c>
      <c r="D96" s="4">
        <v>0.51300000000000001</v>
      </c>
      <c r="E96" s="2" t="s">
        <v>29</v>
      </c>
      <c r="F96" s="157">
        <v>39.230769230769234</v>
      </c>
      <c r="G96" s="148">
        <v>15.789473684210526</v>
      </c>
      <c r="H96" s="199">
        <v>0.71474541766868926</v>
      </c>
    </row>
    <row r="97" spans="1:8" ht="12" customHeight="1" thickBot="1">
      <c r="A97" s="28" t="s">
        <v>33</v>
      </c>
      <c r="B97" s="12" t="s">
        <v>103</v>
      </c>
      <c r="C97" s="89" t="s">
        <v>114</v>
      </c>
      <c r="D97" s="14">
        <v>11.5</v>
      </c>
      <c r="E97" s="12">
        <v>12</v>
      </c>
      <c r="F97" s="157">
        <v>9.7142857142857135</v>
      </c>
      <c r="G97" s="148"/>
      <c r="H97" s="199">
        <v>2.8818363340329509</v>
      </c>
    </row>
    <row r="98" spans="1:8" ht="12" customHeight="1">
      <c r="A98" s="32" t="s">
        <v>33</v>
      </c>
      <c r="B98" s="11" t="s">
        <v>105</v>
      </c>
      <c r="C98" s="90" t="s">
        <v>113</v>
      </c>
      <c r="D98" s="13">
        <v>0.48799999999999999</v>
      </c>
      <c r="E98" s="11" t="s">
        <v>29</v>
      </c>
      <c r="F98" s="157">
        <v>25.555555555555554</v>
      </c>
      <c r="G98" s="148">
        <v>16.666666666666664</v>
      </c>
      <c r="H98" s="199">
        <v>1.1900928303569711</v>
      </c>
    </row>
    <row r="99" spans="1:8" ht="12" customHeight="1">
      <c r="A99" s="27" t="s">
        <v>33</v>
      </c>
      <c r="B99" s="2" t="s">
        <v>105</v>
      </c>
      <c r="C99" s="88" t="s">
        <v>114</v>
      </c>
      <c r="D99" s="4">
        <v>12</v>
      </c>
      <c r="E99" s="2">
        <v>12.5</v>
      </c>
      <c r="F99" s="157">
        <v>8.4848484848484844</v>
      </c>
      <c r="G99" s="148"/>
      <c r="H99" s="199">
        <v>1.5570609821137849</v>
      </c>
    </row>
    <row r="100" spans="1:8" ht="12" customHeight="1">
      <c r="A100" s="27" t="s">
        <v>33</v>
      </c>
      <c r="B100" s="2" t="s">
        <v>18</v>
      </c>
      <c r="C100" s="87" t="s">
        <v>113</v>
      </c>
      <c r="D100" s="4">
        <v>0.53</v>
      </c>
      <c r="E100" s="2" t="s">
        <v>29</v>
      </c>
      <c r="F100" s="157">
        <v>17.142857142857142</v>
      </c>
      <c r="G100" s="148">
        <v>17.647058823529409</v>
      </c>
      <c r="H100" s="199">
        <v>1.2060527979788247</v>
      </c>
    </row>
    <row r="101" spans="1:8" ht="12" customHeight="1" thickBot="1">
      <c r="A101" s="28" t="s">
        <v>33</v>
      </c>
      <c r="B101" s="12" t="s">
        <v>18</v>
      </c>
      <c r="C101" s="89" t="s">
        <v>114</v>
      </c>
      <c r="D101" s="14">
        <v>11.5</v>
      </c>
      <c r="E101" s="12">
        <v>12</v>
      </c>
      <c r="F101" s="157">
        <v>8</v>
      </c>
      <c r="G101" s="148"/>
      <c r="H101" s="199">
        <v>2.1472853202548277</v>
      </c>
    </row>
    <row r="102" spans="1:8" ht="12" customHeight="1">
      <c r="A102" s="32" t="s">
        <v>33</v>
      </c>
      <c r="B102" s="11" t="s">
        <v>20</v>
      </c>
      <c r="C102" s="90" t="s">
        <v>113</v>
      </c>
      <c r="D102" s="13">
        <v>0.50900000000000001</v>
      </c>
      <c r="E102" s="11" t="s">
        <v>29</v>
      </c>
      <c r="F102" s="157">
        <v>11.212121212121211</v>
      </c>
      <c r="G102" s="148">
        <v>18.181818181818183</v>
      </c>
      <c r="H102" s="199">
        <v>2.2715034988515233</v>
      </c>
    </row>
    <row r="103" spans="1:8" ht="12" customHeight="1">
      <c r="A103" s="27" t="s">
        <v>33</v>
      </c>
      <c r="B103" s="2" t="s">
        <v>20</v>
      </c>
      <c r="C103" s="88" t="s">
        <v>114</v>
      </c>
      <c r="D103" s="4">
        <v>11</v>
      </c>
      <c r="E103" s="2">
        <v>11.5</v>
      </c>
      <c r="F103" s="157">
        <v>6</v>
      </c>
      <c r="G103" s="148"/>
      <c r="H103" s="199">
        <v>2.8066389678721793</v>
      </c>
    </row>
    <row r="104" spans="1:8" ht="12" customHeight="1">
      <c r="A104" s="27" t="s">
        <v>33</v>
      </c>
      <c r="B104" s="2" t="s">
        <v>22</v>
      </c>
      <c r="C104" s="88" t="s">
        <v>113</v>
      </c>
      <c r="D104" s="4">
        <v>0.52600000000000002</v>
      </c>
      <c r="E104" s="2" t="s">
        <v>29</v>
      </c>
      <c r="F104" s="157">
        <v>10.476190476190476</v>
      </c>
      <c r="G104" s="148">
        <v>28.571428571428569</v>
      </c>
      <c r="H104" s="199">
        <v>4.1412729918118343</v>
      </c>
    </row>
    <row r="105" spans="1:8" ht="12" customHeight="1">
      <c r="A105" s="27" t="s">
        <v>33</v>
      </c>
      <c r="B105" s="2" t="s">
        <v>22</v>
      </c>
      <c r="C105" s="88" t="s">
        <v>114</v>
      </c>
      <c r="D105" s="4">
        <v>11.5</v>
      </c>
      <c r="E105" s="2">
        <v>12</v>
      </c>
      <c r="F105" s="157">
        <v>5.1351351351351351</v>
      </c>
      <c r="G105" s="148"/>
      <c r="H105" s="199">
        <v>2.6345213717383986</v>
      </c>
    </row>
    <row r="106" spans="1:8" ht="12" customHeight="1">
      <c r="A106" s="27" t="s">
        <v>33</v>
      </c>
      <c r="B106" s="2" t="s">
        <v>24</v>
      </c>
      <c r="C106" s="88" t="s">
        <v>113</v>
      </c>
      <c r="D106" s="4">
        <v>0.51</v>
      </c>
      <c r="E106" s="2" t="s">
        <v>29</v>
      </c>
      <c r="F106" s="157">
        <v>8.8888888888888893</v>
      </c>
      <c r="G106" s="148">
        <v>21.05263157894737</v>
      </c>
      <c r="H106" s="199">
        <v>2.614689349053394</v>
      </c>
    </row>
    <row r="107" spans="1:8" ht="12" customHeight="1" thickBot="1">
      <c r="A107" s="28" t="s">
        <v>33</v>
      </c>
      <c r="B107" s="12" t="s">
        <v>24</v>
      </c>
      <c r="C107" s="89" t="s">
        <v>114</v>
      </c>
      <c r="D107" s="14">
        <v>12</v>
      </c>
      <c r="E107" s="12">
        <v>12.5</v>
      </c>
      <c r="F107" s="157">
        <v>6.1764705882352935</v>
      </c>
      <c r="G107" s="148"/>
      <c r="H107" s="199">
        <v>2.0868231793291705</v>
      </c>
    </row>
    <row r="108" spans="1:8" ht="12" customHeight="1">
      <c r="A108" s="32" t="s">
        <v>33</v>
      </c>
      <c r="B108" s="11" t="s">
        <v>26</v>
      </c>
      <c r="C108" s="91" t="s">
        <v>113</v>
      </c>
      <c r="D108" s="13">
        <v>0.52600000000000002</v>
      </c>
      <c r="E108" s="11" t="s">
        <v>29</v>
      </c>
      <c r="F108" s="157">
        <v>11.25</v>
      </c>
      <c r="G108" s="148">
        <v>16.666666666666668</v>
      </c>
      <c r="H108" s="199">
        <v>1.1481135843932804</v>
      </c>
    </row>
    <row r="109" spans="1:8" ht="12" customHeight="1" thickBot="1">
      <c r="A109" s="28" t="s">
        <v>33</v>
      </c>
      <c r="B109" s="12" t="s">
        <v>26</v>
      </c>
      <c r="C109" s="89" t="s">
        <v>114</v>
      </c>
      <c r="D109" s="14">
        <v>11.5</v>
      </c>
      <c r="E109" s="12">
        <v>12</v>
      </c>
      <c r="F109" s="157">
        <v>8.8461538461538467</v>
      </c>
      <c r="G109" s="148"/>
      <c r="H109" s="199">
        <v>1.6113141212618884</v>
      </c>
    </row>
    <row r="110" spans="1:8" ht="12" customHeight="1">
      <c r="A110" s="29" t="s">
        <v>34</v>
      </c>
      <c r="B110" s="2" t="s">
        <v>52</v>
      </c>
      <c r="C110" s="87" t="s">
        <v>113</v>
      </c>
      <c r="D110" s="4">
        <v>0.57299999999999995</v>
      </c>
      <c r="E110" s="2" t="s">
        <v>29</v>
      </c>
      <c r="F110" s="157">
        <v>8.8888888888888893</v>
      </c>
      <c r="G110" s="148">
        <v>19.35483870967742</v>
      </c>
      <c r="H110" s="199">
        <v>0.76720704809608065</v>
      </c>
    </row>
    <row r="111" spans="1:8" ht="12" customHeight="1">
      <c r="A111" s="29" t="s">
        <v>34</v>
      </c>
      <c r="B111" s="2" t="s">
        <v>52</v>
      </c>
      <c r="C111" s="88" t="s">
        <v>114</v>
      </c>
      <c r="D111" s="4">
        <v>4.0999999999999996</v>
      </c>
      <c r="E111" s="2">
        <v>4.5999999999999996</v>
      </c>
      <c r="F111" s="157">
        <v>9.25</v>
      </c>
      <c r="G111" s="148"/>
      <c r="H111" s="199">
        <v>1.0545038037495378</v>
      </c>
    </row>
    <row r="112" spans="1:8" ht="12" customHeight="1">
      <c r="A112" s="29" t="s">
        <v>34</v>
      </c>
      <c r="B112" s="2" t="s">
        <v>54</v>
      </c>
      <c r="C112" s="87" t="s">
        <v>113</v>
      </c>
      <c r="D112" s="4">
        <v>0.503</v>
      </c>
      <c r="E112" s="2" t="s">
        <v>29</v>
      </c>
      <c r="F112" s="157">
        <v>11</v>
      </c>
      <c r="G112" s="148">
        <v>17.948717948717949</v>
      </c>
      <c r="H112" s="199">
        <v>1.0140861621998276</v>
      </c>
    </row>
    <row r="113" spans="1:8" ht="12" customHeight="1" thickBot="1">
      <c r="A113" s="34" t="s">
        <v>34</v>
      </c>
      <c r="B113" s="12" t="s">
        <v>54</v>
      </c>
      <c r="C113" s="89" t="s">
        <v>114</v>
      </c>
      <c r="D113" s="14">
        <v>3.5</v>
      </c>
      <c r="E113" s="12">
        <v>4</v>
      </c>
      <c r="F113" s="157">
        <v>9.0909090909090917</v>
      </c>
      <c r="G113" s="148"/>
      <c r="H113" s="199">
        <v>0.92658678057266664</v>
      </c>
    </row>
    <row r="114" spans="1:8" ht="12" customHeight="1">
      <c r="A114" s="31" t="s">
        <v>34</v>
      </c>
      <c r="B114" s="11" t="s">
        <v>58</v>
      </c>
      <c r="C114" s="90" t="s">
        <v>113</v>
      </c>
      <c r="D114" s="13">
        <v>0.51300000000000001</v>
      </c>
      <c r="E114" s="11" t="s">
        <v>29</v>
      </c>
      <c r="F114" s="157">
        <v>10.454545454545455</v>
      </c>
      <c r="G114" s="148">
        <v>2.5641025641025639</v>
      </c>
      <c r="H114" s="199">
        <v>0.6063438390210103</v>
      </c>
    </row>
    <row r="115" spans="1:8" ht="12" customHeight="1">
      <c r="A115" s="29" t="s">
        <v>34</v>
      </c>
      <c r="B115" s="2" t="s">
        <v>58</v>
      </c>
      <c r="C115" s="88" t="s">
        <v>114</v>
      </c>
      <c r="D115" s="4">
        <v>3.8</v>
      </c>
      <c r="E115" s="2">
        <v>4.3</v>
      </c>
      <c r="F115" s="157">
        <v>8.6274509803921582</v>
      </c>
      <c r="G115" s="148"/>
      <c r="H115" s="199">
        <v>0.63673562478940515</v>
      </c>
    </row>
    <row r="116" spans="1:8" ht="12" customHeight="1">
      <c r="A116" s="29" t="s">
        <v>34</v>
      </c>
      <c r="B116" s="2" t="s">
        <v>60</v>
      </c>
      <c r="C116" s="87" t="s">
        <v>113</v>
      </c>
      <c r="D116" s="4">
        <v>0.53500000000000003</v>
      </c>
      <c r="E116" s="2" t="s">
        <v>29</v>
      </c>
      <c r="F116" s="157">
        <v>8.0769230769230766</v>
      </c>
      <c r="G116" s="148">
        <v>25.925925925925924</v>
      </c>
      <c r="H116" s="199">
        <v>0.73207028105306804</v>
      </c>
    </row>
    <row r="117" spans="1:8" ht="12" customHeight="1" thickBot="1">
      <c r="A117" s="34" t="s">
        <v>34</v>
      </c>
      <c r="B117" s="12" t="s">
        <v>60</v>
      </c>
      <c r="C117" s="89" t="s">
        <v>114</v>
      </c>
      <c r="D117" s="14">
        <v>4</v>
      </c>
      <c r="E117" s="12">
        <v>4.5</v>
      </c>
      <c r="F117" s="157">
        <v>8.275862068965516</v>
      </c>
      <c r="G117" s="148"/>
      <c r="H117" s="199">
        <v>0.58717500309566606</v>
      </c>
    </row>
    <row r="118" spans="1:8" ht="12" customHeight="1">
      <c r="A118" s="31" t="s">
        <v>34</v>
      </c>
      <c r="B118" s="11" t="s">
        <v>63</v>
      </c>
      <c r="C118" s="90" t="s">
        <v>113</v>
      </c>
      <c r="D118" s="13">
        <v>0.51100000000000001</v>
      </c>
      <c r="E118" s="11" t="s">
        <v>29</v>
      </c>
      <c r="F118" s="157">
        <v>9.8305084745762716</v>
      </c>
      <c r="G118" s="148">
        <v>21.621621621621621</v>
      </c>
      <c r="H118" s="199">
        <v>1.3430694105090466</v>
      </c>
    </row>
    <row r="119" spans="1:8" ht="12" customHeight="1" thickBot="1">
      <c r="A119" s="34" t="s">
        <v>34</v>
      </c>
      <c r="B119" s="12" t="s">
        <v>63</v>
      </c>
      <c r="C119" s="89" t="s">
        <v>114</v>
      </c>
      <c r="D119" s="14">
        <v>3.3</v>
      </c>
      <c r="E119" s="12">
        <v>3.8</v>
      </c>
      <c r="F119" s="157">
        <v>10</v>
      </c>
      <c r="G119" s="148"/>
      <c r="H119" s="199">
        <v>1.2367016421034818</v>
      </c>
    </row>
    <row r="120" spans="1:8" ht="12" customHeight="1">
      <c r="A120" s="31" t="s">
        <v>34</v>
      </c>
      <c r="B120" s="11" t="s">
        <v>66</v>
      </c>
      <c r="C120" s="90" t="s">
        <v>113</v>
      </c>
      <c r="D120" s="13">
        <v>0.50900000000000001</v>
      </c>
      <c r="E120" s="11" t="s">
        <v>29</v>
      </c>
      <c r="F120" s="157">
        <v>9.6296296296296298</v>
      </c>
      <c r="G120" s="148">
        <v>11.76470588235294</v>
      </c>
      <c r="H120" s="199">
        <v>0.57366811760815084</v>
      </c>
    </row>
    <row r="121" spans="1:8" ht="12" customHeight="1">
      <c r="A121" s="29" t="s">
        <v>34</v>
      </c>
      <c r="B121" s="2" t="s">
        <v>66</v>
      </c>
      <c r="C121" s="88" t="s">
        <v>114</v>
      </c>
      <c r="D121" s="4">
        <v>3.5</v>
      </c>
      <c r="E121" s="2">
        <v>4</v>
      </c>
      <c r="F121" s="157">
        <v>8.8679245283018862</v>
      </c>
      <c r="G121" s="148"/>
      <c r="H121" s="199">
        <v>0.62571112200467749</v>
      </c>
    </row>
    <row r="122" spans="1:8" ht="12" customHeight="1">
      <c r="A122" s="29" t="s">
        <v>34</v>
      </c>
      <c r="B122" s="2" t="s">
        <v>68</v>
      </c>
      <c r="C122" s="87" t="s">
        <v>113</v>
      </c>
      <c r="D122" s="4">
        <v>0.50700000000000001</v>
      </c>
      <c r="E122" s="2" t="s">
        <v>29</v>
      </c>
      <c r="F122" s="157">
        <v>7.8181818181818183</v>
      </c>
      <c r="G122" s="148">
        <v>12.903225806451614</v>
      </c>
      <c r="H122" s="199">
        <v>0.45613989124905241</v>
      </c>
    </row>
    <row r="123" spans="1:8" ht="12" customHeight="1">
      <c r="A123" s="29" t="s">
        <v>34</v>
      </c>
      <c r="B123" s="2" t="s">
        <v>68</v>
      </c>
      <c r="C123" s="88" t="s">
        <v>114</v>
      </c>
      <c r="D123" s="4">
        <v>4</v>
      </c>
      <c r="E123" s="2">
        <v>4.5</v>
      </c>
      <c r="F123" s="157">
        <v>7.3076923076923084</v>
      </c>
      <c r="G123" s="148"/>
      <c r="H123" s="199">
        <v>0.7898373998146202</v>
      </c>
    </row>
    <row r="124" spans="1:8" ht="12" customHeight="1">
      <c r="A124" s="29" t="s">
        <v>34</v>
      </c>
      <c r="B124" s="2" t="s">
        <v>70</v>
      </c>
      <c r="C124" s="87" t="s">
        <v>113</v>
      </c>
      <c r="D124" s="4">
        <v>0.57499999999999996</v>
      </c>
      <c r="E124" s="2" t="s">
        <v>29</v>
      </c>
      <c r="F124" s="157">
        <v>8.3928571428571423</v>
      </c>
      <c r="G124" s="148">
        <v>5.7142857142857144</v>
      </c>
      <c r="H124" s="199">
        <v>0.77697688452586011</v>
      </c>
    </row>
    <row r="125" spans="1:8" ht="12" customHeight="1" thickBot="1">
      <c r="A125" s="34" t="s">
        <v>34</v>
      </c>
      <c r="B125" s="12" t="s">
        <v>70</v>
      </c>
      <c r="C125" s="89" t="s">
        <v>114</v>
      </c>
      <c r="D125" s="14">
        <v>4</v>
      </c>
      <c r="E125" s="12">
        <v>4.5</v>
      </c>
      <c r="F125" s="157">
        <v>8.0357142857142865</v>
      </c>
      <c r="G125" s="148"/>
      <c r="H125" s="199">
        <v>0.83719592802150744</v>
      </c>
    </row>
    <row r="126" spans="1:8" ht="12" customHeight="1">
      <c r="A126" s="31" t="s">
        <v>34</v>
      </c>
      <c r="B126" s="11" t="s">
        <v>72</v>
      </c>
      <c r="C126" s="90" t="s">
        <v>113</v>
      </c>
      <c r="D126" s="13">
        <v>0.51300000000000001</v>
      </c>
      <c r="E126" s="11" t="s">
        <v>29</v>
      </c>
      <c r="F126" s="157">
        <v>9.5238095238095237</v>
      </c>
      <c r="G126" s="148">
        <v>12.5</v>
      </c>
      <c r="H126" s="199">
        <v>0.65373978809953959</v>
      </c>
    </row>
    <row r="127" spans="1:8" ht="12" customHeight="1">
      <c r="A127" s="29" t="s">
        <v>34</v>
      </c>
      <c r="B127" s="2" t="s">
        <v>72</v>
      </c>
      <c r="C127" s="88" t="s">
        <v>114</v>
      </c>
      <c r="D127" s="4">
        <v>4</v>
      </c>
      <c r="E127" s="2">
        <v>4.5</v>
      </c>
      <c r="F127" s="157">
        <v>9.5744680851063837</v>
      </c>
      <c r="G127" s="148"/>
      <c r="H127" s="199">
        <v>0.89101008167286833</v>
      </c>
    </row>
    <row r="128" spans="1:8" ht="12" customHeight="1">
      <c r="A128" s="29" t="s">
        <v>34</v>
      </c>
      <c r="B128" s="2" t="s">
        <v>75</v>
      </c>
      <c r="C128" s="87" t="s">
        <v>113</v>
      </c>
      <c r="D128" s="4">
        <v>0.51200000000000001</v>
      </c>
      <c r="E128" s="2" t="s">
        <v>29</v>
      </c>
      <c r="F128" s="157">
        <v>8.8372093023255829</v>
      </c>
      <c r="G128" s="148">
        <v>16</v>
      </c>
      <c r="H128" s="199">
        <v>0.72353437243125784</v>
      </c>
    </row>
    <row r="129" spans="1:8" ht="12" customHeight="1" thickBot="1">
      <c r="A129" s="34" t="s">
        <v>34</v>
      </c>
      <c r="B129" s="12" t="s">
        <v>75</v>
      </c>
      <c r="C129" s="89" t="s">
        <v>114</v>
      </c>
      <c r="D129" s="14">
        <v>4</v>
      </c>
      <c r="E129" s="12">
        <v>4.5</v>
      </c>
      <c r="F129" s="157">
        <v>7.8571428571428568</v>
      </c>
      <c r="G129" s="148"/>
      <c r="H129" s="199">
        <v>0.66737178371599148</v>
      </c>
    </row>
    <row r="130" spans="1:8" ht="12" customHeight="1">
      <c r="A130" s="31" t="s">
        <v>34</v>
      </c>
      <c r="B130" s="11" t="s">
        <v>78</v>
      </c>
      <c r="C130" s="90" t="s">
        <v>113</v>
      </c>
      <c r="D130" s="13">
        <v>0.51600000000000001</v>
      </c>
      <c r="E130" s="11" t="s">
        <v>29</v>
      </c>
      <c r="F130" s="157">
        <v>9.3023255813953494</v>
      </c>
      <c r="G130" s="148">
        <v>20</v>
      </c>
      <c r="H130" s="199">
        <v>0.73238257259698025</v>
      </c>
    </row>
    <row r="131" spans="1:8" ht="12" customHeight="1">
      <c r="A131" s="29" t="s">
        <v>34</v>
      </c>
      <c r="B131" s="2" t="s">
        <v>78</v>
      </c>
      <c r="C131" s="88" t="s">
        <v>114</v>
      </c>
      <c r="D131" s="4">
        <v>4</v>
      </c>
      <c r="E131" s="2">
        <v>4.5</v>
      </c>
      <c r="F131" s="157">
        <v>9.3333333333333339</v>
      </c>
      <c r="G131" s="148"/>
      <c r="H131" s="199">
        <v>0.70631200508034253</v>
      </c>
    </row>
    <row r="132" spans="1:8" ht="12" customHeight="1">
      <c r="A132" s="29" t="s">
        <v>34</v>
      </c>
      <c r="B132" s="2" t="s">
        <v>81</v>
      </c>
      <c r="C132" s="87" t="s">
        <v>113</v>
      </c>
      <c r="D132" s="4">
        <v>0.501</v>
      </c>
      <c r="E132" s="2" t="s">
        <v>29</v>
      </c>
      <c r="F132" s="157">
        <v>9.25</v>
      </c>
      <c r="G132" s="148">
        <v>14.285714285714285</v>
      </c>
      <c r="H132" s="199">
        <v>1.1686775754656917</v>
      </c>
    </row>
    <row r="133" spans="1:8" ht="12" customHeight="1" thickBot="1">
      <c r="A133" s="34" t="s">
        <v>34</v>
      </c>
      <c r="B133" s="12" t="s">
        <v>81</v>
      </c>
      <c r="C133" s="89" t="s">
        <v>114</v>
      </c>
      <c r="D133" s="14">
        <v>3.8</v>
      </c>
      <c r="E133" s="12">
        <v>4.3</v>
      </c>
      <c r="F133" s="157">
        <v>9.5238095238095237</v>
      </c>
      <c r="G133" s="148"/>
      <c r="H133" s="199">
        <v>1.2462832251791596</v>
      </c>
    </row>
    <row r="134" spans="1:8" ht="12" customHeight="1">
      <c r="A134" s="31" t="s">
        <v>34</v>
      </c>
      <c r="B134" s="26" t="s">
        <v>83</v>
      </c>
      <c r="C134" s="90" t="s">
        <v>113</v>
      </c>
      <c r="D134" s="13">
        <v>0.56499999999999995</v>
      </c>
      <c r="E134" s="11" t="s">
        <v>29</v>
      </c>
      <c r="F134" s="157">
        <v>12</v>
      </c>
      <c r="G134" s="148">
        <v>9.0909090909090899</v>
      </c>
      <c r="H134" s="199">
        <v>0.90488631098501937</v>
      </c>
    </row>
    <row r="135" spans="1:8" ht="12" customHeight="1">
      <c r="A135" s="29" t="s">
        <v>34</v>
      </c>
      <c r="B135" s="15" t="s">
        <v>83</v>
      </c>
      <c r="C135" s="88" t="s">
        <v>114</v>
      </c>
      <c r="D135" s="4">
        <v>4.3</v>
      </c>
      <c r="E135" s="2">
        <v>4.8</v>
      </c>
      <c r="F135" s="157">
        <v>9.6969696969696972</v>
      </c>
      <c r="G135" s="148"/>
      <c r="H135" s="199">
        <v>1.0720750880720589</v>
      </c>
    </row>
    <row r="136" spans="1:8" ht="12" customHeight="1">
      <c r="A136" s="29" t="s">
        <v>34</v>
      </c>
      <c r="B136" s="15" t="s">
        <v>86</v>
      </c>
      <c r="C136" s="87" t="s">
        <v>113</v>
      </c>
      <c r="D136" s="4">
        <v>0.5</v>
      </c>
      <c r="E136" s="2" t="s">
        <v>29</v>
      </c>
      <c r="F136" s="157">
        <v>13.666666666666666</v>
      </c>
      <c r="G136" s="148">
        <v>11.428571428571429</v>
      </c>
      <c r="H136" s="199">
        <v>0.85225294674496455</v>
      </c>
    </row>
    <row r="137" spans="1:8" ht="12" customHeight="1">
      <c r="A137" s="29" t="s">
        <v>34</v>
      </c>
      <c r="B137" s="15" t="s">
        <v>86</v>
      </c>
      <c r="C137" s="88" t="s">
        <v>114</v>
      </c>
      <c r="D137" s="4">
        <v>4</v>
      </c>
      <c r="E137" s="2">
        <v>4.5</v>
      </c>
      <c r="F137" s="157">
        <v>11.612903225806452</v>
      </c>
      <c r="G137" s="148"/>
      <c r="H137" s="199">
        <v>1.5189653675896189</v>
      </c>
    </row>
    <row r="138" spans="1:8" ht="12" customHeight="1">
      <c r="A138" s="29" t="s">
        <v>34</v>
      </c>
      <c r="B138" s="15" t="s">
        <v>88</v>
      </c>
      <c r="C138" s="87" t="s">
        <v>113</v>
      </c>
      <c r="D138" s="4">
        <v>0.49399999999999999</v>
      </c>
      <c r="E138" s="2" t="s">
        <v>29</v>
      </c>
      <c r="F138" s="157">
        <v>10.25</v>
      </c>
      <c r="G138" s="148">
        <v>11.111111111111111</v>
      </c>
      <c r="H138" s="199">
        <v>1.7264241278908878</v>
      </c>
    </row>
    <row r="139" spans="1:8" ht="12" customHeight="1" thickBot="1">
      <c r="A139" s="34" t="s">
        <v>34</v>
      </c>
      <c r="B139" s="23" t="s">
        <v>88</v>
      </c>
      <c r="C139" s="89" t="s">
        <v>114</v>
      </c>
      <c r="D139" s="14">
        <v>4</v>
      </c>
      <c r="E139" s="12">
        <v>4.5</v>
      </c>
      <c r="F139" s="157">
        <v>10.588235294117647</v>
      </c>
      <c r="G139" s="148"/>
      <c r="H139" s="199">
        <v>3.3822956031176949</v>
      </c>
    </row>
    <row r="140" spans="1:8" ht="12" customHeight="1">
      <c r="A140" s="31" t="s">
        <v>34</v>
      </c>
      <c r="B140" s="26" t="s">
        <v>91</v>
      </c>
      <c r="C140" s="90" t="s">
        <v>113</v>
      </c>
      <c r="D140" s="13">
        <v>0.51400000000000001</v>
      </c>
      <c r="E140" s="11" t="s">
        <v>29</v>
      </c>
      <c r="F140" s="157">
        <v>39.473684210526315</v>
      </c>
      <c r="G140" s="148">
        <v>17.543859649122808</v>
      </c>
      <c r="H140" s="199">
        <v>2.4094046959128765</v>
      </c>
    </row>
    <row r="141" spans="1:8" ht="12" customHeight="1">
      <c r="A141" s="29" t="s">
        <v>34</v>
      </c>
      <c r="B141" s="15" t="s">
        <v>91</v>
      </c>
      <c r="C141" s="88" t="s">
        <v>114</v>
      </c>
      <c r="D141" s="4">
        <v>4.0999999999999996</v>
      </c>
      <c r="E141" s="2">
        <v>4.5</v>
      </c>
      <c r="F141" s="157">
        <v>11.794871794871796</v>
      </c>
      <c r="G141" s="148"/>
      <c r="H141" s="199">
        <v>2.1002516863014953</v>
      </c>
    </row>
    <row r="142" spans="1:8" ht="12" customHeight="1">
      <c r="A142" s="29" t="s">
        <v>34</v>
      </c>
      <c r="B142" s="15" t="s">
        <v>93</v>
      </c>
      <c r="C142" s="87" t="s">
        <v>113</v>
      </c>
      <c r="D142" s="4">
        <v>0.50900000000000001</v>
      </c>
      <c r="E142" s="2" t="s">
        <v>29</v>
      </c>
      <c r="F142" s="157">
        <v>47.945205479452056</v>
      </c>
      <c r="G142" s="148">
        <v>16.363636363636363</v>
      </c>
      <c r="H142" s="199">
        <v>3.721586584428318</v>
      </c>
    </row>
    <row r="143" spans="1:8" ht="12" customHeight="1" thickBot="1">
      <c r="A143" s="34" t="s">
        <v>34</v>
      </c>
      <c r="B143" s="23" t="s">
        <v>93</v>
      </c>
      <c r="C143" s="89" t="s">
        <v>114</v>
      </c>
      <c r="D143" s="14">
        <v>4</v>
      </c>
      <c r="E143" s="12">
        <v>4.5</v>
      </c>
      <c r="F143" s="157">
        <v>16.521739130434781</v>
      </c>
      <c r="G143" s="148"/>
      <c r="H143" s="199">
        <v>1.5460617688622118</v>
      </c>
    </row>
    <row r="144" spans="1:8" ht="12" customHeight="1">
      <c r="A144" s="31" t="s">
        <v>34</v>
      </c>
      <c r="B144" s="26" t="s">
        <v>96</v>
      </c>
      <c r="C144" s="90" t="s">
        <v>113</v>
      </c>
      <c r="D144" s="13">
        <v>0.55400000000000005</v>
      </c>
      <c r="E144" s="11" t="s">
        <v>29</v>
      </c>
      <c r="F144" s="157">
        <v>62.962962962962962</v>
      </c>
      <c r="G144" s="148">
        <v>24.074074074074073</v>
      </c>
      <c r="H144" s="199">
        <v>4.9324847872416946</v>
      </c>
    </row>
    <row r="145" spans="1:8" ht="12" customHeight="1">
      <c r="A145" s="29" t="s">
        <v>34</v>
      </c>
      <c r="B145" s="15" t="s">
        <v>96</v>
      </c>
      <c r="C145" s="88" t="s">
        <v>114</v>
      </c>
      <c r="D145" s="4">
        <v>4.5</v>
      </c>
      <c r="E145" s="2">
        <v>5</v>
      </c>
      <c r="F145" s="157">
        <v>17.073170731707314</v>
      </c>
      <c r="G145" s="148"/>
      <c r="H145" s="199">
        <v>6.4021849902028327</v>
      </c>
    </row>
    <row r="146" spans="1:8" ht="12" customHeight="1">
      <c r="A146" s="29" t="s">
        <v>34</v>
      </c>
      <c r="B146" s="15" t="s">
        <v>98</v>
      </c>
      <c r="C146" s="87" t="s">
        <v>113</v>
      </c>
      <c r="D146" s="4">
        <v>0.51100000000000001</v>
      </c>
      <c r="E146" s="2" t="s">
        <v>29</v>
      </c>
      <c r="F146" s="157">
        <v>12.76595744680851</v>
      </c>
      <c r="G146" s="148">
        <v>24.324324324324326</v>
      </c>
      <c r="H146" s="199">
        <v>3.2579440285215893</v>
      </c>
    </row>
    <row r="147" spans="1:8" ht="12" customHeight="1" thickBot="1">
      <c r="A147" s="34" t="s">
        <v>34</v>
      </c>
      <c r="B147" s="23" t="s">
        <v>98</v>
      </c>
      <c r="C147" s="89" t="s">
        <v>114</v>
      </c>
      <c r="D147" s="14">
        <v>4</v>
      </c>
      <c r="E147" s="12">
        <v>4.5</v>
      </c>
      <c r="F147" s="157">
        <v>20.454545454545457</v>
      </c>
      <c r="G147" s="148"/>
      <c r="H147" s="199">
        <v>4.2529290853210631</v>
      </c>
    </row>
    <row r="148" spans="1:8" ht="12" customHeight="1">
      <c r="A148" s="31" t="s">
        <v>34</v>
      </c>
      <c r="B148" s="11" t="s">
        <v>100</v>
      </c>
      <c r="C148" s="90" t="s">
        <v>113</v>
      </c>
      <c r="D148" s="13">
        <v>0.51200000000000001</v>
      </c>
      <c r="E148" s="11" t="s">
        <v>29</v>
      </c>
      <c r="F148" s="157">
        <v>23.529411764705884</v>
      </c>
      <c r="G148" s="148">
        <v>19.23076923076923</v>
      </c>
      <c r="H148" s="199">
        <v>2.4799021138733077</v>
      </c>
    </row>
    <row r="149" spans="1:8" ht="12" customHeight="1">
      <c r="A149" s="29" t="s">
        <v>34</v>
      </c>
      <c r="B149" s="2" t="s">
        <v>100</v>
      </c>
      <c r="C149" s="88" t="s">
        <v>114</v>
      </c>
      <c r="D149" s="4">
        <v>3.8</v>
      </c>
      <c r="E149" s="2">
        <v>4.3</v>
      </c>
      <c r="F149" s="157">
        <v>15.111111111111112</v>
      </c>
      <c r="G149" s="148"/>
      <c r="H149" s="199">
        <v>2.0469956558345519</v>
      </c>
    </row>
    <row r="150" spans="1:8" ht="12" customHeight="1">
      <c r="A150" s="29" t="s">
        <v>34</v>
      </c>
      <c r="B150" s="2" t="s">
        <v>103</v>
      </c>
      <c r="C150" s="87" t="s">
        <v>113</v>
      </c>
      <c r="D150" s="4">
        <v>0.50600000000000001</v>
      </c>
      <c r="E150" s="2" t="s">
        <v>29</v>
      </c>
      <c r="F150" s="157">
        <v>18.823529411764707</v>
      </c>
      <c r="G150" s="148">
        <v>20.8955223880597</v>
      </c>
      <c r="H150" s="199">
        <v>0.65664238423334154</v>
      </c>
    </row>
    <row r="151" spans="1:8" ht="12" customHeight="1" thickBot="1">
      <c r="A151" s="34" t="s">
        <v>34</v>
      </c>
      <c r="B151" s="12" t="s">
        <v>103</v>
      </c>
      <c r="C151" s="89" t="s">
        <v>114</v>
      </c>
      <c r="D151" s="14">
        <v>4</v>
      </c>
      <c r="E151" s="12">
        <v>4.5</v>
      </c>
      <c r="F151" s="157">
        <v>17.5</v>
      </c>
      <c r="G151" s="148"/>
      <c r="H151" s="199">
        <v>0.62836112502397379</v>
      </c>
    </row>
    <row r="152" spans="1:8" ht="12" customHeight="1">
      <c r="A152" s="31" t="s">
        <v>34</v>
      </c>
      <c r="B152" s="11" t="s">
        <v>105</v>
      </c>
      <c r="C152" s="90" t="s">
        <v>113</v>
      </c>
      <c r="D152" s="13">
        <v>0.499</v>
      </c>
      <c r="E152" s="11" t="s">
        <v>29</v>
      </c>
      <c r="F152" s="157">
        <v>14.202898550724637</v>
      </c>
      <c r="G152" s="148">
        <v>18.333333333333336</v>
      </c>
      <c r="H152" s="199">
        <v>0.88483436519851533</v>
      </c>
    </row>
    <row r="153" spans="1:8" ht="12" customHeight="1">
      <c r="A153" s="29" t="s">
        <v>34</v>
      </c>
      <c r="B153" s="2" t="s">
        <v>105</v>
      </c>
      <c r="C153" s="88" t="s">
        <v>114</v>
      </c>
      <c r="D153" s="4">
        <v>3.5</v>
      </c>
      <c r="E153" s="2">
        <v>4</v>
      </c>
      <c r="F153" s="157">
        <v>9.5161290322580641</v>
      </c>
      <c r="G153" s="148"/>
      <c r="H153" s="199">
        <v>1.4132146754726791</v>
      </c>
    </row>
    <row r="154" spans="1:8" ht="12" customHeight="1">
      <c r="A154" s="29" t="s">
        <v>34</v>
      </c>
      <c r="B154" s="2" t="s">
        <v>18</v>
      </c>
      <c r="C154" s="87" t="s">
        <v>113</v>
      </c>
      <c r="D154" s="4">
        <v>0.53100000000000003</v>
      </c>
      <c r="E154" s="2" t="s">
        <v>29</v>
      </c>
      <c r="F154" s="157">
        <v>15</v>
      </c>
      <c r="G154" s="148">
        <v>19.047619047619047</v>
      </c>
      <c r="H154" s="199">
        <v>1.0837860939608746</v>
      </c>
    </row>
    <row r="155" spans="1:8" ht="12" customHeight="1" thickBot="1">
      <c r="A155" s="34" t="s">
        <v>34</v>
      </c>
      <c r="B155" s="12" t="s">
        <v>18</v>
      </c>
      <c r="C155" s="89" t="s">
        <v>114</v>
      </c>
      <c r="D155" s="14">
        <v>3.8</v>
      </c>
      <c r="E155" s="12">
        <v>4.3</v>
      </c>
      <c r="F155" s="157">
        <v>10.909090909090908</v>
      </c>
      <c r="G155" s="148"/>
      <c r="H155" s="199">
        <v>1.1333743606167015</v>
      </c>
    </row>
    <row r="156" spans="1:8" ht="12" customHeight="1">
      <c r="A156" s="31" t="s">
        <v>34</v>
      </c>
      <c r="B156" s="11" t="s">
        <v>20</v>
      </c>
      <c r="C156" s="90" t="s">
        <v>113</v>
      </c>
      <c r="D156" s="13">
        <v>0.50800000000000001</v>
      </c>
      <c r="E156" s="11" t="s">
        <v>29</v>
      </c>
      <c r="F156" s="157">
        <v>10.425531914893616</v>
      </c>
      <c r="G156" s="148">
        <v>20</v>
      </c>
      <c r="H156" s="199">
        <v>1.3060840789333286</v>
      </c>
    </row>
    <row r="157" spans="1:8" ht="12" customHeight="1">
      <c r="A157" s="29" t="s">
        <v>34</v>
      </c>
      <c r="B157" s="2" t="s">
        <v>20</v>
      </c>
      <c r="C157" s="88" t="s">
        <v>114</v>
      </c>
      <c r="D157" s="4">
        <v>3.5</v>
      </c>
      <c r="E157" s="2">
        <v>4</v>
      </c>
      <c r="F157" s="157">
        <v>8.6486486486486491</v>
      </c>
      <c r="G157" s="148"/>
      <c r="H157" s="199">
        <v>1.3475199754009775</v>
      </c>
    </row>
    <row r="158" spans="1:8" ht="12" customHeight="1">
      <c r="A158" s="29" t="s">
        <v>34</v>
      </c>
      <c r="B158" s="2" t="s">
        <v>22</v>
      </c>
      <c r="C158" s="88" t="s">
        <v>113</v>
      </c>
      <c r="D158" s="4">
        <v>0.51500000000000001</v>
      </c>
      <c r="E158" s="2" t="s">
        <v>29</v>
      </c>
      <c r="F158" s="157">
        <v>10.555555555555557</v>
      </c>
      <c r="G158" s="148">
        <v>21.739130434782609</v>
      </c>
      <c r="H158" s="199">
        <v>0.11741310462017336</v>
      </c>
    </row>
    <row r="159" spans="1:8" ht="12" customHeight="1">
      <c r="A159" s="29" t="s">
        <v>34</v>
      </c>
      <c r="B159" s="2" t="s">
        <v>22</v>
      </c>
      <c r="C159" s="88" t="s">
        <v>114</v>
      </c>
      <c r="D159" s="4">
        <v>4</v>
      </c>
      <c r="E159" s="2">
        <v>4.5</v>
      </c>
      <c r="F159" s="157">
        <v>9.1428571428571423</v>
      </c>
      <c r="G159" s="148"/>
      <c r="H159" s="199">
        <v>0.14764906642508577</v>
      </c>
    </row>
    <row r="160" spans="1:8" ht="12" customHeight="1">
      <c r="A160" s="29" t="s">
        <v>34</v>
      </c>
      <c r="B160" s="2" t="s">
        <v>24</v>
      </c>
      <c r="C160" s="88" t="s">
        <v>113</v>
      </c>
      <c r="D160" s="4">
        <v>0.52</v>
      </c>
      <c r="E160" s="2" t="s">
        <v>29</v>
      </c>
      <c r="F160" s="157">
        <v>8.6842105263157894</v>
      </c>
      <c r="G160" s="148">
        <v>19.047619047619047</v>
      </c>
      <c r="H160" s="199">
        <v>1.9270573003420808</v>
      </c>
    </row>
    <row r="161" spans="1:8" ht="12" customHeight="1" thickBot="1">
      <c r="A161" s="34" t="s">
        <v>34</v>
      </c>
      <c r="B161" s="12" t="s">
        <v>24</v>
      </c>
      <c r="C161" s="89" t="s">
        <v>114</v>
      </c>
      <c r="D161" s="14">
        <v>3.5</v>
      </c>
      <c r="E161" s="12">
        <v>4</v>
      </c>
      <c r="F161" s="157">
        <v>7.6315789473684204</v>
      </c>
      <c r="G161" s="148"/>
      <c r="H161" s="199">
        <v>2.2496205541573908</v>
      </c>
    </row>
    <row r="162" spans="1:8" ht="12" customHeight="1">
      <c r="A162" s="31" t="s">
        <v>34</v>
      </c>
      <c r="B162" s="11" t="s">
        <v>26</v>
      </c>
      <c r="C162" s="91" t="s">
        <v>113</v>
      </c>
      <c r="D162" s="13">
        <v>0.53200000000000003</v>
      </c>
      <c r="E162" s="11" t="s">
        <v>29</v>
      </c>
      <c r="F162" s="157">
        <v>10.25</v>
      </c>
      <c r="G162" s="148">
        <v>16.666666666666668</v>
      </c>
      <c r="H162" s="199">
        <v>0.94874035809484658</v>
      </c>
    </row>
    <row r="163" spans="1:8" ht="12" customHeight="1" thickBot="1">
      <c r="A163" s="34" t="s">
        <v>34</v>
      </c>
      <c r="B163" s="12" t="s">
        <v>26</v>
      </c>
      <c r="C163" s="89" t="s">
        <v>114</v>
      </c>
      <c r="D163" s="14">
        <v>4</v>
      </c>
      <c r="E163" s="12">
        <v>4.5</v>
      </c>
      <c r="F163" s="157">
        <v>8.297872340425533</v>
      </c>
      <c r="G163" s="148"/>
      <c r="H163" s="199">
        <v>1.0564696534343834</v>
      </c>
    </row>
    <row r="164" spans="1:8" ht="12" customHeight="1">
      <c r="A164" s="44" t="s">
        <v>36</v>
      </c>
      <c r="B164" s="2" t="s">
        <v>52</v>
      </c>
      <c r="C164" s="87" t="s">
        <v>113</v>
      </c>
      <c r="D164" s="4">
        <v>0.60199999999999998</v>
      </c>
      <c r="E164" s="2" t="s">
        <v>29</v>
      </c>
      <c r="F164" s="157">
        <v>9.1860465116279073</v>
      </c>
      <c r="G164" s="148">
        <v>42.372881355932208</v>
      </c>
      <c r="H164" s="199">
        <v>0.72249534164937446</v>
      </c>
    </row>
    <row r="165" spans="1:8" ht="12" customHeight="1">
      <c r="A165" s="44" t="s">
        <v>36</v>
      </c>
      <c r="B165" s="2" t="s">
        <v>52</v>
      </c>
      <c r="C165" s="88" t="s">
        <v>114</v>
      </c>
      <c r="D165" s="4">
        <v>4</v>
      </c>
      <c r="E165" s="2">
        <v>4.5</v>
      </c>
      <c r="F165" s="157">
        <v>7.7922077922077921</v>
      </c>
      <c r="G165" s="148"/>
      <c r="H165" s="199">
        <v>0.78218946984848037</v>
      </c>
    </row>
    <row r="166" spans="1:8" ht="12" customHeight="1">
      <c r="A166" s="44" t="s">
        <v>36</v>
      </c>
      <c r="B166" s="2" t="s">
        <v>54</v>
      </c>
      <c r="C166" s="87" t="s">
        <v>113</v>
      </c>
      <c r="D166" s="4">
        <v>0.51300000000000001</v>
      </c>
      <c r="E166" s="2" t="s">
        <v>29</v>
      </c>
      <c r="F166" s="157">
        <v>9.4936708860759484</v>
      </c>
      <c r="G166" s="148">
        <v>17.543859649122808</v>
      </c>
      <c r="H166" s="199">
        <v>0.69707911992274663</v>
      </c>
    </row>
    <row r="167" spans="1:8" ht="12" customHeight="1" thickBot="1">
      <c r="A167" s="45" t="s">
        <v>36</v>
      </c>
      <c r="B167" s="12" t="s">
        <v>54</v>
      </c>
      <c r="C167" s="89" t="s">
        <v>114</v>
      </c>
      <c r="D167" s="14">
        <v>3.5</v>
      </c>
      <c r="E167" s="12">
        <v>4</v>
      </c>
      <c r="F167" s="157">
        <v>5.2307692307692308</v>
      </c>
      <c r="G167" s="148"/>
      <c r="H167" s="199">
        <v>0.89630072322697429</v>
      </c>
    </row>
    <row r="168" spans="1:8" ht="12" customHeight="1">
      <c r="A168" s="43" t="s">
        <v>36</v>
      </c>
      <c r="B168" s="11" t="s">
        <v>58</v>
      </c>
      <c r="C168" s="90" t="s">
        <v>113</v>
      </c>
      <c r="D168" s="13">
        <v>0.52500000000000002</v>
      </c>
      <c r="E168" s="11" t="s">
        <v>29</v>
      </c>
      <c r="F168" s="157">
        <v>9.5833333333333339</v>
      </c>
      <c r="G168" s="148">
        <v>1.5873015873015872</v>
      </c>
      <c r="H168" s="199">
        <v>0.69085586101760077</v>
      </c>
    </row>
    <row r="169" spans="1:8" ht="12" customHeight="1">
      <c r="A169" s="44" t="s">
        <v>36</v>
      </c>
      <c r="B169" s="2" t="s">
        <v>58</v>
      </c>
      <c r="C169" s="88" t="s">
        <v>114</v>
      </c>
      <c r="D169" s="4">
        <v>3.8</v>
      </c>
      <c r="E169" s="2">
        <v>4.3</v>
      </c>
      <c r="F169" s="157">
        <v>6.666666666666667</v>
      </c>
      <c r="G169" s="148"/>
      <c r="H169" s="199">
        <v>0.63976592617222083</v>
      </c>
    </row>
    <row r="170" spans="1:8" ht="12" customHeight="1">
      <c r="A170" s="44" t="s">
        <v>36</v>
      </c>
      <c r="B170" s="2" t="s">
        <v>60</v>
      </c>
      <c r="C170" s="87" t="s">
        <v>113</v>
      </c>
      <c r="D170" s="4">
        <v>0.51300000000000001</v>
      </c>
      <c r="E170" s="2" t="s">
        <v>29</v>
      </c>
      <c r="F170" s="157">
        <v>7.6</v>
      </c>
      <c r="G170" s="148">
        <v>16</v>
      </c>
      <c r="H170" s="199">
        <v>1.0961108193057734</v>
      </c>
    </row>
    <row r="171" spans="1:8" ht="12" customHeight="1" thickBot="1">
      <c r="A171" s="45" t="s">
        <v>36</v>
      </c>
      <c r="B171" s="12" t="s">
        <v>60</v>
      </c>
      <c r="C171" s="89" t="s">
        <v>114</v>
      </c>
      <c r="D171" s="14">
        <v>3.7</v>
      </c>
      <c r="E171" s="12">
        <v>4.2</v>
      </c>
      <c r="F171" s="157">
        <v>5.5</v>
      </c>
      <c r="G171" s="148"/>
      <c r="H171" s="199">
        <v>1.0510708285655141</v>
      </c>
    </row>
    <row r="172" spans="1:8" ht="12" customHeight="1">
      <c r="A172" s="44" t="s">
        <v>36</v>
      </c>
      <c r="B172" s="2" t="s">
        <v>63</v>
      </c>
      <c r="C172" s="90" t="s">
        <v>113</v>
      </c>
      <c r="D172" s="4">
        <v>0.48899999999999999</v>
      </c>
      <c r="E172" s="2" t="s">
        <v>29</v>
      </c>
      <c r="F172" s="157">
        <v>10</v>
      </c>
      <c r="G172" s="148">
        <v>22.222222222222221</v>
      </c>
      <c r="H172" s="199">
        <v>1.4903170605975098</v>
      </c>
    </row>
    <row r="173" spans="1:8" ht="12" customHeight="1" thickBot="1">
      <c r="A173" s="45" t="s">
        <v>36</v>
      </c>
      <c r="B173" s="12" t="s">
        <v>63</v>
      </c>
      <c r="C173" s="89" t="s">
        <v>114</v>
      </c>
      <c r="D173" s="14">
        <v>3.4</v>
      </c>
      <c r="E173" s="12">
        <v>4</v>
      </c>
      <c r="F173" s="157">
        <v>7.6</v>
      </c>
      <c r="G173" s="148"/>
      <c r="H173" s="199">
        <v>1.4653558174044023</v>
      </c>
    </row>
    <row r="174" spans="1:8" ht="12" customHeight="1">
      <c r="A174" s="44" t="s">
        <v>36</v>
      </c>
      <c r="B174" s="2" t="s">
        <v>66</v>
      </c>
      <c r="C174" s="90" t="s">
        <v>113</v>
      </c>
      <c r="D174" s="4">
        <v>0.50600000000000001</v>
      </c>
      <c r="E174" s="2" t="s">
        <v>29</v>
      </c>
      <c r="F174" s="157">
        <v>6.25</v>
      </c>
      <c r="G174" s="148">
        <v>14.285714285714286</v>
      </c>
      <c r="H174" s="199">
        <v>1.0218196178303689</v>
      </c>
    </row>
    <row r="175" spans="1:8" ht="12" customHeight="1">
      <c r="A175" s="44" t="s">
        <v>36</v>
      </c>
      <c r="B175" s="2" t="s">
        <v>66</v>
      </c>
      <c r="C175" s="88" t="s">
        <v>114</v>
      </c>
      <c r="D175" s="4">
        <v>3.5</v>
      </c>
      <c r="E175" s="2">
        <v>4</v>
      </c>
      <c r="F175" s="157">
        <v>4.5999999999999996</v>
      </c>
      <c r="G175" s="148"/>
      <c r="H175" s="199">
        <v>0.73258262026504606</v>
      </c>
    </row>
    <row r="176" spans="1:8" ht="12" customHeight="1">
      <c r="A176" s="44" t="s">
        <v>36</v>
      </c>
      <c r="B176" s="2" t="s">
        <v>68</v>
      </c>
      <c r="C176" s="87" t="s">
        <v>113</v>
      </c>
      <c r="D176" s="4">
        <v>0.51200000000000001</v>
      </c>
      <c r="E176" s="2" t="s">
        <v>29</v>
      </c>
      <c r="F176" s="157">
        <v>7.9775280898876408</v>
      </c>
      <c r="G176" s="148">
        <v>16.071428571428569</v>
      </c>
      <c r="H176" s="199">
        <v>0.73945748479321616</v>
      </c>
    </row>
    <row r="177" spans="1:8" ht="12" customHeight="1">
      <c r="A177" s="44" t="s">
        <v>36</v>
      </c>
      <c r="B177" s="2" t="s">
        <v>68</v>
      </c>
      <c r="C177" s="88" t="s">
        <v>114</v>
      </c>
      <c r="D177" s="4">
        <v>4</v>
      </c>
      <c r="E177" s="2">
        <v>4.5</v>
      </c>
      <c r="F177" s="157">
        <v>5</v>
      </c>
      <c r="G177" s="148"/>
      <c r="H177" s="199">
        <v>0.86090396514100487</v>
      </c>
    </row>
    <row r="178" spans="1:8" ht="12" customHeight="1">
      <c r="A178" s="44" t="s">
        <v>36</v>
      </c>
      <c r="B178" s="2" t="s">
        <v>70</v>
      </c>
      <c r="C178" s="87" t="s">
        <v>113</v>
      </c>
      <c r="D178" s="4">
        <v>0.73699999999999999</v>
      </c>
      <c r="E178" s="2" t="s">
        <v>29</v>
      </c>
      <c r="F178" s="157">
        <v>7.9</v>
      </c>
      <c r="G178" s="148">
        <v>11.475409836065573</v>
      </c>
      <c r="H178" s="199">
        <v>1.2524576310612967</v>
      </c>
    </row>
    <row r="179" spans="1:8" ht="12" customHeight="1" thickBot="1">
      <c r="A179" s="45" t="s">
        <v>36</v>
      </c>
      <c r="B179" s="12" t="s">
        <v>70</v>
      </c>
      <c r="C179" s="89" t="s">
        <v>114</v>
      </c>
      <c r="D179" s="14">
        <v>4</v>
      </c>
      <c r="E179" s="12">
        <v>4.5</v>
      </c>
      <c r="F179" s="157">
        <v>5.9090909090909092</v>
      </c>
      <c r="G179" s="148"/>
      <c r="H179" s="199">
        <v>0.98192916273827413</v>
      </c>
    </row>
    <row r="180" spans="1:8" ht="12" customHeight="1">
      <c r="A180" s="43" t="s">
        <v>36</v>
      </c>
      <c r="B180" s="11" t="s">
        <v>72</v>
      </c>
      <c r="C180" s="90" t="s">
        <v>113</v>
      </c>
      <c r="D180" s="13">
        <v>0.505</v>
      </c>
      <c r="E180" s="11" t="s">
        <v>29</v>
      </c>
      <c r="F180" s="157">
        <v>7.7894736842105265</v>
      </c>
      <c r="G180" s="148">
        <v>15.094339622641508</v>
      </c>
      <c r="H180" s="199">
        <v>1.3404761756293617</v>
      </c>
    </row>
    <row r="181" spans="1:8" ht="12" customHeight="1">
      <c r="A181" s="44" t="s">
        <v>36</v>
      </c>
      <c r="B181" s="2" t="s">
        <v>72</v>
      </c>
      <c r="C181" s="88" t="s">
        <v>114</v>
      </c>
      <c r="D181" s="4">
        <v>4</v>
      </c>
      <c r="E181" s="2">
        <v>4.5</v>
      </c>
      <c r="F181" s="157">
        <v>6.8235294117647047</v>
      </c>
      <c r="G181" s="148"/>
      <c r="H181" s="199">
        <v>1.4146753612286749</v>
      </c>
    </row>
    <row r="182" spans="1:8" ht="12" customHeight="1">
      <c r="A182" s="44" t="s">
        <v>36</v>
      </c>
      <c r="B182" s="2" t="s">
        <v>75</v>
      </c>
      <c r="C182" s="87" t="s">
        <v>113</v>
      </c>
      <c r="D182" s="4">
        <v>0.51100000000000001</v>
      </c>
      <c r="E182" s="2" t="s">
        <v>29</v>
      </c>
      <c r="F182" s="157">
        <v>7.8481012658227849</v>
      </c>
      <c r="G182" s="148">
        <v>15.555555555555555</v>
      </c>
      <c r="H182" s="199">
        <v>1.2523488534573903</v>
      </c>
    </row>
    <row r="183" spans="1:8" ht="12" customHeight="1" thickBot="1">
      <c r="A183" s="45" t="s">
        <v>36</v>
      </c>
      <c r="B183" s="12" t="s">
        <v>75</v>
      </c>
      <c r="C183" s="89" t="s">
        <v>114</v>
      </c>
      <c r="D183" s="14">
        <v>4.0999999999999996</v>
      </c>
      <c r="E183" s="12">
        <v>4.5999999999999996</v>
      </c>
      <c r="F183" s="157">
        <v>6.8</v>
      </c>
      <c r="G183" s="148"/>
      <c r="H183" s="199">
        <v>0.69196112333553672</v>
      </c>
    </row>
    <row r="184" spans="1:8" ht="12" customHeight="1">
      <c r="A184" s="43" t="s">
        <v>36</v>
      </c>
      <c r="B184" s="11" t="s">
        <v>78</v>
      </c>
      <c r="C184" s="90" t="s">
        <v>113</v>
      </c>
      <c r="D184" s="13">
        <v>0.5</v>
      </c>
      <c r="E184" s="11" t="s">
        <v>29</v>
      </c>
      <c r="F184" s="157">
        <v>7.6595744680851059</v>
      </c>
      <c r="G184" s="148">
        <v>19.512195121951219</v>
      </c>
      <c r="H184" s="199">
        <v>0.92223387443793836</v>
      </c>
    </row>
    <row r="185" spans="1:8" ht="12" customHeight="1">
      <c r="A185" s="44" t="s">
        <v>36</v>
      </c>
      <c r="B185" s="2" t="s">
        <v>78</v>
      </c>
      <c r="C185" s="88" t="s">
        <v>114</v>
      </c>
      <c r="D185" s="4">
        <v>4</v>
      </c>
      <c r="E185" s="2">
        <v>4.5</v>
      </c>
      <c r="F185" s="157">
        <v>6.7241379310344822</v>
      </c>
      <c r="G185" s="148"/>
      <c r="H185" s="199">
        <v>0.65216626365695174</v>
      </c>
    </row>
    <row r="186" spans="1:8" ht="12" customHeight="1">
      <c r="A186" s="44" t="s">
        <v>36</v>
      </c>
      <c r="B186" s="2" t="s">
        <v>81</v>
      </c>
      <c r="C186" s="87" t="s">
        <v>113</v>
      </c>
      <c r="D186" s="4">
        <v>0.499</v>
      </c>
      <c r="E186" s="2" t="s">
        <v>29</v>
      </c>
      <c r="F186" s="157">
        <v>7.5641025641025639</v>
      </c>
      <c r="G186" s="148">
        <v>16.666666666666668</v>
      </c>
      <c r="H186" s="199">
        <v>1.1766146903202404</v>
      </c>
    </row>
    <row r="187" spans="1:8" ht="12" customHeight="1" thickBot="1">
      <c r="A187" s="45" t="s">
        <v>36</v>
      </c>
      <c r="B187" s="12" t="s">
        <v>81</v>
      </c>
      <c r="C187" s="89" t="s">
        <v>114</v>
      </c>
      <c r="D187" s="14">
        <v>3.7</v>
      </c>
      <c r="E187" s="12">
        <v>4.2</v>
      </c>
      <c r="F187" s="157">
        <v>6.7469879518072293</v>
      </c>
      <c r="G187" s="148"/>
      <c r="H187" s="199">
        <v>1.0046112012040049</v>
      </c>
    </row>
    <row r="188" spans="1:8" ht="12" customHeight="1">
      <c r="A188" s="43" t="s">
        <v>36</v>
      </c>
      <c r="B188" s="26" t="s">
        <v>83</v>
      </c>
      <c r="C188" s="90" t="s">
        <v>113</v>
      </c>
      <c r="D188" s="13">
        <v>0.61299999999999999</v>
      </c>
      <c r="E188" s="11" t="s">
        <v>29</v>
      </c>
      <c r="F188" s="157">
        <v>10.86206896551724</v>
      </c>
      <c r="G188" s="148">
        <v>11.111111111111111</v>
      </c>
      <c r="H188" s="199">
        <v>1.0695276405646521</v>
      </c>
    </row>
    <row r="189" spans="1:8" ht="12" customHeight="1">
      <c r="A189" s="44" t="s">
        <v>36</v>
      </c>
      <c r="B189" s="15" t="s">
        <v>83</v>
      </c>
      <c r="C189" s="88" t="s">
        <v>114</v>
      </c>
      <c r="D189" s="4">
        <v>4.3</v>
      </c>
      <c r="E189" s="2">
        <v>4.8</v>
      </c>
      <c r="F189" s="157">
        <v>8.4090909090909101</v>
      </c>
      <c r="G189" s="148"/>
      <c r="H189" s="199">
        <v>0.86949163375616911</v>
      </c>
    </row>
    <row r="190" spans="1:8" ht="12" customHeight="1">
      <c r="A190" s="44" t="s">
        <v>36</v>
      </c>
      <c r="B190" s="15" t="s">
        <v>86</v>
      </c>
      <c r="C190" s="87" t="s">
        <v>113</v>
      </c>
      <c r="D190" s="4">
        <v>0.502</v>
      </c>
      <c r="E190" s="2" t="s">
        <v>29</v>
      </c>
      <c r="F190" s="157">
        <v>16.530612244897959</v>
      </c>
      <c r="G190" s="148">
        <v>15.909090909090908</v>
      </c>
      <c r="H190" s="199">
        <v>0.95526635799109083</v>
      </c>
    </row>
    <row r="191" spans="1:8" ht="12" customHeight="1">
      <c r="A191" s="44" t="s">
        <v>36</v>
      </c>
      <c r="B191" s="15" t="s">
        <v>86</v>
      </c>
      <c r="C191" s="88" t="s">
        <v>114</v>
      </c>
      <c r="D191" s="4">
        <v>4</v>
      </c>
      <c r="E191" s="2">
        <v>4.5</v>
      </c>
      <c r="F191" s="157">
        <v>11.403508771929825</v>
      </c>
      <c r="G191" s="148"/>
      <c r="H191" s="199">
        <v>1.0514115509309938</v>
      </c>
    </row>
    <row r="192" spans="1:8" ht="12" customHeight="1">
      <c r="A192" s="44" t="s">
        <v>36</v>
      </c>
      <c r="B192" s="15" t="s">
        <v>88</v>
      </c>
      <c r="C192" s="87" t="s">
        <v>113</v>
      </c>
      <c r="D192" s="4">
        <v>0.48199999999999998</v>
      </c>
      <c r="E192" s="2" t="s">
        <v>29</v>
      </c>
      <c r="F192" s="157">
        <v>26.944444444444446</v>
      </c>
      <c r="G192" s="148">
        <v>20</v>
      </c>
      <c r="H192" s="199">
        <v>1.3166766268199002</v>
      </c>
    </row>
    <row r="193" spans="1:8" ht="12" customHeight="1" thickBot="1">
      <c r="A193" s="45" t="s">
        <v>36</v>
      </c>
      <c r="B193" s="23" t="s">
        <v>88</v>
      </c>
      <c r="C193" s="89" t="s">
        <v>114</v>
      </c>
      <c r="D193" s="14">
        <v>4.5</v>
      </c>
      <c r="E193" s="12">
        <v>5</v>
      </c>
      <c r="F193" s="157">
        <v>11</v>
      </c>
      <c r="G193" s="148"/>
      <c r="H193" s="199">
        <v>2.3630271322775322</v>
      </c>
    </row>
    <row r="194" spans="1:8" ht="12" customHeight="1">
      <c r="A194" s="43" t="s">
        <v>36</v>
      </c>
      <c r="B194" s="26" t="s">
        <v>91</v>
      </c>
      <c r="C194" s="90" t="s">
        <v>113</v>
      </c>
      <c r="D194" s="13">
        <v>0.504</v>
      </c>
      <c r="E194" s="11" t="s">
        <v>29</v>
      </c>
      <c r="F194" s="157">
        <v>41.304347826086953</v>
      </c>
      <c r="G194" s="148">
        <v>16.883116883116884</v>
      </c>
      <c r="H194" s="199">
        <v>3.9036301368075565</v>
      </c>
    </row>
    <row r="195" spans="1:8" ht="12" customHeight="1">
      <c r="A195" s="44" t="s">
        <v>36</v>
      </c>
      <c r="B195" s="15" t="s">
        <v>91</v>
      </c>
      <c r="C195" s="88" t="s">
        <v>114</v>
      </c>
      <c r="D195" s="4">
        <v>4.5</v>
      </c>
      <c r="E195" s="2">
        <v>5</v>
      </c>
      <c r="F195" s="157">
        <v>13.6231884057971</v>
      </c>
      <c r="G195" s="148"/>
      <c r="H195" s="199">
        <v>1.5463857916738042</v>
      </c>
    </row>
    <row r="196" spans="1:8" ht="12" customHeight="1">
      <c r="A196" s="44" t="s">
        <v>36</v>
      </c>
      <c r="B196" s="15" t="s">
        <v>93</v>
      </c>
      <c r="C196" s="87" t="s">
        <v>113</v>
      </c>
      <c r="D196" s="4">
        <v>0.497</v>
      </c>
      <c r="E196" s="2" t="s">
        <v>29</v>
      </c>
      <c r="F196" s="157">
        <v>47.887323943661976</v>
      </c>
      <c r="G196" s="148">
        <v>17</v>
      </c>
      <c r="H196" s="199">
        <v>2.5422451972149895</v>
      </c>
    </row>
    <row r="197" spans="1:8" ht="12" customHeight="1" thickBot="1">
      <c r="A197" s="45" t="s">
        <v>36</v>
      </c>
      <c r="B197" s="23" t="s">
        <v>93</v>
      </c>
      <c r="C197" s="89" t="s">
        <v>114</v>
      </c>
      <c r="D197" s="14">
        <v>4</v>
      </c>
      <c r="E197" s="12">
        <v>4.4000000000000004</v>
      </c>
      <c r="F197" s="157">
        <v>25.833333333333336</v>
      </c>
      <c r="G197" s="148"/>
      <c r="H197" s="199">
        <v>3.3795070031057266</v>
      </c>
    </row>
    <row r="198" spans="1:8" ht="12" customHeight="1">
      <c r="A198" s="43" t="s">
        <v>36</v>
      </c>
      <c r="B198" s="26" t="s">
        <v>96</v>
      </c>
      <c r="C198" s="90" t="s">
        <v>113</v>
      </c>
      <c r="D198" s="13">
        <v>0.52</v>
      </c>
      <c r="E198" s="11" t="s">
        <v>29</v>
      </c>
      <c r="F198" s="157">
        <v>53.125</v>
      </c>
      <c r="G198" s="148">
        <v>28</v>
      </c>
      <c r="H198" s="199">
        <v>6.9388993492659647</v>
      </c>
    </row>
    <row r="199" spans="1:8" ht="12" customHeight="1">
      <c r="A199" s="44" t="s">
        <v>36</v>
      </c>
      <c r="B199" s="15" t="s">
        <v>96</v>
      </c>
      <c r="C199" s="88" t="s">
        <v>114</v>
      </c>
      <c r="D199" s="4">
        <v>4</v>
      </c>
      <c r="E199" s="2">
        <v>4.5</v>
      </c>
      <c r="F199" s="157">
        <v>46.341463414634141</v>
      </c>
      <c r="G199" s="148"/>
      <c r="H199" s="199">
        <v>7.4917224003528204</v>
      </c>
    </row>
    <row r="200" spans="1:8" ht="12" customHeight="1">
      <c r="A200" s="44" t="s">
        <v>36</v>
      </c>
      <c r="B200" s="15" t="s">
        <v>98</v>
      </c>
      <c r="C200" s="87" t="s">
        <v>113</v>
      </c>
      <c r="D200" s="4">
        <v>0.51300000000000001</v>
      </c>
      <c r="E200" s="2" t="s">
        <v>29</v>
      </c>
      <c r="F200" s="157">
        <v>15.384615384615383</v>
      </c>
      <c r="G200" s="148">
        <v>23.943661971830988</v>
      </c>
      <c r="H200" s="199">
        <v>3.458237038252999</v>
      </c>
    </row>
    <row r="201" spans="1:8" ht="12" customHeight="1" thickBot="1">
      <c r="A201" s="45" t="s">
        <v>36</v>
      </c>
      <c r="B201" s="23" t="s">
        <v>98</v>
      </c>
      <c r="C201" s="89" t="s">
        <v>114</v>
      </c>
      <c r="D201" s="14">
        <v>5</v>
      </c>
      <c r="E201" s="12">
        <v>4.5</v>
      </c>
      <c r="F201" s="157">
        <v>14.444444444444445</v>
      </c>
      <c r="G201" s="148"/>
      <c r="H201" s="199">
        <v>4.0470299051752967</v>
      </c>
    </row>
    <row r="202" spans="1:8" ht="12" customHeight="1">
      <c r="A202" s="43" t="s">
        <v>36</v>
      </c>
      <c r="B202" s="11" t="s">
        <v>100</v>
      </c>
      <c r="C202" s="90" t="s">
        <v>113</v>
      </c>
      <c r="D202" s="13">
        <v>0.5</v>
      </c>
      <c r="E202" s="11" t="s">
        <v>29</v>
      </c>
      <c r="F202" s="157">
        <v>26.086956521739129</v>
      </c>
      <c r="G202" s="148">
        <v>19.736842105263158</v>
      </c>
      <c r="H202" s="199">
        <v>2.604030799376456</v>
      </c>
    </row>
    <row r="203" spans="1:8" ht="12" customHeight="1">
      <c r="A203" s="44" t="s">
        <v>36</v>
      </c>
      <c r="B203" s="2" t="s">
        <v>100</v>
      </c>
      <c r="C203" s="88" t="s">
        <v>114</v>
      </c>
      <c r="D203" s="4">
        <v>4</v>
      </c>
      <c r="E203" s="2">
        <v>4.5</v>
      </c>
      <c r="F203" s="157">
        <v>25</v>
      </c>
      <c r="G203" s="148"/>
      <c r="H203" s="199">
        <v>2.3604718585566271</v>
      </c>
    </row>
    <row r="204" spans="1:8" ht="12" customHeight="1">
      <c r="A204" s="44" t="s">
        <v>36</v>
      </c>
      <c r="B204" s="2" t="s">
        <v>103</v>
      </c>
      <c r="C204" s="87" t="s">
        <v>113</v>
      </c>
      <c r="D204" s="4">
        <v>0.54400000000000004</v>
      </c>
      <c r="E204" s="2" t="s">
        <v>29</v>
      </c>
      <c r="F204" s="157">
        <v>17.741935483870968</v>
      </c>
      <c r="G204" s="148">
        <v>20.833333333333336</v>
      </c>
      <c r="H204" s="199">
        <v>1.6422603304102259</v>
      </c>
    </row>
    <row r="205" spans="1:8" ht="12" customHeight="1" thickBot="1">
      <c r="A205" s="45" t="s">
        <v>36</v>
      </c>
      <c r="B205" s="12" t="s">
        <v>103</v>
      </c>
      <c r="C205" s="89" t="s">
        <v>114</v>
      </c>
      <c r="D205" s="14">
        <v>3.6</v>
      </c>
      <c r="E205" s="12">
        <v>4.0999999999999996</v>
      </c>
      <c r="F205" s="157">
        <v>16.666666666666668</v>
      </c>
      <c r="G205" s="148"/>
      <c r="H205" s="199">
        <v>0.56485210063224267</v>
      </c>
    </row>
    <row r="206" spans="1:8" ht="12" customHeight="1">
      <c r="A206" s="43" t="s">
        <v>36</v>
      </c>
      <c r="B206" s="11" t="s">
        <v>105</v>
      </c>
      <c r="C206" s="90" t="s">
        <v>113</v>
      </c>
      <c r="D206" s="13">
        <v>0.50700000000000001</v>
      </c>
      <c r="E206" s="11" t="s">
        <v>29</v>
      </c>
      <c r="F206" s="157">
        <v>18.823529411764707</v>
      </c>
      <c r="G206" s="148">
        <v>18.571428571428573</v>
      </c>
      <c r="H206" s="199">
        <v>1.0292165254498422</v>
      </c>
    </row>
    <row r="207" spans="1:8" ht="12" customHeight="1">
      <c r="A207" s="44" t="s">
        <v>36</v>
      </c>
      <c r="B207" s="2" t="s">
        <v>105</v>
      </c>
      <c r="C207" s="88" t="s">
        <v>114</v>
      </c>
      <c r="D207" s="4">
        <v>3.8</v>
      </c>
      <c r="E207" s="2">
        <v>4.3</v>
      </c>
      <c r="F207" s="157">
        <v>17.857142857142858</v>
      </c>
      <c r="G207" s="148"/>
      <c r="H207" s="199">
        <v>1.2737518280235383</v>
      </c>
    </row>
    <row r="208" spans="1:8" ht="12" customHeight="1">
      <c r="A208" s="44" t="s">
        <v>36</v>
      </c>
      <c r="B208" s="2" t="s">
        <v>18</v>
      </c>
      <c r="C208" s="87" t="s">
        <v>113</v>
      </c>
      <c r="D208" s="4">
        <v>0.496</v>
      </c>
      <c r="E208" s="2" t="s">
        <v>29</v>
      </c>
      <c r="F208" s="157">
        <v>16.60377358490566</v>
      </c>
      <c r="G208" s="148">
        <v>25.490196078431371</v>
      </c>
      <c r="H208" s="199">
        <v>0.66225153962048044</v>
      </c>
    </row>
    <row r="209" spans="1:8" ht="12" customHeight="1" thickBot="1">
      <c r="A209" s="45" t="s">
        <v>36</v>
      </c>
      <c r="B209" s="12" t="s">
        <v>18</v>
      </c>
      <c r="C209" s="89" t="s">
        <v>114</v>
      </c>
      <c r="D209" s="14">
        <v>4</v>
      </c>
      <c r="E209" s="12">
        <v>4.4000000000000004</v>
      </c>
      <c r="F209" s="157">
        <v>10.370370370370372</v>
      </c>
      <c r="G209" s="148"/>
      <c r="H209" s="199">
        <v>0.90603168039052606</v>
      </c>
    </row>
    <row r="210" spans="1:8" ht="12" customHeight="1">
      <c r="A210" s="43" t="s">
        <v>36</v>
      </c>
      <c r="B210" s="11" t="s">
        <v>20</v>
      </c>
      <c r="C210" s="90" t="s">
        <v>113</v>
      </c>
      <c r="D210" s="13">
        <v>0.53300000000000003</v>
      </c>
      <c r="E210" s="11" t="s">
        <v>29</v>
      </c>
      <c r="F210" s="157">
        <v>16.923076923076923</v>
      </c>
      <c r="G210" s="148">
        <v>18.867924528301884</v>
      </c>
      <c r="H210" s="199">
        <v>0.74507086434094016</v>
      </c>
    </row>
    <row r="211" spans="1:8" ht="12" customHeight="1">
      <c r="A211" s="44" t="s">
        <v>36</v>
      </c>
      <c r="B211" s="2" t="s">
        <v>20</v>
      </c>
      <c r="C211" s="88" t="s">
        <v>114</v>
      </c>
      <c r="D211" s="4">
        <v>3.5</v>
      </c>
      <c r="E211" s="2">
        <v>4</v>
      </c>
      <c r="F211" s="157">
        <v>10.909090909090908</v>
      </c>
      <c r="G211" s="148"/>
      <c r="H211" s="199">
        <v>0.89904735771982869</v>
      </c>
    </row>
    <row r="212" spans="1:8" ht="12" customHeight="1">
      <c r="A212" s="44" t="s">
        <v>36</v>
      </c>
      <c r="B212" s="2" t="s">
        <v>22</v>
      </c>
      <c r="C212" s="88" t="s">
        <v>113</v>
      </c>
      <c r="D212" s="4">
        <v>0.51700000000000002</v>
      </c>
      <c r="E212" s="2" t="s">
        <v>29</v>
      </c>
      <c r="F212" s="157">
        <v>9.8666666666666671</v>
      </c>
      <c r="G212" s="148">
        <v>22.5</v>
      </c>
      <c r="H212" s="199">
        <v>9.4424833710849754E-2</v>
      </c>
    </row>
    <row r="213" spans="1:8" ht="12" customHeight="1">
      <c r="A213" s="44" t="s">
        <v>36</v>
      </c>
      <c r="B213" s="2" t="s">
        <v>22</v>
      </c>
      <c r="C213" s="88" t="s">
        <v>114</v>
      </c>
      <c r="D213" s="4">
        <v>4.5</v>
      </c>
      <c r="E213" s="2">
        <v>5</v>
      </c>
      <c r="F213" s="157">
        <v>10.138888888888889</v>
      </c>
      <c r="G213" s="148"/>
      <c r="H213" s="199">
        <v>7.1990795009952327E-2</v>
      </c>
    </row>
    <row r="214" spans="1:8" ht="12" customHeight="1">
      <c r="A214" s="44" t="s">
        <v>36</v>
      </c>
      <c r="B214" s="2" t="s">
        <v>24</v>
      </c>
      <c r="C214" s="88" t="s">
        <v>113</v>
      </c>
      <c r="D214" s="4">
        <v>0.52400000000000002</v>
      </c>
      <c r="E214" s="2" t="s">
        <v>29</v>
      </c>
      <c r="F214" s="157">
        <v>7.9797979797979801</v>
      </c>
      <c r="G214" s="148">
        <v>30.303030303030301</v>
      </c>
      <c r="H214" s="199">
        <v>1.3978472465229028</v>
      </c>
    </row>
    <row r="215" spans="1:8" ht="12" customHeight="1" thickBot="1">
      <c r="A215" s="45" t="s">
        <v>36</v>
      </c>
      <c r="B215" s="12" t="s">
        <v>24</v>
      </c>
      <c r="C215" s="89" t="s">
        <v>114</v>
      </c>
      <c r="D215" s="14">
        <v>4.3</v>
      </c>
      <c r="E215" s="12">
        <v>4.5999999999999996</v>
      </c>
      <c r="F215" s="157">
        <v>5.2727272727272725</v>
      </c>
      <c r="G215" s="148"/>
      <c r="H215" s="199">
        <v>1.5863216774122868</v>
      </c>
    </row>
    <row r="216" spans="1:8" ht="12" customHeight="1">
      <c r="A216" s="43" t="s">
        <v>36</v>
      </c>
      <c r="B216" s="11" t="s">
        <v>26</v>
      </c>
      <c r="C216" s="91" t="s">
        <v>113</v>
      </c>
      <c r="D216" s="13">
        <v>0.46600000000000003</v>
      </c>
      <c r="E216" s="11" t="s">
        <v>29</v>
      </c>
      <c r="F216" s="157">
        <v>8.3000000000000007</v>
      </c>
      <c r="G216" s="148">
        <v>16.363636363636363</v>
      </c>
      <c r="H216" s="199">
        <v>0.61854003337626451</v>
      </c>
    </row>
    <row r="217" spans="1:8" ht="12" customHeight="1" thickBot="1">
      <c r="A217" s="45" t="s">
        <v>36</v>
      </c>
      <c r="B217" s="12" t="s">
        <v>26</v>
      </c>
      <c r="C217" s="89" t="s">
        <v>114</v>
      </c>
      <c r="D217" s="14">
        <v>4</v>
      </c>
      <c r="E217" s="12">
        <v>4.5</v>
      </c>
      <c r="F217" s="157">
        <v>4.4666666666666668</v>
      </c>
      <c r="G217" s="148"/>
      <c r="H217" s="199">
        <v>1.0377418123482822</v>
      </c>
    </row>
    <row r="218" spans="1:8" ht="12" customHeight="1">
      <c r="A218" s="55" t="s">
        <v>39</v>
      </c>
      <c r="B218" s="11" t="s">
        <v>52</v>
      </c>
      <c r="C218" s="87" t="s">
        <v>113</v>
      </c>
      <c r="D218" s="13">
        <v>0.56299999999999994</v>
      </c>
      <c r="E218" s="11" t="s">
        <v>29</v>
      </c>
      <c r="F218" s="157">
        <v>12.428571428571427</v>
      </c>
      <c r="G218" s="148">
        <v>42.857142857142854</v>
      </c>
      <c r="H218" s="199">
        <v>0.73842416145813705</v>
      </c>
    </row>
    <row r="219" spans="1:8" ht="12" customHeight="1">
      <c r="A219" s="53" t="s">
        <v>39</v>
      </c>
      <c r="B219" s="2" t="s">
        <v>52</v>
      </c>
      <c r="C219" s="88" t="s">
        <v>114</v>
      </c>
      <c r="D219" s="4">
        <v>4.4000000000000004</v>
      </c>
      <c r="E219" s="2">
        <v>4.9000000000000004</v>
      </c>
      <c r="F219" s="157">
        <v>8.6</v>
      </c>
      <c r="G219" s="148"/>
      <c r="H219" s="199">
        <v>0.28619344025321264</v>
      </c>
    </row>
    <row r="220" spans="1:8" ht="12" customHeight="1">
      <c r="A220" s="53" t="s">
        <v>39</v>
      </c>
      <c r="B220" s="2" t="s">
        <v>54</v>
      </c>
      <c r="C220" s="87" t="s">
        <v>113</v>
      </c>
      <c r="D220" s="4">
        <v>0.501</v>
      </c>
      <c r="E220" s="2" t="s">
        <v>29</v>
      </c>
      <c r="F220" s="157">
        <v>10</v>
      </c>
      <c r="G220" s="148">
        <v>15</v>
      </c>
      <c r="H220" s="199">
        <v>0.84816061140761734</v>
      </c>
    </row>
    <row r="221" spans="1:8" ht="12" customHeight="1" thickBot="1">
      <c r="A221" s="56" t="s">
        <v>39</v>
      </c>
      <c r="B221" s="12" t="s">
        <v>54</v>
      </c>
      <c r="C221" s="89" t="s">
        <v>114</v>
      </c>
      <c r="D221" s="14">
        <v>4.5</v>
      </c>
      <c r="E221" s="12">
        <v>5</v>
      </c>
      <c r="F221" s="157">
        <v>8.7272727272727266</v>
      </c>
      <c r="G221" s="148"/>
      <c r="H221" s="199">
        <v>0.92320237912342396</v>
      </c>
    </row>
    <row r="222" spans="1:8" ht="12" customHeight="1">
      <c r="A222" s="55" t="s">
        <v>39</v>
      </c>
      <c r="B222" s="11" t="s">
        <v>58</v>
      </c>
      <c r="C222" s="90" t="s">
        <v>113</v>
      </c>
      <c r="D222" s="13">
        <v>0.505</v>
      </c>
      <c r="E222" s="11" t="s">
        <v>29</v>
      </c>
      <c r="F222" s="157">
        <v>10.909090909090908</v>
      </c>
      <c r="G222" s="148">
        <v>9.7560975609756095</v>
      </c>
      <c r="H222" s="199">
        <v>0.72454784650175219</v>
      </c>
    </row>
    <row r="223" spans="1:8" ht="12" customHeight="1">
      <c r="A223" s="53" t="s">
        <v>39</v>
      </c>
      <c r="B223" s="2" t="s">
        <v>58</v>
      </c>
      <c r="C223" s="88" t="s">
        <v>114</v>
      </c>
      <c r="D223" s="4">
        <v>4</v>
      </c>
      <c r="E223" s="2">
        <v>4.5</v>
      </c>
      <c r="F223" s="157">
        <v>13.953488372093023</v>
      </c>
      <c r="G223" s="148"/>
      <c r="H223" s="199">
        <v>0.88016561018702055</v>
      </c>
    </row>
    <row r="224" spans="1:8" ht="12" customHeight="1">
      <c r="A224" s="53" t="s">
        <v>39</v>
      </c>
      <c r="B224" s="2" t="s">
        <v>60</v>
      </c>
      <c r="C224" s="87" t="s">
        <v>113</v>
      </c>
      <c r="D224" s="4">
        <v>0.51200000000000001</v>
      </c>
      <c r="E224" s="2" t="s">
        <v>29</v>
      </c>
      <c r="F224" s="157">
        <v>9.5959595959595951</v>
      </c>
      <c r="G224" s="148">
        <v>24.590163934426229</v>
      </c>
      <c r="H224" s="199">
        <v>1.0012564749407655</v>
      </c>
    </row>
    <row r="225" spans="1:8" ht="12" customHeight="1" thickBot="1">
      <c r="A225" s="56" t="s">
        <v>39</v>
      </c>
      <c r="B225" s="12" t="s">
        <v>60</v>
      </c>
      <c r="C225" s="89" t="s">
        <v>114</v>
      </c>
      <c r="D225" s="14">
        <v>4.0999999999999996</v>
      </c>
      <c r="E225" s="12">
        <v>4.5999999999999996</v>
      </c>
      <c r="F225" s="157">
        <v>9.6907216494845354</v>
      </c>
      <c r="G225" s="148"/>
      <c r="H225" s="199">
        <v>1.252921046473505</v>
      </c>
    </row>
    <row r="226" spans="1:8" ht="12" customHeight="1">
      <c r="A226" s="55" t="s">
        <v>39</v>
      </c>
      <c r="B226" s="11" t="s">
        <v>63</v>
      </c>
      <c r="C226" s="90" t="s">
        <v>113</v>
      </c>
      <c r="D226" s="13">
        <v>0.505</v>
      </c>
      <c r="E226" s="11" t="s">
        <v>29</v>
      </c>
      <c r="F226" s="157">
        <v>15.384615384615383</v>
      </c>
      <c r="G226" s="148">
        <v>18.571428571428573</v>
      </c>
      <c r="H226" s="199">
        <v>0.84455621154816318</v>
      </c>
    </row>
    <row r="227" spans="1:8" ht="12" customHeight="1" thickBot="1">
      <c r="A227" s="56" t="s">
        <v>39</v>
      </c>
      <c r="B227" s="12" t="s">
        <v>63</v>
      </c>
      <c r="C227" s="89" t="s">
        <v>114</v>
      </c>
      <c r="D227" s="14">
        <v>4</v>
      </c>
      <c r="E227" s="12">
        <v>4.5</v>
      </c>
      <c r="F227" s="157">
        <v>6.3157894736842106</v>
      </c>
      <c r="G227" s="148"/>
      <c r="H227" s="199">
        <v>1.4867526595422675</v>
      </c>
    </row>
    <row r="228" spans="1:8" ht="12" customHeight="1">
      <c r="A228" s="55" t="s">
        <v>39</v>
      </c>
      <c r="B228" s="11" t="s">
        <v>66</v>
      </c>
      <c r="C228" s="90" t="s">
        <v>113</v>
      </c>
      <c r="D228" s="13">
        <v>0.51300000000000001</v>
      </c>
      <c r="E228" s="11" t="s">
        <v>29</v>
      </c>
      <c r="F228" s="157">
        <v>10.833333333333334</v>
      </c>
      <c r="G228" s="148">
        <v>16.853932584269664</v>
      </c>
      <c r="H228" s="199">
        <v>1.824524739272086</v>
      </c>
    </row>
    <row r="229" spans="1:8" ht="12" customHeight="1">
      <c r="A229" s="53" t="s">
        <v>39</v>
      </c>
      <c r="B229" s="2" t="s">
        <v>66</v>
      </c>
      <c r="C229" s="88" t="s">
        <v>114</v>
      </c>
      <c r="D229" s="4">
        <v>5</v>
      </c>
      <c r="E229" s="2">
        <v>5.5</v>
      </c>
      <c r="F229" s="157">
        <v>12.631578947368421</v>
      </c>
      <c r="G229" s="148"/>
      <c r="H229" s="199">
        <v>1.5063428059084136</v>
      </c>
    </row>
    <row r="230" spans="1:8" ht="12" customHeight="1">
      <c r="A230" s="53" t="s">
        <v>39</v>
      </c>
      <c r="B230" s="2" t="s">
        <v>68</v>
      </c>
      <c r="C230" s="87" t="s">
        <v>113</v>
      </c>
      <c r="D230" s="4">
        <v>0.51500000000000001</v>
      </c>
      <c r="E230" s="2" t="s">
        <v>29</v>
      </c>
      <c r="F230" s="157">
        <v>11.827956989247312</v>
      </c>
      <c r="G230" s="148">
        <v>18.75</v>
      </c>
      <c r="H230" s="199">
        <v>1.4719361389811467</v>
      </c>
    </row>
    <row r="231" spans="1:8" ht="12" customHeight="1">
      <c r="A231" s="53" t="s">
        <v>39</v>
      </c>
      <c r="B231" s="2" t="s">
        <v>68</v>
      </c>
      <c r="C231" s="88" t="s">
        <v>114</v>
      </c>
      <c r="D231" s="4">
        <v>4.8</v>
      </c>
      <c r="E231" s="2">
        <v>5.3</v>
      </c>
      <c r="F231" s="157">
        <v>9.3975903614457827</v>
      </c>
      <c r="G231" s="148"/>
      <c r="H231" s="199">
        <v>1.2642014241341482</v>
      </c>
    </row>
    <row r="232" spans="1:8" ht="12" customHeight="1">
      <c r="A232" s="53" t="s">
        <v>39</v>
      </c>
      <c r="B232" s="2" t="s">
        <v>70</v>
      </c>
      <c r="C232" s="87" t="s">
        <v>113</v>
      </c>
      <c r="D232" s="4">
        <v>0.50600000000000001</v>
      </c>
      <c r="E232" s="2" t="s">
        <v>29</v>
      </c>
      <c r="F232" s="157">
        <v>11</v>
      </c>
      <c r="G232" s="148">
        <v>12.987012987012987</v>
      </c>
      <c r="H232" s="199">
        <v>1.6673851555921582</v>
      </c>
    </row>
    <row r="233" spans="1:8" ht="12" customHeight="1" thickBot="1">
      <c r="A233" s="56" t="s">
        <v>39</v>
      </c>
      <c r="B233" s="12" t="s">
        <v>70</v>
      </c>
      <c r="C233" s="89" t="s">
        <v>114</v>
      </c>
      <c r="D233" s="14">
        <v>4.7</v>
      </c>
      <c r="E233" s="12">
        <v>5.2</v>
      </c>
      <c r="F233" s="157">
        <v>7.5</v>
      </c>
      <c r="G233" s="148"/>
      <c r="H233" s="199">
        <v>1.3595533472821528</v>
      </c>
    </row>
    <row r="234" spans="1:8" ht="12" customHeight="1">
      <c r="A234" s="55" t="s">
        <v>39</v>
      </c>
      <c r="B234" s="11" t="s">
        <v>72</v>
      </c>
      <c r="C234" s="90" t="s">
        <v>113</v>
      </c>
      <c r="D234" s="13">
        <v>0.501</v>
      </c>
      <c r="E234" s="11" t="s">
        <v>29</v>
      </c>
      <c r="F234" s="157">
        <v>13.333333333333334</v>
      </c>
      <c r="G234" s="148">
        <v>16.438356164383563</v>
      </c>
      <c r="H234" s="199">
        <v>2.0915513427950119</v>
      </c>
    </row>
    <row r="235" spans="1:8" ht="12" customHeight="1">
      <c r="A235" s="53" t="s">
        <v>39</v>
      </c>
      <c r="B235" s="2" t="s">
        <v>72</v>
      </c>
      <c r="C235" s="88" t="s">
        <v>114</v>
      </c>
      <c r="D235" s="4">
        <v>4.7</v>
      </c>
      <c r="E235" s="2">
        <v>5.2</v>
      </c>
      <c r="F235" s="157">
        <v>10.56818181818182</v>
      </c>
      <c r="G235" s="148"/>
      <c r="H235" s="199">
        <v>2.1191386944762072</v>
      </c>
    </row>
    <row r="236" spans="1:8" ht="12" customHeight="1">
      <c r="A236" s="53" t="s">
        <v>39</v>
      </c>
      <c r="B236" s="2" t="s">
        <v>75</v>
      </c>
      <c r="C236" s="87" t="s">
        <v>113</v>
      </c>
      <c r="D236" s="4">
        <v>0.504</v>
      </c>
      <c r="E236" s="2" t="s">
        <v>29</v>
      </c>
      <c r="F236" s="157">
        <v>12.727272727272727</v>
      </c>
      <c r="G236" s="148">
        <v>15.625</v>
      </c>
      <c r="H236" s="199">
        <v>1.3189795896823</v>
      </c>
    </row>
    <row r="237" spans="1:8" ht="12" customHeight="1" thickBot="1">
      <c r="A237" s="56" t="s">
        <v>39</v>
      </c>
      <c r="B237" s="12" t="s">
        <v>75</v>
      </c>
      <c r="C237" s="89" t="s">
        <v>114</v>
      </c>
      <c r="D237" s="14">
        <v>4.7</v>
      </c>
      <c r="E237" s="12">
        <v>5.2</v>
      </c>
      <c r="F237" s="157">
        <v>9.213483146067416</v>
      </c>
      <c r="G237" s="148"/>
      <c r="H237" s="199">
        <v>1.4714248743419533</v>
      </c>
    </row>
    <row r="238" spans="1:8" ht="12" customHeight="1">
      <c r="A238" s="55" t="s">
        <v>39</v>
      </c>
      <c r="B238" s="11" t="s">
        <v>78</v>
      </c>
      <c r="C238" s="90" t="s">
        <v>113</v>
      </c>
      <c r="D238" s="13">
        <v>0.51700000000000002</v>
      </c>
      <c r="E238" s="11" t="s">
        <v>29</v>
      </c>
      <c r="F238" s="157">
        <v>12.876712328767123</v>
      </c>
      <c r="G238" s="148">
        <v>18.64406779661017</v>
      </c>
      <c r="H238" s="199">
        <v>1.6406729908843054</v>
      </c>
    </row>
    <row r="239" spans="1:8" ht="12" customHeight="1">
      <c r="A239" s="53" t="s">
        <v>39</v>
      </c>
      <c r="B239" s="2" t="s">
        <v>78</v>
      </c>
      <c r="C239" s="88" t="s">
        <v>114</v>
      </c>
      <c r="D239" s="4">
        <v>4.5</v>
      </c>
      <c r="E239" s="2">
        <v>5</v>
      </c>
      <c r="F239" s="157">
        <v>10.142857142857141</v>
      </c>
      <c r="G239" s="148"/>
      <c r="H239" s="199">
        <v>0.88303930870769987</v>
      </c>
    </row>
    <row r="240" spans="1:8" ht="12" customHeight="1">
      <c r="A240" s="53" t="s">
        <v>39</v>
      </c>
      <c r="B240" s="2" t="s">
        <v>81</v>
      </c>
      <c r="C240" s="87" t="s">
        <v>113</v>
      </c>
      <c r="D240" s="4">
        <v>0.504</v>
      </c>
      <c r="E240" s="2" t="s">
        <v>29</v>
      </c>
      <c r="F240" s="157">
        <v>11.126760563380284</v>
      </c>
      <c r="G240" s="148">
        <v>13.559322033898306</v>
      </c>
      <c r="H240" s="199">
        <v>1.0078549410706459</v>
      </c>
    </row>
    <row r="241" spans="1:8" ht="12" customHeight="1" thickBot="1">
      <c r="A241" s="56" t="s">
        <v>39</v>
      </c>
      <c r="B241" s="12" t="s">
        <v>81</v>
      </c>
      <c r="C241" s="89" t="s">
        <v>114</v>
      </c>
      <c r="D241" s="14">
        <v>5</v>
      </c>
      <c r="E241" s="12">
        <v>5.5</v>
      </c>
      <c r="F241" s="157">
        <v>9.0322580645161299</v>
      </c>
      <c r="G241" s="148"/>
      <c r="H241" s="199">
        <v>0.6315827539858293</v>
      </c>
    </row>
    <row r="242" spans="1:8" ht="12" customHeight="1">
      <c r="A242" s="55" t="s">
        <v>39</v>
      </c>
      <c r="B242" s="26" t="s">
        <v>83</v>
      </c>
      <c r="C242" s="90" t="s">
        <v>113</v>
      </c>
      <c r="D242" s="13">
        <v>0.51200000000000001</v>
      </c>
      <c r="E242" s="11" t="s">
        <v>29</v>
      </c>
      <c r="F242" s="157">
        <v>14.363636363636365</v>
      </c>
      <c r="G242" s="148">
        <v>13.20754716981132</v>
      </c>
      <c r="H242" s="199">
        <v>1.0524052659627434</v>
      </c>
    </row>
    <row r="243" spans="1:8" ht="12" customHeight="1">
      <c r="A243" s="53" t="s">
        <v>39</v>
      </c>
      <c r="B243" s="15" t="s">
        <v>83</v>
      </c>
      <c r="C243" s="88" t="s">
        <v>114</v>
      </c>
      <c r="D243" s="4">
        <v>4.5999999999999996</v>
      </c>
      <c r="E243" s="2">
        <v>5.3</v>
      </c>
      <c r="F243" s="157">
        <v>8.8571428571428559</v>
      </c>
      <c r="G243" s="148"/>
      <c r="H243" s="199">
        <v>1.1273807567517813</v>
      </c>
    </row>
    <row r="244" spans="1:8" ht="12" customHeight="1">
      <c r="A244" s="53" t="s">
        <v>39</v>
      </c>
      <c r="B244" s="15" t="s">
        <v>86</v>
      </c>
      <c r="C244" s="87" t="s">
        <v>113</v>
      </c>
      <c r="D244" s="4">
        <v>0.50600000000000001</v>
      </c>
      <c r="E244" s="2" t="s">
        <v>29</v>
      </c>
      <c r="F244" s="157">
        <v>21.153846153846157</v>
      </c>
      <c r="G244" s="148">
        <v>14.545454545454545</v>
      </c>
      <c r="H244" s="199">
        <v>0.85623057075940812</v>
      </c>
    </row>
    <row r="245" spans="1:8" ht="12" customHeight="1">
      <c r="A245" s="53" t="s">
        <v>39</v>
      </c>
      <c r="B245" s="15" t="s">
        <v>86</v>
      </c>
      <c r="C245" s="88" t="s">
        <v>114</v>
      </c>
      <c r="D245" s="4">
        <v>4.5</v>
      </c>
      <c r="E245" s="2">
        <v>5</v>
      </c>
      <c r="F245" s="157">
        <v>14.696969696969695</v>
      </c>
      <c r="G245" s="148"/>
      <c r="H245" s="199">
        <v>0.35200807412068963</v>
      </c>
    </row>
    <row r="246" spans="1:8" ht="12" customHeight="1">
      <c r="A246" s="53" t="s">
        <v>39</v>
      </c>
      <c r="B246" s="15" t="s">
        <v>88</v>
      </c>
      <c r="C246" s="87" t="s">
        <v>113</v>
      </c>
      <c r="D246" s="4">
        <v>0.499</v>
      </c>
      <c r="E246" s="2" t="s">
        <v>29</v>
      </c>
      <c r="F246" s="157">
        <v>29.268292682926827</v>
      </c>
      <c r="G246" s="148">
        <v>20.37037037037037</v>
      </c>
      <c r="H246" s="199">
        <v>0.63147027973984815</v>
      </c>
    </row>
    <row r="247" spans="1:8" ht="12" customHeight="1" thickBot="1">
      <c r="A247" s="56" t="s">
        <v>39</v>
      </c>
      <c r="B247" s="23" t="s">
        <v>88</v>
      </c>
      <c r="C247" s="89" t="s">
        <v>114</v>
      </c>
      <c r="D247" s="14">
        <v>4</v>
      </c>
      <c r="E247" s="12">
        <v>4.5</v>
      </c>
      <c r="F247" s="157">
        <v>12.580645161290324</v>
      </c>
      <c r="G247" s="148"/>
      <c r="H247" s="199">
        <v>1.5849002681255233</v>
      </c>
    </row>
    <row r="248" spans="1:8" ht="12" customHeight="1">
      <c r="A248" s="55" t="s">
        <v>39</v>
      </c>
      <c r="B248" s="26" t="s">
        <v>91</v>
      </c>
      <c r="C248" s="90" t="s">
        <v>113</v>
      </c>
      <c r="D248" s="13">
        <v>0.504</v>
      </c>
      <c r="E248" s="11" t="s">
        <v>29</v>
      </c>
      <c r="F248" s="157">
        <v>46.666666666666671</v>
      </c>
      <c r="G248" s="148">
        <v>17.647058823529413</v>
      </c>
      <c r="H248" s="199">
        <v>5.3586787433856262</v>
      </c>
    </row>
    <row r="249" spans="1:8" ht="12" customHeight="1">
      <c r="A249" s="53" t="s">
        <v>39</v>
      </c>
      <c r="B249" s="15" t="s">
        <v>91</v>
      </c>
      <c r="C249" s="88" t="s">
        <v>114</v>
      </c>
      <c r="D249" s="4">
        <v>5</v>
      </c>
      <c r="E249" s="2">
        <v>5.5</v>
      </c>
      <c r="F249" s="157">
        <v>44.680851063829792</v>
      </c>
      <c r="G249" s="148"/>
      <c r="H249" s="199">
        <v>4.3247485823468148</v>
      </c>
    </row>
    <row r="250" spans="1:8" ht="12" customHeight="1">
      <c r="A250" s="53" t="s">
        <v>39</v>
      </c>
      <c r="B250" s="15" t="s">
        <v>93</v>
      </c>
      <c r="C250" s="87" t="s">
        <v>113</v>
      </c>
      <c r="D250" s="4">
        <v>0.501</v>
      </c>
      <c r="E250" s="2" t="s">
        <v>29</v>
      </c>
      <c r="F250" s="157">
        <v>48.484848484848484</v>
      </c>
      <c r="G250" s="148">
        <v>19.540229885057471</v>
      </c>
      <c r="H250" s="199">
        <v>1.9253420097416263</v>
      </c>
    </row>
    <row r="251" spans="1:8" ht="12" customHeight="1" thickBot="1">
      <c r="A251" s="56" t="s">
        <v>39</v>
      </c>
      <c r="B251" s="23" t="s">
        <v>93</v>
      </c>
      <c r="C251" s="89" t="s">
        <v>114</v>
      </c>
      <c r="D251" s="14">
        <v>4.5</v>
      </c>
      <c r="E251" s="12">
        <v>5</v>
      </c>
      <c r="F251" s="157">
        <v>50</v>
      </c>
      <c r="G251" s="148"/>
      <c r="H251" s="199">
        <v>2.3938466055037337</v>
      </c>
    </row>
    <row r="252" spans="1:8" ht="12" customHeight="1">
      <c r="A252" s="55" t="s">
        <v>39</v>
      </c>
      <c r="B252" s="26" t="s">
        <v>96</v>
      </c>
      <c r="C252" s="90" t="s">
        <v>113</v>
      </c>
      <c r="D252" s="13">
        <v>0.499</v>
      </c>
      <c r="E252" s="11" t="s">
        <v>29</v>
      </c>
      <c r="F252" s="157">
        <v>53.571428571428569</v>
      </c>
      <c r="G252" s="148">
        <v>21.212121212121211</v>
      </c>
      <c r="H252" s="199">
        <v>7.4649549738517695</v>
      </c>
    </row>
    <row r="253" spans="1:8" ht="12" customHeight="1">
      <c r="A253" s="53" t="s">
        <v>39</v>
      </c>
      <c r="B253" s="15" t="s">
        <v>96</v>
      </c>
      <c r="C253" s="88" t="s">
        <v>114</v>
      </c>
      <c r="D253" s="4">
        <v>4.5</v>
      </c>
      <c r="E253" s="2">
        <v>5</v>
      </c>
      <c r="F253" s="157">
        <v>28.571428571428573</v>
      </c>
      <c r="G253" s="148"/>
      <c r="H253" s="199">
        <v>8.3928856749829741</v>
      </c>
    </row>
    <row r="254" spans="1:8" ht="12" customHeight="1">
      <c r="A254" s="53" t="s">
        <v>39</v>
      </c>
      <c r="B254" s="15" t="s">
        <v>98</v>
      </c>
      <c r="C254" s="87" t="s">
        <v>113</v>
      </c>
      <c r="D254" s="4">
        <v>0.53500000000000003</v>
      </c>
      <c r="E254" s="2" t="s">
        <v>29</v>
      </c>
      <c r="F254" s="157">
        <v>14</v>
      </c>
      <c r="G254" s="148">
        <v>20.689655172413794</v>
      </c>
      <c r="H254" s="199">
        <v>4.1495426281903152</v>
      </c>
    </row>
    <row r="255" spans="1:8" ht="12" customHeight="1" thickBot="1">
      <c r="A255" s="56" t="s">
        <v>39</v>
      </c>
      <c r="B255" s="23" t="s">
        <v>98</v>
      </c>
      <c r="C255" s="89" t="s">
        <v>114</v>
      </c>
      <c r="D255" s="14">
        <v>4.5</v>
      </c>
      <c r="E255" s="12">
        <v>5</v>
      </c>
      <c r="F255" s="157">
        <v>11.818181818181818</v>
      </c>
      <c r="G255" s="148"/>
      <c r="H255" s="199">
        <v>3.7798694308983452</v>
      </c>
    </row>
    <row r="256" spans="1:8" ht="12" customHeight="1">
      <c r="A256" s="55" t="s">
        <v>39</v>
      </c>
      <c r="B256" s="11" t="s">
        <v>100</v>
      </c>
      <c r="C256" s="90" t="s">
        <v>113</v>
      </c>
      <c r="D256" s="13">
        <v>0.49299999999999999</v>
      </c>
      <c r="E256" s="11" t="s">
        <v>29</v>
      </c>
      <c r="F256" s="157">
        <v>26.829268292682929</v>
      </c>
      <c r="G256" s="148">
        <v>21.212121212121211</v>
      </c>
      <c r="H256" s="199">
        <v>3.2040727695786813</v>
      </c>
    </row>
    <row r="257" spans="1:8" ht="12" customHeight="1">
      <c r="A257" s="53" t="s">
        <v>39</v>
      </c>
      <c r="B257" s="2" t="s">
        <v>100</v>
      </c>
      <c r="C257" s="88" t="s">
        <v>114</v>
      </c>
      <c r="D257" s="4">
        <v>3.8</v>
      </c>
      <c r="E257" s="2">
        <v>4.3</v>
      </c>
      <c r="F257" s="157">
        <v>25.531914893617021</v>
      </c>
      <c r="G257" s="148"/>
      <c r="H257" s="199">
        <v>2.7714696260596501</v>
      </c>
    </row>
    <row r="258" spans="1:8" ht="12" customHeight="1">
      <c r="A258" s="53" t="s">
        <v>39</v>
      </c>
      <c r="B258" s="2" t="s">
        <v>103</v>
      </c>
      <c r="C258" s="87" t="s">
        <v>113</v>
      </c>
      <c r="D258" s="4">
        <v>0.47799999999999998</v>
      </c>
      <c r="E258" s="2" t="s">
        <v>29</v>
      </c>
      <c r="F258" s="157">
        <v>17.5</v>
      </c>
      <c r="G258" s="148">
        <v>21.538461538461537</v>
      </c>
      <c r="H258" s="199">
        <v>0.70035974296542747</v>
      </c>
    </row>
    <row r="259" spans="1:8" ht="12" customHeight="1" thickBot="1">
      <c r="A259" s="56" t="s">
        <v>39</v>
      </c>
      <c r="B259" s="12" t="s">
        <v>103</v>
      </c>
      <c r="C259" s="89" t="s">
        <v>114</v>
      </c>
      <c r="D259" s="14">
        <v>5</v>
      </c>
      <c r="E259" s="12">
        <v>5.5</v>
      </c>
      <c r="F259" s="157">
        <v>12</v>
      </c>
      <c r="G259" s="148"/>
      <c r="H259" s="199">
        <v>0.45787615168204915</v>
      </c>
    </row>
    <row r="260" spans="1:8" ht="12" customHeight="1">
      <c r="A260" s="55" t="s">
        <v>39</v>
      </c>
      <c r="B260" s="11" t="s">
        <v>105</v>
      </c>
      <c r="C260" s="90" t="s">
        <v>113</v>
      </c>
      <c r="D260" s="13">
        <v>0.52800000000000002</v>
      </c>
      <c r="E260" s="11" t="s">
        <v>29</v>
      </c>
      <c r="F260" s="157">
        <v>22.432432432432432</v>
      </c>
      <c r="G260" s="148">
        <v>19.047619047619047</v>
      </c>
      <c r="H260" s="199">
        <v>1.1017811059071567</v>
      </c>
    </row>
    <row r="261" spans="1:8" ht="12" customHeight="1">
      <c r="A261" s="53" t="s">
        <v>39</v>
      </c>
      <c r="B261" s="2" t="s">
        <v>105</v>
      </c>
      <c r="C261" s="88" t="s">
        <v>114</v>
      </c>
      <c r="D261" s="4">
        <v>4.5</v>
      </c>
      <c r="E261" s="2">
        <v>5</v>
      </c>
      <c r="F261" s="157">
        <v>17.30769230769231</v>
      </c>
      <c r="G261" s="148"/>
      <c r="H261" s="199">
        <v>1.192309312937436</v>
      </c>
    </row>
    <row r="262" spans="1:8" ht="12" customHeight="1">
      <c r="A262" s="53" t="s">
        <v>39</v>
      </c>
      <c r="B262" s="2" t="s">
        <v>18</v>
      </c>
      <c r="C262" s="87" t="s">
        <v>113</v>
      </c>
      <c r="D262" s="4">
        <v>0.503</v>
      </c>
      <c r="E262" s="2" t="s">
        <v>29</v>
      </c>
      <c r="F262" s="157">
        <v>17.954545454545457</v>
      </c>
      <c r="G262" s="148">
        <v>26</v>
      </c>
      <c r="H262" s="199">
        <v>0.89529320368962495</v>
      </c>
    </row>
    <row r="263" spans="1:8" ht="12" customHeight="1" thickBot="1">
      <c r="A263" s="56" t="s">
        <v>39</v>
      </c>
      <c r="B263" s="12" t="s">
        <v>18</v>
      </c>
      <c r="C263" s="89" t="s">
        <v>114</v>
      </c>
      <c r="D263" s="14">
        <v>4.8</v>
      </c>
      <c r="E263" s="12">
        <v>5.3</v>
      </c>
      <c r="F263" s="157">
        <v>15.8</v>
      </c>
      <c r="G263" s="148"/>
      <c r="H263" s="199">
        <v>0.60092628781090796</v>
      </c>
    </row>
    <row r="264" spans="1:8" ht="12" customHeight="1">
      <c r="A264" s="55" t="s">
        <v>39</v>
      </c>
      <c r="B264" s="11" t="s">
        <v>20</v>
      </c>
      <c r="C264" s="90" t="s">
        <v>113</v>
      </c>
      <c r="D264" s="13">
        <v>0.502</v>
      </c>
      <c r="E264" s="11" t="s">
        <v>29</v>
      </c>
      <c r="F264" s="157">
        <v>13.043478260869565</v>
      </c>
      <c r="G264" s="148">
        <v>20.689655172413794</v>
      </c>
      <c r="H264" s="199">
        <v>0.8038625980628632</v>
      </c>
    </row>
    <row r="265" spans="1:8" ht="12" customHeight="1">
      <c r="A265" s="53" t="s">
        <v>39</v>
      </c>
      <c r="B265" s="2" t="s">
        <v>20</v>
      </c>
      <c r="C265" s="88" t="s">
        <v>114</v>
      </c>
      <c r="D265" s="4">
        <v>4</v>
      </c>
      <c r="E265" s="2">
        <v>4.5</v>
      </c>
      <c r="F265" s="157">
        <v>18.055555555555557</v>
      </c>
      <c r="G265" s="148"/>
      <c r="H265" s="199">
        <v>1.0660079087301504</v>
      </c>
    </row>
    <row r="266" spans="1:8" ht="12" customHeight="1">
      <c r="A266" s="53" t="s">
        <v>39</v>
      </c>
      <c r="B266" s="2" t="s">
        <v>22</v>
      </c>
      <c r="C266" s="88" t="s">
        <v>113</v>
      </c>
      <c r="D266" s="4">
        <v>0.51900000000000002</v>
      </c>
      <c r="E266" s="2" t="s">
        <v>29</v>
      </c>
      <c r="F266" s="157">
        <v>11.486486486486486</v>
      </c>
      <c r="G266" s="148">
        <v>20.754716981132074</v>
      </c>
      <c r="H266" s="199">
        <v>2.0680213024365613E-2</v>
      </c>
    </row>
    <row r="267" spans="1:8" ht="12" customHeight="1">
      <c r="A267" s="53" t="s">
        <v>39</v>
      </c>
      <c r="B267" s="2" t="s">
        <v>22</v>
      </c>
      <c r="C267" s="88" t="s">
        <v>114</v>
      </c>
      <c r="D267" s="4">
        <v>5</v>
      </c>
      <c r="E267" s="2">
        <v>5.5</v>
      </c>
      <c r="F267" s="157">
        <v>12.166666666666666</v>
      </c>
      <c r="G267" s="148"/>
      <c r="H267" s="199">
        <v>1.9676090179636407E-2</v>
      </c>
    </row>
    <row r="268" spans="1:8" ht="12" customHeight="1">
      <c r="A268" s="53" t="s">
        <v>39</v>
      </c>
      <c r="B268" s="2" t="s">
        <v>24</v>
      </c>
      <c r="C268" s="88" t="s">
        <v>113</v>
      </c>
      <c r="D268" s="4">
        <v>0.51</v>
      </c>
      <c r="E268" s="2" t="s">
        <v>29</v>
      </c>
      <c r="F268" s="157">
        <v>11.267605633802818</v>
      </c>
      <c r="G268" s="148">
        <v>23.636363636363633</v>
      </c>
      <c r="H268" s="199">
        <v>0.84828257676094498</v>
      </c>
    </row>
    <row r="269" spans="1:8" ht="12" customHeight="1" thickBot="1">
      <c r="A269" s="56" t="s">
        <v>39</v>
      </c>
      <c r="B269" s="12" t="s">
        <v>24</v>
      </c>
      <c r="C269" s="89" t="s">
        <v>114</v>
      </c>
      <c r="D269" s="14">
        <v>4.3</v>
      </c>
      <c r="E269" s="12">
        <v>4.8</v>
      </c>
      <c r="F269" s="157">
        <v>10.428571428571427</v>
      </c>
      <c r="G269" s="148"/>
      <c r="H269" s="199">
        <v>1.1617658563810225</v>
      </c>
    </row>
    <row r="270" spans="1:8" ht="12" customHeight="1">
      <c r="A270" s="55" t="s">
        <v>39</v>
      </c>
      <c r="B270" s="11" t="s">
        <v>26</v>
      </c>
      <c r="C270" s="91" t="s">
        <v>113</v>
      </c>
      <c r="D270" s="13">
        <v>0.48099999999999998</v>
      </c>
      <c r="E270" s="11" t="s">
        <v>29</v>
      </c>
      <c r="F270" s="157">
        <v>11.309523809523808</v>
      </c>
      <c r="G270" s="148">
        <v>18.64406779661017</v>
      </c>
      <c r="H270" s="199">
        <v>0.74941685701821847</v>
      </c>
    </row>
    <row r="271" spans="1:8" ht="12" customHeight="1" thickBot="1">
      <c r="A271" s="56" t="s">
        <v>39</v>
      </c>
      <c r="B271" s="12" t="s">
        <v>26</v>
      </c>
      <c r="C271" s="89" t="s">
        <v>114</v>
      </c>
      <c r="D271" s="14">
        <v>4.7</v>
      </c>
      <c r="E271" s="12">
        <v>5.2</v>
      </c>
      <c r="F271" s="157">
        <v>9.1666666666666679</v>
      </c>
      <c r="G271" s="148"/>
      <c r="H271" s="199">
        <v>0.70157244689334064</v>
      </c>
    </row>
    <row r="272" spans="1:8" ht="12" customHeight="1">
      <c r="A272" s="54" t="s">
        <v>40</v>
      </c>
      <c r="B272" s="2" t="s">
        <v>52</v>
      </c>
      <c r="C272" s="87" t="s">
        <v>113</v>
      </c>
      <c r="D272" s="4">
        <v>0.50800000000000001</v>
      </c>
      <c r="E272" s="2" t="s">
        <v>29</v>
      </c>
      <c r="F272" s="157">
        <v>14.067796610169491</v>
      </c>
      <c r="G272" s="148">
        <v>27.142857142857146</v>
      </c>
      <c r="H272" s="199">
        <v>0.74995234427828283</v>
      </c>
    </row>
    <row r="273" spans="1:8" ht="12" customHeight="1">
      <c r="A273" s="54" t="s">
        <v>40</v>
      </c>
      <c r="B273" s="2" t="s">
        <v>52</v>
      </c>
      <c r="C273" s="88" t="s">
        <v>114</v>
      </c>
      <c r="D273" s="4">
        <v>3.7</v>
      </c>
      <c r="E273" s="2">
        <v>4.0999999999999996</v>
      </c>
      <c r="F273" s="157">
        <v>11.621621621621623</v>
      </c>
      <c r="G273" s="148"/>
      <c r="H273" s="199">
        <v>0.57363654348190252</v>
      </c>
    </row>
    <row r="274" spans="1:8" ht="12" customHeight="1">
      <c r="A274" s="54" t="s">
        <v>40</v>
      </c>
      <c r="B274" s="2" t="s">
        <v>54</v>
      </c>
      <c r="C274" s="87" t="s">
        <v>113</v>
      </c>
      <c r="D274" s="4">
        <v>0.52200000000000002</v>
      </c>
      <c r="E274" s="2" t="s">
        <v>29</v>
      </c>
      <c r="F274" s="157">
        <v>11.898734177215189</v>
      </c>
      <c r="G274" s="148">
        <v>19.718309859154932</v>
      </c>
      <c r="H274" s="199">
        <v>0.54759995595856825</v>
      </c>
    </row>
    <row r="275" spans="1:8" ht="12" customHeight="1" thickBot="1">
      <c r="A275" s="60" t="s">
        <v>40</v>
      </c>
      <c r="B275" s="12" t="s">
        <v>54</v>
      </c>
      <c r="C275" s="89" t="s">
        <v>114</v>
      </c>
      <c r="D275" s="14">
        <v>3.2</v>
      </c>
      <c r="E275" s="12">
        <v>3.7</v>
      </c>
      <c r="F275" s="157">
        <v>12.658227848101266</v>
      </c>
      <c r="G275" s="148"/>
      <c r="H275" s="199">
        <v>0.64660023735025451</v>
      </c>
    </row>
    <row r="276" spans="1:8" ht="12" customHeight="1">
      <c r="A276" s="59" t="s">
        <v>40</v>
      </c>
      <c r="B276" s="11" t="s">
        <v>58</v>
      </c>
      <c r="C276" s="90" t="s">
        <v>113</v>
      </c>
      <c r="D276" s="13">
        <v>0.51</v>
      </c>
      <c r="E276" s="11" t="s">
        <v>29</v>
      </c>
      <c r="F276" s="157">
        <v>14.444444444444445</v>
      </c>
      <c r="G276" s="148">
        <v>9.6385542168674707</v>
      </c>
      <c r="H276" s="199">
        <v>0.87179662147440629</v>
      </c>
    </row>
    <row r="277" spans="1:8" ht="12" customHeight="1">
      <c r="A277" s="54" t="s">
        <v>40</v>
      </c>
      <c r="B277" s="2" t="s">
        <v>58</v>
      </c>
      <c r="C277" s="88" t="s">
        <v>114</v>
      </c>
      <c r="D277" s="4">
        <v>3.6</v>
      </c>
      <c r="E277" s="2">
        <v>4.0999999999999996</v>
      </c>
      <c r="F277" s="157">
        <v>13.580246913580247</v>
      </c>
      <c r="G277" s="148"/>
      <c r="H277" s="199">
        <v>0.73636607604114079</v>
      </c>
    </row>
    <row r="278" spans="1:8" ht="12" customHeight="1">
      <c r="A278" s="54" t="s">
        <v>40</v>
      </c>
      <c r="B278" s="2" t="s">
        <v>60</v>
      </c>
      <c r="C278" s="87" t="s">
        <v>113</v>
      </c>
      <c r="D278" s="4">
        <v>0.52500000000000002</v>
      </c>
      <c r="E278" s="2" t="s">
        <v>29</v>
      </c>
      <c r="F278" s="157">
        <v>10.53763440860215</v>
      </c>
      <c r="G278" s="148">
        <v>26.5625</v>
      </c>
      <c r="H278" s="199">
        <v>1.1943275225737329</v>
      </c>
    </row>
    <row r="279" spans="1:8" ht="12" customHeight="1" thickBot="1">
      <c r="A279" s="60" t="s">
        <v>40</v>
      </c>
      <c r="B279" s="12" t="s">
        <v>60</v>
      </c>
      <c r="C279" s="89" t="s">
        <v>114</v>
      </c>
      <c r="D279" s="14">
        <v>3.2</v>
      </c>
      <c r="E279" s="12">
        <v>3.7</v>
      </c>
      <c r="F279" s="157">
        <v>9.8000000000000007</v>
      </c>
      <c r="G279" s="148"/>
      <c r="H279" s="199">
        <v>0.79652759838704956</v>
      </c>
    </row>
    <row r="280" spans="1:8" ht="12" customHeight="1">
      <c r="A280" s="59" t="s">
        <v>40</v>
      </c>
      <c r="B280" s="11" t="s">
        <v>63</v>
      </c>
      <c r="C280" s="90" t="s">
        <v>113</v>
      </c>
      <c r="D280" s="13">
        <v>0.58099999999999996</v>
      </c>
      <c r="E280" s="11" t="s">
        <v>29</v>
      </c>
      <c r="F280" s="157">
        <v>19.166666666666664</v>
      </c>
      <c r="G280" s="148">
        <v>20.714285714285715</v>
      </c>
      <c r="H280" s="199">
        <v>0.74174120434109736</v>
      </c>
    </row>
    <row r="281" spans="1:8" ht="12" customHeight="1" thickBot="1">
      <c r="A281" s="60" t="s">
        <v>40</v>
      </c>
      <c r="B281" s="12" t="s">
        <v>63</v>
      </c>
      <c r="C281" s="89" t="s">
        <v>114</v>
      </c>
      <c r="D281" s="14">
        <v>2.8</v>
      </c>
      <c r="E281" s="12">
        <v>3.3</v>
      </c>
      <c r="F281" s="157">
        <v>24.675324675324674</v>
      </c>
      <c r="G281" s="148"/>
      <c r="H281" s="199">
        <v>0.62258295106247297</v>
      </c>
    </row>
    <row r="282" spans="1:8" ht="12" customHeight="1">
      <c r="A282" s="59" t="s">
        <v>40</v>
      </c>
      <c r="B282" s="11" t="s">
        <v>66</v>
      </c>
      <c r="C282" s="90" t="s">
        <v>113</v>
      </c>
      <c r="D282" s="13">
        <v>0.50800000000000001</v>
      </c>
      <c r="E282" s="11" t="s">
        <v>29</v>
      </c>
      <c r="F282" s="157">
        <v>13.829787234042554</v>
      </c>
      <c r="G282" s="148">
        <v>17.857142857142858</v>
      </c>
      <c r="H282" s="199">
        <v>0.80633899528432729</v>
      </c>
    </row>
    <row r="283" spans="1:8" ht="12" customHeight="1">
      <c r="A283" s="54" t="s">
        <v>40</v>
      </c>
      <c r="B283" s="2" t="s">
        <v>66</v>
      </c>
      <c r="C283" s="88" t="s">
        <v>114</v>
      </c>
      <c r="D283" s="4">
        <v>3.5</v>
      </c>
      <c r="E283" s="2">
        <v>4</v>
      </c>
      <c r="F283" s="157">
        <v>12.371134020618555</v>
      </c>
      <c r="G283" s="148"/>
      <c r="H283" s="199">
        <v>1.3283477378207567</v>
      </c>
    </row>
    <row r="284" spans="1:8" ht="12" customHeight="1">
      <c r="A284" s="54" t="s">
        <v>40</v>
      </c>
      <c r="B284" s="2" t="s">
        <v>68</v>
      </c>
      <c r="C284" s="87" t="s">
        <v>113</v>
      </c>
      <c r="D284" s="4">
        <v>0.5</v>
      </c>
      <c r="E284" s="2" t="s">
        <v>29</v>
      </c>
      <c r="F284" s="157">
        <v>12.658227848101266</v>
      </c>
      <c r="G284" s="148">
        <v>17.808219178082194</v>
      </c>
      <c r="H284" s="199">
        <v>1.3691436528119874</v>
      </c>
    </row>
    <row r="285" spans="1:8" ht="12" customHeight="1">
      <c r="A285" s="54" t="s">
        <v>40</v>
      </c>
      <c r="B285" s="2" t="s">
        <v>68</v>
      </c>
      <c r="C285" s="88" t="s">
        <v>114</v>
      </c>
      <c r="D285" s="4">
        <v>3.8</v>
      </c>
      <c r="E285" s="2">
        <v>4.3</v>
      </c>
      <c r="F285" s="157">
        <v>10.73170731707317</v>
      </c>
      <c r="G285" s="148"/>
      <c r="H285" s="199">
        <v>0.75566101224793125</v>
      </c>
    </row>
    <row r="286" spans="1:8" ht="12" customHeight="1">
      <c r="A286" s="54" t="s">
        <v>40</v>
      </c>
      <c r="B286" s="2" t="s">
        <v>70</v>
      </c>
      <c r="C286" s="87" t="s">
        <v>113</v>
      </c>
      <c r="D286" s="4">
        <v>0.51800000000000002</v>
      </c>
      <c r="E286" s="2" t="s">
        <v>29</v>
      </c>
      <c r="F286" s="157">
        <v>12.195121951219512</v>
      </c>
      <c r="G286" s="148">
        <v>13.157894736842104</v>
      </c>
      <c r="H286" s="199">
        <v>2.0749314595329404</v>
      </c>
    </row>
    <row r="287" spans="1:8" ht="12" customHeight="1" thickBot="1">
      <c r="A287" s="60" t="s">
        <v>40</v>
      </c>
      <c r="B287" s="12" t="s">
        <v>70</v>
      </c>
      <c r="C287" s="89" t="s">
        <v>114</v>
      </c>
      <c r="D287" s="14">
        <v>3.5</v>
      </c>
      <c r="E287" s="12">
        <v>4</v>
      </c>
      <c r="F287" s="157">
        <v>8.7272727272727266</v>
      </c>
      <c r="G287" s="148"/>
      <c r="H287" s="199">
        <v>0.75021118339741033</v>
      </c>
    </row>
    <row r="288" spans="1:8" ht="12" customHeight="1">
      <c r="A288" s="59" t="s">
        <v>40</v>
      </c>
      <c r="B288" s="11" t="s">
        <v>72</v>
      </c>
      <c r="C288" s="90" t="s">
        <v>113</v>
      </c>
      <c r="D288" s="13">
        <v>0.61399999999999999</v>
      </c>
      <c r="E288" s="11" t="s">
        <v>29</v>
      </c>
      <c r="F288" s="157">
        <v>16.417910447761194</v>
      </c>
      <c r="G288" s="148">
        <v>15.476190476190476</v>
      </c>
      <c r="H288" s="199">
        <v>2.3666295111180946</v>
      </c>
    </row>
    <row r="289" spans="1:8" ht="12" customHeight="1">
      <c r="A289" s="54" t="s">
        <v>40</v>
      </c>
      <c r="B289" s="2" t="s">
        <v>72</v>
      </c>
      <c r="C289" s="88" t="s">
        <v>114</v>
      </c>
      <c r="D289" s="4">
        <v>3</v>
      </c>
      <c r="E289" s="2">
        <v>3.5</v>
      </c>
      <c r="F289" s="157">
        <v>12.278481012658228</v>
      </c>
      <c r="G289" s="148"/>
      <c r="H289" s="199">
        <v>2.2880738015845496</v>
      </c>
    </row>
    <row r="290" spans="1:8" ht="12" customHeight="1">
      <c r="A290" s="54" t="s">
        <v>40</v>
      </c>
      <c r="B290" s="2" t="s">
        <v>75</v>
      </c>
      <c r="C290" s="87" t="s">
        <v>113</v>
      </c>
      <c r="D290" s="4">
        <v>0.51100000000000001</v>
      </c>
      <c r="E290" s="2" t="s">
        <v>29</v>
      </c>
      <c r="F290" s="157">
        <v>12.857142857142856</v>
      </c>
      <c r="G290" s="148">
        <v>17.241379310344829</v>
      </c>
      <c r="H290" s="199">
        <v>1.2524722793598648</v>
      </c>
    </row>
    <row r="291" spans="1:8" ht="12" customHeight="1" thickBot="1">
      <c r="A291" s="60" t="s">
        <v>40</v>
      </c>
      <c r="B291" s="12" t="s">
        <v>75</v>
      </c>
      <c r="C291" s="89" t="s">
        <v>114</v>
      </c>
      <c r="D291" s="14">
        <v>4</v>
      </c>
      <c r="E291" s="12">
        <v>4.5</v>
      </c>
      <c r="F291" s="157">
        <v>9.8809523809523796</v>
      </c>
      <c r="G291" s="148"/>
      <c r="H291" s="199">
        <v>1.3828916296624609</v>
      </c>
    </row>
    <row r="292" spans="1:8" ht="12" customHeight="1">
      <c r="A292" s="59" t="s">
        <v>40</v>
      </c>
      <c r="B292" s="11" t="s">
        <v>78</v>
      </c>
      <c r="C292" s="90" t="s">
        <v>113</v>
      </c>
      <c r="D292" s="13">
        <v>0.501</v>
      </c>
      <c r="E292" s="11" t="s">
        <v>29</v>
      </c>
      <c r="F292" s="157">
        <v>13.333333333333332</v>
      </c>
      <c r="G292" s="148">
        <v>20.33898305084746</v>
      </c>
      <c r="H292" s="199">
        <v>1.4801038531150397</v>
      </c>
    </row>
    <row r="293" spans="1:8" ht="12" customHeight="1">
      <c r="A293" s="54" t="s">
        <v>40</v>
      </c>
      <c r="B293" s="2" t="s">
        <v>78</v>
      </c>
      <c r="C293" s="88" t="s">
        <v>114</v>
      </c>
      <c r="D293" s="4">
        <v>4</v>
      </c>
      <c r="E293" s="2">
        <v>4.5</v>
      </c>
      <c r="F293" s="157">
        <v>10</v>
      </c>
      <c r="G293" s="148"/>
      <c r="H293" s="199">
        <v>1.2943590046058644</v>
      </c>
    </row>
    <row r="294" spans="1:8" ht="12" customHeight="1">
      <c r="A294" s="54" t="s">
        <v>40</v>
      </c>
      <c r="B294" s="2" t="s">
        <v>81</v>
      </c>
      <c r="C294" s="87" t="s">
        <v>113</v>
      </c>
      <c r="D294" s="4">
        <v>0.495</v>
      </c>
      <c r="E294" s="2" t="s">
        <v>29</v>
      </c>
      <c r="F294" s="157">
        <v>11.827956989247312</v>
      </c>
      <c r="G294" s="148">
        <v>17.543859649122808</v>
      </c>
      <c r="H294" s="199">
        <v>1.3012515435012706</v>
      </c>
    </row>
    <row r="295" spans="1:8" ht="12" customHeight="1" thickBot="1">
      <c r="A295" s="60" t="s">
        <v>40</v>
      </c>
      <c r="B295" s="12" t="s">
        <v>81</v>
      </c>
      <c r="C295" s="89" t="s">
        <v>114</v>
      </c>
      <c r="D295" s="14">
        <v>4.0999999999999996</v>
      </c>
      <c r="E295" s="12">
        <v>4.5999999999999996</v>
      </c>
      <c r="F295" s="157">
        <v>10.483870967741936</v>
      </c>
      <c r="G295" s="148"/>
      <c r="H295" s="199">
        <v>1.2864684350815874</v>
      </c>
    </row>
    <row r="296" spans="1:8" ht="12" customHeight="1">
      <c r="A296" s="59" t="s">
        <v>40</v>
      </c>
      <c r="B296" s="26" t="s">
        <v>83</v>
      </c>
      <c r="C296" s="90" t="s">
        <v>113</v>
      </c>
      <c r="D296" s="13">
        <v>0.49199999999999999</v>
      </c>
      <c r="E296" s="11" t="s">
        <v>29</v>
      </c>
      <c r="F296" s="157">
        <v>15.74468085106383</v>
      </c>
      <c r="G296" s="148">
        <v>13.793103448275863</v>
      </c>
      <c r="H296" s="199">
        <v>1.0142058419593476</v>
      </c>
    </row>
    <row r="297" spans="1:8" ht="12" customHeight="1">
      <c r="A297" s="54" t="s">
        <v>40</v>
      </c>
      <c r="B297" s="15" t="s">
        <v>83</v>
      </c>
      <c r="C297" s="88" t="s">
        <v>114</v>
      </c>
      <c r="D297" s="4">
        <v>4.2</v>
      </c>
      <c r="E297" s="2">
        <v>4.7</v>
      </c>
      <c r="F297" s="157">
        <v>10.476190476190476</v>
      </c>
      <c r="G297" s="148"/>
      <c r="H297" s="200" t="s">
        <v>115</v>
      </c>
    </row>
    <row r="298" spans="1:8" ht="12" customHeight="1">
      <c r="A298" s="54" t="s">
        <v>40</v>
      </c>
      <c r="B298" s="15" t="s">
        <v>86</v>
      </c>
      <c r="C298" s="87" t="s">
        <v>113</v>
      </c>
      <c r="D298" s="4">
        <v>0.502</v>
      </c>
      <c r="E298" s="2" t="s">
        <v>29</v>
      </c>
      <c r="F298" s="157">
        <v>18.032786885245905</v>
      </c>
      <c r="G298" s="148">
        <v>24.137931034482762</v>
      </c>
      <c r="H298" s="199">
        <v>0.84851199725999094</v>
      </c>
    </row>
    <row r="299" spans="1:8" ht="12" customHeight="1">
      <c r="A299" s="54" t="s">
        <v>40</v>
      </c>
      <c r="B299" s="15" t="s">
        <v>86</v>
      </c>
      <c r="C299" s="88" t="s">
        <v>114</v>
      </c>
      <c r="D299" s="4">
        <v>3.4</v>
      </c>
      <c r="E299" s="2">
        <v>3.9</v>
      </c>
      <c r="F299" s="157">
        <v>12.222222222222223</v>
      </c>
      <c r="G299" s="148"/>
      <c r="H299" s="200" t="s">
        <v>115</v>
      </c>
    </row>
    <row r="300" spans="1:8" ht="12" customHeight="1">
      <c r="A300" s="54" t="s">
        <v>40</v>
      </c>
      <c r="B300" s="15" t="s">
        <v>88</v>
      </c>
      <c r="C300" s="87" t="s">
        <v>113</v>
      </c>
      <c r="D300" s="4">
        <v>0.49199999999999999</v>
      </c>
      <c r="E300" s="2" t="s">
        <v>29</v>
      </c>
      <c r="F300" s="157">
        <v>25.423728813559322</v>
      </c>
      <c r="G300" s="148">
        <v>18.918918918918919</v>
      </c>
      <c r="H300" s="199">
        <v>1.0145019848281871</v>
      </c>
    </row>
    <row r="301" spans="1:8" ht="12" customHeight="1" thickBot="1">
      <c r="A301" s="60" t="s">
        <v>40</v>
      </c>
      <c r="B301" s="23" t="s">
        <v>88</v>
      </c>
      <c r="C301" s="89" t="s">
        <v>114</v>
      </c>
      <c r="D301" s="14">
        <v>3.8</v>
      </c>
      <c r="E301" s="12">
        <v>4.3</v>
      </c>
      <c r="F301" s="157">
        <v>17.948717948717949</v>
      </c>
      <c r="G301" s="148"/>
      <c r="H301" s="199">
        <v>0.94593935016990172</v>
      </c>
    </row>
    <row r="302" spans="1:8" ht="12" customHeight="1">
      <c r="A302" s="59" t="s">
        <v>40</v>
      </c>
      <c r="B302" s="26" t="s">
        <v>91</v>
      </c>
      <c r="C302" s="90" t="s">
        <v>113</v>
      </c>
      <c r="D302" s="13">
        <v>0.504</v>
      </c>
      <c r="E302" s="11" t="s">
        <v>29</v>
      </c>
      <c r="F302" s="157">
        <v>43.478260869565219</v>
      </c>
      <c r="G302" s="148">
        <v>19.512195121951219</v>
      </c>
      <c r="H302" s="199">
        <v>4.5868326168182785</v>
      </c>
    </row>
    <row r="303" spans="1:8" ht="12" customHeight="1">
      <c r="A303" s="54" t="s">
        <v>40</v>
      </c>
      <c r="B303" s="15" t="s">
        <v>91</v>
      </c>
      <c r="C303" s="88" t="s">
        <v>114</v>
      </c>
      <c r="D303" s="4">
        <v>3.5</v>
      </c>
      <c r="E303" s="2">
        <v>4</v>
      </c>
      <c r="F303" s="157">
        <v>43.478260869565219</v>
      </c>
      <c r="G303" s="148"/>
      <c r="H303" s="199">
        <v>4.3153324204115293</v>
      </c>
    </row>
    <row r="304" spans="1:8" ht="12" customHeight="1">
      <c r="A304" s="54" t="s">
        <v>40</v>
      </c>
      <c r="B304" s="15" t="s">
        <v>93</v>
      </c>
      <c r="C304" s="87" t="s">
        <v>113</v>
      </c>
      <c r="D304" s="4">
        <v>0.53300000000000003</v>
      </c>
      <c r="E304" s="2" t="s">
        <v>29</v>
      </c>
      <c r="F304" s="157">
        <v>46.478873239436624</v>
      </c>
      <c r="G304" s="148">
        <v>21.176470588235293</v>
      </c>
      <c r="H304" s="199">
        <v>2.3697845025762887</v>
      </c>
    </row>
    <row r="305" spans="1:8" ht="12" customHeight="1" thickBot="1">
      <c r="A305" s="60" t="s">
        <v>40</v>
      </c>
      <c r="B305" s="23" t="s">
        <v>93</v>
      </c>
      <c r="C305" s="89" t="s">
        <v>114</v>
      </c>
      <c r="D305" s="14">
        <v>4</v>
      </c>
      <c r="E305" s="12">
        <v>4.5</v>
      </c>
      <c r="F305" s="157">
        <v>44.736842105263158</v>
      </c>
      <c r="G305" s="148"/>
      <c r="H305" s="199">
        <v>2.1270481561790602</v>
      </c>
    </row>
    <row r="306" spans="1:8" ht="12" customHeight="1">
      <c r="A306" s="59" t="s">
        <v>40</v>
      </c>
      <c r="B306" s="26" t="s">
        <v>96</v>
      </c>
      <c r="C306" s="90" t="s">
        <v>113</v>
      </c>
      <c r="D306" s="13">
        <v>0.51300000000000001</v>
      </c>
      <c r="E306" s="11" t="s">
        <v>29</v>
      </c>
      <c r="F306" s="157">
        <v>51.724137931034477</v>
      </c>
      <c r="G306" s="148">
        <v>21.538461538461537</v>
      </c>
      <c r="H306" s="199">
        <v>6.9981231169547478</v>
      </c>
    </row>
    <row r="307" spans="1:8" ht="12" customHeight="1">
      <c r="A307" s="54" t="s">
        <v>40</v>
      </c>
      <c r="B307" s="15" t="s">
        <v>96</v>
      </c>
      <c r="C307" s="88" t="s">
        <v>114</v>
      </c>
      <c r="D307" s="4">
        <v>4.5</v>
      </c>
      <c r="E307" s="2">
        <v>5</v>
      </c>
      <c r="F307" s="157">
        <v>50</v>
      </c>
      <c r="G307" s="148"/>
      <c r="H307" s="199">
        <v>7.4683028454937128</v>
      </c>
    </row>
    <row r="308" spans="1:8" ht="12" customHeight="1">
      <c r="A308" s="54" t="s">
        <v>40</v>
      </c>
      <c r="B308" s="15" t="s">
        <v>98</v>
      </c>
      <c r="C308" s="87" t="s">
        <v>113</v>
      </c>
      <c r="D308" s="4">
        <v>0.496</v>
      </c>
      <c r="E308" s="2" t="s">
        <v>29</v>
      </c>
      <c r="F308" s="157">
        <v>12.727272727272727</v>
      </c>
      <c r="G308" s="148">
        <v>24.691358024691358</v>
      </c>
      <c r="H308" s="200" t="s">
        <v>115</v>
      </c>
    </row>
    <row r="309" spans="1:8" ht="12" customHeight="1" thickBot="1">
      <c r="A309" s="60" t="s">
        <v>40</v>
      </c>
      <c r="B309" s="23" t="s">
        <v>98</v>
      </c>
      <c r="C309" s="89" t="s">
        <v>114</v>
      </c>
      <c r="D309" s="14">
        <v>4.5</v>
      </c>
      <c r="E309" s="12">
        <v>5</v>
      </c>
      <c r="F309" s="157">
        <v>12.727272727272727</v>
      </c>
      <c r="G309" s="148"/>
      <c r="H309" s="199">
        <v>4.515921323575486</v>
      </c>
    </row>
    <row r="310" spans="1:8" ht="12" customHeight="1">
      <c r="A310" s="59" t="s">
        <v>40</v>
      </c>
      <c r="B310" s="11" t="s">
        <v>100</v>
      </c>
      <c r="C310" s="90" t="s">
        <v>113</v>
      </c>
      <c r="D310" s="13">
        <v>0.501</v>
      </c>
      <c r="E310" s="11" t="s">
        <v>29</v>
      </c>
      <c r="F310" s="157">
        <v>25.581395348837212</v>
      </c>
      <c r="G310" s="148">
        <v>19.23076923076923</v>
      </c>
      <c r="H310" s="199">
        <v>3.3920645393078823</v>
      </c>
    </row>
    <row r="311" spans="1:8" ht="12" customHeight="1">
      <c r="A311" s="54" t="s">
        <v>40</v>
      </c>
      <c r="B311" s="2" t="s">
        <v>100</v>
      </c>
      <c r="C311" s="88" t="s">
        <v>114</v>
      </c>
      <c r="D311" s="4">
        <v>4</v>
      </c>
      <c r="E311" s="2">
        <v>4.5</v>
      </c>
      <c r="F311" s="157">
        <v>27.272727272727273</v>
      </c>
      <c r="G311" s="148"/>
      <c r="H311" s="199">
        <v>4.0043987419537039</v>
      </c>
    </row>
    <row r="312" spans="1:8" ht="12" customHeight="1">
      <c r="A312" s="54" t="s">
        <v>40</v>
      </c>
      <c r="B312" s="2" t="s">
        <v>103</v>
      </c>
      <c r="C312" s="87" t="s">
        <v>113</v>
      </c>
      <c r="D312" s="4">
        <v>0.496</v>
      </c>
      <c r="E312" s="2" t="s">
        <v>29</v>
      </c>
      <c r="F312" s="157">
        <v>18.181818181818183</v>
      </c>
      <c r="G312" s="148">
        <v>23.80952380952381</v>
      </c>
      <c r="H312" s="199">
        <v>0.40858942388131059</v>
      </c>
    </row>
    <row r="313" spans="1:8" ht="12" customHeight="1" thickBot="1">
      <c r="A313" s="60" t="s">
        <v>40</v>
      </c>
      <c r="B313" s="12" t="s">
        <v>103</v>
      </c>
      <c r="C313" s="89" t="s">
        <v>114</v>
      </c>
      <c r="D313" s="14">
        <v>4</v>
      </c>
      <c r="E313" s="12">
        <v>4.5</v>
      </c>
      <c r="F313" s="157">
        <v>17.241379310344826</v>
      </c>
      <c r="G313" s="148"/>
      <c r="H313" s="199">
        <v>0.67542251467248315</v>
      </c>
    </row>
    <row r="314" spans="1:8" ht="12" customHeight="1">
      <c r="A314" s="59" t="s">
        <v>40</v>
      </c>
      <c r="B314" s="11" t="s">
        <v>105</v>
      </c>
      <c r="C314" s="90" t="s">
        <v>113</v>
      </c>
      <c r="D314" s="13">
        <v>0.51700000000000002</v>
      </c>
      <c r="E314" s="11" t="s">
        <v>29</v>
      </c>
      <c r="F314" s="157">
        <v>21</v>
      </c>
      <c r="G314" s="148">
        <v>20.967741935483872</v>
      </c>
      <c r="H314" s="199">
        <v>1.990962165859371</v>
      </c>
    </row>
    <row r="315" spans="1:8" ht="12" customHeight="1">
      <c r="A315" s="54" t="s">
        <v>40</v>
      </c>
      <c r="B315" s="2" t="s">
        <v>105</v>
      </c>
      <c r="C315" s="88" t="s">
        <v>114</v>
      </c>
      <c r="D315" s="4">
        <v>3.5</v>
      </c>
      <c r="E315" s="2">
        <v>4</v>
      </c>
      <c r="F315" s="157">
        <v>20</v>
      </c>
      <c r="G315" s="148"/>
      <c r="H315" s="199">
        <v>1.1563108448066615</v>
      </c>
    </row>
    <row r="316" spans="1:8" ht="12" customHeight="1">
      <c r="A316" s="54" t="s">
        <v>40</v>
      </c>
      <c r="B316" s="2" t="s">
        <v>18</v>
      </c>
      <c r="C316" s="87" t="s">
        <v>113</v>
      </c>
      <c r="D316" s="4">
        <v>0.48799999999999999</v>
      </c>
      <c r="E316" s="2" t="s">
        <v>29</v>
      </c>
      <c r="F316" s="157">
        <v>17.674418604651166</v>
      </c>
      <c r="G316" s="148">
        <v>27.083333333333336</v>
      </c>
      <c r="H316" s="199">
        <v>0.12313451618429182</v>
      </c>
    </row>
    <row r="317" spans="1:8" ht="12" customHeight="1" thickBot="1">
      <c r="A317" s="60" t="s">
        <v>40</v>
      </c>
      <c r="B317" s="12" t="s">
        <v>18</v>
      </c>
      <c r="C317" s="89" t="s">
        <v>114</v>
      </c>
      <c r="D317" s="14">
        <v>4.0999999999999996</v>
      </c>
      <c r="E317" s="12">
        <v>4.5999999999999996</v>
      </c>
      <c r="F317" s="157">
        <v>16.511627906976745</v>
      </c>
      <c r="G317" s="148"/>
      <c r="H317" s="199">
        <v>0.68151187198723007</v>
      </c>
    </row>
    <row r="318" spans="1:8" ht="12" customHeight="1">
      <c r="A318" s="59" t="s">
        <v>40</v>
      </c>
      <c r="B318" s="11" t="s">
        <v>20</v>
      </c>
      <c r="C318" s="90" t="s">
        <v>113</v>
      </c>
      <c r="D318" s="13">
        <v>0.505</v>
      </c>
      <c r="E318" s="11" t="s">
        <v>29</v>
      </c>
      <c r="F318" s="157">
        <v>15.849056603773585</v>
      </c>
      <c r="G318" s="148">
        <v>20.33898305084746</v>
      </c>
      <c r="H318" s="199">
        <v>0.51882522326926905</v>
      </c>
    </row>
    <row r="319" spans="1:8" ht="12" customHeight="1">
      <c r="A319" s="54" t="s">
        <v>40</v>
      </c>
      <c r="B319" s="2" t="s">
        <v>20</v>
      </c>
      <c r="C319" s="88" t="s">
        <v>114</v>
      </c>
      <c r="D319" s="4">
        <v>2.7</v>
      </c>
      <c r="E319" s="2">
        <v>3.2</v>
      </c>
      <c r="F319" s="157">
        <v>18.181818181818183</v>
      </c>
      <c r="G319" s="148"/>
      <c r="H319" s="199">
        <v>1.1225270542971741</v>
      </c>
    </row>
    <row r="320" spans="1:8" ht="12" customHeight="1">
      <c r="A320" s="54" t="s">
        <v>40</v>
      </c>
      <c r="B320" s="2" t="s">
        <v>22</v>
      </c>
      <c r="C320" s="88" t="s">
        <v>113</v>
      </c>
      <c r="D320" s="4">
        <v>0.51600000000000001</v>
      </c>
      <c r="E320" s="2" t="s">
        <v>29</v>
      </c>
      <c r="F320" s="157">
        <v>13.387096774193548</v>
      </c>
      <c r="G320" s="148">
        <v>21.56862745098039</v>
      </c>
      <c r="H320" s="199">
        <v>8.6226936397609644E-2</v>
      </c>
    </row>
    <row r="321" spans="1:8" ht="12" customHeight="1">
      <c r="A321" s="54" t="s">
        <v>40</v>
      </c>
      <c r="B321" s="2" t="s">
        <v>22</v>
      </c>
      <c r="C321" s="88" t="s">
        <v>114</v>
      </c>
      <c r="D321" s="4">
        <v>4.0999999999999996</v>
      </c>
      <c r="E321" s="2">
        <v>4.5999999999999996</v>
      </c>
      <c r="F321" s="157">
        <v>10.27027027027027</v>
      </c>
      <c r="G321" s="148"/>
      <c r="H321" s="199">
        <v>8.1984304282868431E-3</v>
      </c>
    </row>
    <row r="322" spans="1:8" ht="12" customHeight="1">
      <c r="A322" s="54" t="s">
        <v>40</v>
      </c>
      <c r="B322" s="2" t="s">
        <v>24</v>
      </c>
      <c r="C322" s="88" t="s">
        <v>113</v>
      </c>
      <c r="D322" s="4">
        <v>0.50800000000000001</v>
      </c>
      <c r="E322" s="2" t="s">
        <v>29</v>
      </c>
      <c r="F322" s="157">
        <v>14.313725490196079</v>
      </c>
      <c r="G322" s="148">
        <v>22.641509433962263</v>
      </c>
      <c r="H322" s="199">
        <v>1.0349405216811152</v>
      </c>
    </row>
    <row r="323" spans="1:8" ht="12" customHeight="1" thickBot="1">
      <c r="A323" s="60" t="s">
        <v>40</v>
      </c>
      <c r="B323" s="12" t="s">
        <v>24</v>
      </c>
      <c r="C323" s="89" t="s">
        <v>114</v>
      </c>
      <c r="D323" s="14">
        <v>3.5</v>
      </c>
      <c r="E323" s="12">
        <v>4</v>
      </c>
      <c r="F323" s="157">
        <v>11.846153846153847</v>
      </c>
      <c r="G323" s="148"/>
      <c r="H323" s="199">
        <v>0.82489569467877155</v>
      </c>
    </row>
    <row r="324" spans="1:8" ht="12" customHeight="1">
      <c r="A324" s="59" t="s">
        <v>40</v>
      </c>
      <c r="B324" s="11" t="s">
        <v>26</v>
      </c>
      <c r="C324" s="91" t="s">
        <v>113</v>
      </c>
      <c r="D324" s="13">
        <v>0.495</v>
      </c>
      <c r="E324" s="11" t="s">
        <v>29</v>
      </c>
      <c r="F324" s="157">
        <v>10</v>
      </c>
      <c r="G324" s="148">
        <v>20.967741935483872</v>
      </c>
      <c r="H324" s="199">
        <v>1.0546002430008823</v>
      </c>
    </row>
    <row r="325" spans="1:8" ht="12" customHeight="1" thickBot="1">
      <c r="A325" s="60" t="s">
        <v>40</v>
      </c>
      <c r="B325" s="12" t="s">
        <v>26</v>
      </c>
      <c r="C325" s="89" t="s">
        <v>114</v>
      </c>
      <c r="D325" s="14">
        <v>4.5</v>
      </c>
      <c r="E325" s="12">
        <v>5</v>
      </c>
      <c r="F325" s="157">
        <v>10.337078651685394</v>
      </c>
      <c r="G325" s="148"/>
      <c r="H325" s="199">
        <v>0.68789764594952096</v>
      </c>
    </row>
    <row r="326" spans="1:8">
      <c r="E326" s="26" t="s">
        <v>118</v>
      </c>
    </row>
    <row r="327" spans="1:8">
      <c r="E327" s="26" t="s">
        <v>119</v>
      </c>
    </row>
  </sheetData>
  <phoneticPr fontId="10" type="noConversion"/>
  <pageMargins left="0.39370078740157483" right="0.39370078740157483" top="0.39370078740157483" bottom="0.39370078740157483" header="0.31496062992125984" footer="0.31496062992125984"/>
  <pageSetup paperSize="9" scale="38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enableFormatConditionsCalculation="0">
    <tabColor indexed="28"/>
  </sheetPr>
  <dimension ref="A1:R328"/>
  <sheetViews>
    <sheetView zoomScale="75" zoomScaleNormal="75" zoomScaleSheetLayoutView="70" workbookViewId="0">
      <pane xSplit="7" ySplit="1" topLeftCell="H2" activePane="bottomRight" state="frozen"/>
      <selection pane="topRight" activeCell="G1" sqref="G1"/>
      <selection pane="bottomLeft" activeCell="A2" sqref="A2"/>
      <selection pane="bottomRight" activeCell="N35" sqref="N35"/>
    </sheetView>
  </sheetViews>
  <sheetFormatPr defaultRowHeight="11.25"/>
  <cols>
    <col min="1" max="1" width="8.7109375" style="1" customWidth="1"/>
    <col min="2" max="2" width="10.28515625" style="1" customWidth="1"/>
    <col min="3" max="3" width="7.7109375" style="1" customWidth="1"/>
    <col min="4" max="4" width="7.140625" style="1" customWidth="1"/>
    <col min="5" max="5" width="11.28515625" style="1" customWidth="1"/>
    <col min="6" max="6" width="9.7109375" style="1" customWidth="1"/>
    <col min="7" max="7" width="7" style="1" customWidth="1"/>
    <col min="8" max="8" width="9.85546875" style="1" customWidth="1"/>
    <col min="9" max="9" width="14.42578125" style="1" customWidth="1"/>
    <col min="10" max="10" width="10.7109375" style="1" customWidth="1"/>
    <col min="11" max="11" width="14.7109375" style="1" customWidth="1"/>
    <col min="12" max="16384" width="9.140625" style="1"/>
  </cols>
  <sheetData>
    <row r="1" spans="1:18" s="3" customFormat="1" ht="75.75" customHeight="1">
      <c r="A1" s="5" t="s">
        <v>109</v>
      </c>
      <c r="B1" s="5" t="s">
        <v>41</v>
      </c>
      <c r="C1" s="5" t="s">
        <v>0</v>
      </c>
      <c r="D1" s="5" t="s">
        <v>1</v>
      </c>
      <c r="E1" s="5" t="s">
        <v>17</v>
      </c>
      <c r="F1" s="5" t="s">
        <v>116</v>
      </c>
      <c r="G1" s="5" t="s">
        <v>112</v>
      </c>
      <c r="H1" s="5" t="s">
        <v>42</v>
      </c>
      <c r="I1" s="160" t="s">
        <v>132</v>
      </c>
      <c r="J1" s="95" t="s">
        <v>171</v>
      </c>
      <c r="K1" s="208" t="s">
        <v>172</v>
      </c>
      <c r="L1" s="127" t="s">
        <v>173</v>
      </c>
      <c r="N1" s="216"/>
      <c r="O1" s="216" t="s">
        <v>143</v>
      </c>
      <c r="P1" s="216" t="s">
        <v>144</v>
      </c>
      <c r="Q1" s="216" t="s">
        <v>145</v>
      </c>
      <c r="R1" s="216" t="s">
        <v>146</v>
      </c>
    </row>
    <row r="2" spans="1:18" ht="12" customHeight="1">
      <c r="A2" s="15" t="s">
        <v>31</v>
      </c>
      <c r="B2" s="2" t="s">
        <v>52</v>
      </c>
      <c r="C2" s="2" t="s">
        <v>44</v>
      </c>
      <c r="D2" s="2" t="s">
        <v>45</v>
      </c>
      <c r="E2" s="2" t="s">
        <v>48</v>
      </c>
      <c r="F2" s="87" t="s">
        <v>113</v>
      </c>
      <c r="G2" s="17">
        <v>0.55700000000000005</v>
      </c>
      <c r="H2" s="2" t="s">
        <v>29</v>
      </c>
      <c r="I2" s="109">
        <v>2311589.6975360005</v>
      </c>
      <c r="J2" s="209">
        <f t="shared" ref="J2:J65" si="0">I2*220*0.07</f>
        <v>35598481.342054412</v>
      </c>
      <c r="K2" s="210">
        <f t="shared" ref="K2:K65" si="1">J2*1000</f>
        <v>35598481342.054413</v>
      </c>
      <c r="L2" s="148">
        <f t="shared" ref="L2:L65" si="2">K2*0.000000001</f>
        <v>35.598481342054413</v>
      </c>
      <c r="N2" s="158" t="s">
        <v>31</v>
      </c>
      <c r="O2" s="217">
        <v>34.576646368430332</v>
      </c>
      <c r="P2" s="217">
        <v>21.644294897240403</v>
      </c>
      <c r="Q2" s="217">
        <v>20.032038266086008</v>
      </c>
      <c r="R2" s="217">
        <v>24.677966002782416</v>
      </c>
    </row>
    <row r="3" spans="1:18" ht="12" customHeight="1">
      <c r="A3" s="15" t="s">
        <v>31</v>
      </c>
      <c r="B3" s="2" t="s">
        <v>52</v>
      </c>
      <c r="C3" s="2" t="s">
        <v>44</v>
      </c>
      <c r="D3" s="2" t="s">
        <v>45</v>
      </c>
      <c r="E3" s="2" t="s">
        <v>46</v>
      </c>
      <c r="F3" s="88" t="s">
        <v>114</v>
      </c>
      <c r="G3" s="4">
        <v>15.662000000000001</v>
      </c>
      <c r="H3" s="2">
        <v>16.7</v>
      </c>
      <c r="I3" s="211">
        <v>1359973.5322600002</v>
      </c>
      <c r="J3" s="209">
        <f t="shared" si="0"/>
        <v>20943592.396804005</v>
      </c>
      <c r="K3" s="210">
        <f t="shared" si="1"/>
        <v>20943592396.804005</v>
      </c>
      <c r="L3" s="148">
        <f t="shared" si="2"/>
        <v>20.943592396804007</v>
      </c>
      <c r="N3" s="158" t="s">
        <v>33</v>
      </c>
      <c r="O3" s="217">
        <v>38.518640414734492</v>
      </c>
      <c r="P3" s="217">
        <v>30.891329974243213</v>
      </c>
      <c r="Q3" s="217">
        <v>22.500045058567999</v>
      </c>
      <c r="R3" s="217">
        <v>27.666940354407206</v>
      </c>
    </row>
    <row r="4" spans="1:18" ht="12" customHeight="1">
      <c r="A4" s="15" t="s">
        <v>31</v>
      </c>
      <c r="B4" s="2" t="s">
        <v>54</v>
      </c>
      <c r="C4" s="2" t="s">
        <v>44</v>
      </c>
      <c r="D4" s="2" t="s">
        <v>45</v>
      </c>
      <c r="E4" s="2" t="s">
        <v>48</v>
      </c>
      <c r="F4" s="87" t="s">
        <v>113</v>
      </c>
      <c r="G4" s="4">
        <v>0.51900000000000002</v>
      </c>
      <c r="H4" s="2" t="s">
        <v>29</v>
      </c>
      <c r="I4" s="109">
        <v>1886297.0585200004</v>
      </c>
      <c r="J4" s="209">
        <f t="shared" si="0"/>
        <v>29048974.701208007</v>
      </c>
      <c r="K4" s="210">
        <f t="shared" si="1"/>
        <v>29048974701.208008</v>
      </c>
      <c r="L4" s="148">
        <f t="shared" si="2"/>
        <v>29.04897470120801</v>
      </c>
      <c r="N4" s="158" t="s">
        <v>34</v>
      </c>
      <c r="O4" s="217">
        <v>84.103056615491795</v>
      </c>
      <c r="P4" s="217">
        <v>57.674700610942814</v>
      </c>
      <c r="Q4" s="217">
        <v>25.481023863618407</v>
      </c>
      <c r="R4" s="217">
        <v>46.285168158182827</v>
      </c>
    </row>
    <row r="5" spans="1:18" ht="12" customHeight="1" thickBot="1">
      <c r="A5" s="23" t="s">
        <v>31</v>
      </c>
      <c r="B5" s="12" t="s">
        <v>54</v>
      </c>
      <c r="C5" s="12" t="s">
        <v>44</v>
      </c>
      <c r="D5" s="12" t="s">
        <v>45</v>
      </c>
      <c r="E5" s="12" t="s">
        <v>48</v>
      </c>
      <c r="F5" s="89" t="s">
        <v>114</v>
      </c>
      <c r="G5" s="14">
        <v>15.5</v>
      </c>
      <c r="H5" s="12">
        <v>16</v>
      </c>
      <c r="I5" s="212">
        <v>1704149.2156360003</v>
      </c>
      <c r="J5" s="209">
        <f t="shared" si="0"/>
        <v>26243897.920794409</v>
      </c>
      <c r="K5" s="210">
        <f t="shared" si="1"/>
        <v>26243897920.794407</v>
      </c>
      <c r="L5" s="148">
        <f t="shared" si="2"/>
        <v>26.24389792079441</v>
      </c>
      <c r="N5" s="158" t="s">
        <v>36</v>
      </c>
      <c r="O5" s="217">
        <v>123.41201147353236</v>
      </c>
      <c r="P5" s="217">
        <v>103.86969219229684</v>
      </c>
      <c r="Q5" s="217">
        <v>31.546099296034413</v>
      </c>
      <c r="R5" s="217">
        <v>63.467103176677234</v>
      </c>
    </row>
    <row r="6" spans="1:18" ht="12" customHeight="1">
      <c r="A6" s="26" t="s">
        <v>31</v>
      </c>
      <c r="B6" s="11" t="s">
        <v>58</v>
      </c>
      <c r="C6" s="11" t="s">
        <v>56</v>
      </c>
      <c r="D6" s="11" t="s">
        <v>57</v>
      </c>
      <c r="E6" s="11" t="s">
        <v>48</v>
      </c>
      <c r="F6" s="90" t="s">
        <v>113</v>
      </c>
      <c r="G6" s="13">
        <v>0.52400000000000002</v>
      </c>
      <c r="H6" s="11" t="s">
        <v>29</v>
      </c>
      <c r="I6" s="109">
        <v>3362531.9826280004</v>
      </c>
      <c r="J6" s="209">
        <f t="shared" si="0"/>
        <v>51782992.53247121</v>
      </c>
      <c r="K6" s="210">
        <f t="shared" si="1"/>
        <v>51782992532.471207</v>
      </c>
      <c r="L6" s="148">
        <f t="shared" si="2"/>
        <v>51.782992532471212</v>
      </c>
      <c r="N6" s="158" t="s">
        <v>149</v>
      </c>
      <c r="O6" s="217">
        <v>83.553004225330682</v>
      </c>
      <c r="P6" s="217">
        <v>79.061345201946821</v>
      </c>
      <c r="Q6" s="217">
        <v>30.649176191264413</v>
      </c>
      <c r="R6" s="217">
        <v>50.300127749102025</v>
      </c>
    </row>
    <row r="7" spans="1:18" ht="12" customHeight="1">
      <c r="A7" s="15" t="s">
        <v>31</v>
      </c>
      <c r="B7" s="2" t="s">
        <v>58</v>
      </c>
      <c r="C7" s="2" t="s">
        <v>56</v>
      </c>
      <c r="D7" s="2" t="s">
        <v>57</v>
      </c>
      <c r="E7" s="2" t="s">
        <v>48</v>
      </c>
      <c r="F7" s="88" t="s">
        <v>114</v>
      </c>
      <c r="G7" s="4">
        <v>15.5</v>
      </c>
      <c r="H7" s="2">
        <v>16</v>
      </c>
      <c r="I7" s="211">
        <v>2456195.1895880005</v>
      </c>
      <c r="J7" s="209">
        <f t="shared" si="0"/>
        <v>37825405.919655211</v>
      </c>
      <c r="K7" s="210">
        <f t="shared" si="1"/>
        <v>37825405919.655212</v>
      </c>
      <c r="L7" s="148">
        <f t="shared" si="2"/>
        <v>37.825405919655218</v>
      </c>
      <c r="N7" s="158" t="s">
        <v>40</v>
      </c>
      <c r="O7" s="217">
        <v>72.617243769162428</v>
      </c>
      <c r="P7" s="217">
        <v>70.168442774122028</v>
      </c>
      <c r="Q7" s="217">
        <v>27.863086023908807</v>
      </c>
      <c r="R7" s="217">
        <v>45.768363228957618</v>
      </c>
    </row>
    <row r="8" spans="1:18" ht="12" customHeight="1">
      <c r="A8" s="15" t="s">
        <v>31</v>
      </c>
      <c r="B8" s="2" t="s">
        <v>60</v>
      </c>
      <c r="C8" s="2" t="s">
        <v>56</v>
      </c>
      <c r="D8" s="2" t="s">
        <v>57</v>
      </c>
      <c r="E8" s="2" t="s">
        <v>48</v>
      </c>
      <c r="F8" s="87" t="s">
        <v>113</v>
      </c>
      <c r="G8" s="4">
        <v>0.58399999999999996</v>
      </c>
      <c r="H8" s="2" t="s">
        <v>29</v>
      </c>
      <c r="I8" s="109">
        <v>2621314.0919000003</v>
      </c>
      <c r="J8" s="209">
        <f t="shared" si="0"/>
        <v>40368237.015260011</v>
      </c>
      <c r="K8" s="210">
        <f t="shared" si="1"/>
        <v>40368237015.26001</v>
      </c>
      <c r="L8" s="148">
        <f t="shared" si="2"/>
        <v>40.368237015260014</v>
      </c>
    </row>
    <row r="9" spans="1:18" ht="12" customHeight="1" thickBot="1">
      <c r="A9" s="23" t="s">
        <v>31</v>
      </c>
      <c r="B9" s="12" t="s">
        <v>60</v>
      </c>
      <c r="C9" s="12" t="s">
        <v>56</v>
      </c>
      <c r="D9" s="12" t="s">
        <v>57</v>
      </c>
      <c r="E9" s="12" t="s">
        <v>48</v>
      </c>
      <c r="F9" s="89" t="s">
        <v>114</v>
      </c>
      <c r="G9" s="14">
        <v>16.5</v>
      </c>
      <c r="H9" s="12">
        <v>17</v>
      </c>
      <c r="I9" s="212">
        <v>1810125.8017920002</v>
      </c>
      <c r="J9" s="209">
        <f t="shared" si="0"/>
        <v>27875937.347596806</v>
      </c>
      <c r="K9" s="210">
        <f t="shared" si="1"/>
        <v>27875937347.596806</v>
      </c>
      <c r="L9" s="148">
        <f t="shared" si="2"/>
        <v>27.875937347596807</v>
      </c>
    </row>
    <row r="10" spans="1:18" ht="12" customHeight="1">
      <c r="A10" s="24" t="s">
        <v>31</v>
      </c>
      <c r="B10" s="18" t="s">
        <v>63</v>
      </c>
      <c r="C10" s="18" t="s">
        <v>62</v>
      </c>
      <c r="D10" s="18" t="s">
        <v>57</v>
      </c>
      <c r="E10" s="18" t="s">
        <v>48</v>
      </c>
      <c r="F10" s="90" t="s">
        <v>113</v>
      </c>
      <c r="G10" s="19">
        <v>0.55300000000000005</v>
      </c>
      <c r="H10" s="2" t="s">
        <v>29</v>
      </c>
      <c r="I10" s="109">
        <v>2910300.2715080003</v>
      </c>
      <c r="J10" s="209">
        <f t="shared" si="0"/>
        <v>44818624.181223206</v>
      </c>
      <c r="K10" s="210">
        <f t="shared" si="1"/>
        <v>44818624181.223206</v>
      </c>
      <c r="L10" s="148">
        <f t="shared" si="2"/>
        <v>44.818624181223207</v>
      </c>
    </row>
    <row r="11" spans="1:18" ht="12" customHeight="1" thickBot="1">
      <c r="A11" s="23" t="s">
        <v>31</v>
      </c>
      <c r="B11" s="12" t="s">
        <v>63</v>
      </c>
      <c r="C11" s="12" t="s">
        <v>62</v>
      </c>
      <c r="D11" s="12" t="s">
        <v>57</v>
      </c>
      <c r="E11" s="12" t="s">
        <v>48</v>
      </c>
      <c r="F11" s="89" t="s">
        <v>114</v>
      </c>
      <c r="G11" s="14">
        <v>15.5</v>
      </c>
      <c r="H11" s="12">
        <v>16</v>
      </c>
      <c r="I11" s="212">
        <v>2029890.9303400004</v>
      </c>
      <c r="J11" s="209">
        <f t="shared" si="0"/>
        <v>31260320.327236012</v>
      </c>
      <c r="K11" s="210">
        <f t="shared" si="1"/>
        <v>31260320327.236012</v>
      </c>
      <c r="L11" s="148">
        <f t="shared" si="2"/>
        <v>31.260320327236013</v>
      </c>
    </row>
    <row r="12" spans="1:18" ht="12" customHeight="1">
      <c r="A12" s="26" t="s">
        <v>31</v>
      </c>
      <c r="B12" s="11" t="s">
        <v>66</v>
      </c>
      <c r="C12" s="11" t="s">
        <v>67</v>
      </c>
      <c r="D12" s="11" t="s">
        <v>57</v>
      </c>
      <c r="E12" s="11" t="s">
        <v>48</v>
      </c>
      <c r="F12" s="90" t="s">
        <v>113</v>
      </c>
      <c r="G12" s="13">
        <v>0.53800000000000003</v>
      </c>
      <c r="H12" s="11" t="s">
        <v>29</v>
      </c>
      <c r="I12" s="109">
        <v>1678352.8997200001</v>
      </c>
      <c r="J12" s="209">
        <f t="shared" si="0"/>
        <v>25846634.655688006</v>
      </c>
      <c r="K12" s="210">
        <f t="shared" si="1"/>
        <v>25846634655.688007</v>
      </c>
      <c r="L12" s="148">
        <f t="shared" si="2"/>
        <v>25.84663465568801</v>
      </c>
    </row>
    <row r="13" spans="1:18" ht="12" customHeight="1">
      <c r="A13" s="15" t="s">
        <v>31</v>
      </c>
      <c r="B13" s="2" t="s">
        <v>66</v>
      </c>
      <c r="C13" s="2" t="s">
        <v>67</v>
      </c>
      <c r="D13" s="2" t="s">
        <v>57</v>
      </c>
      <c r="E13" s="2" t="s">
        <v>48</v>
      </c>
      <c r="F13" s="88" t="s">
        <v>114</v>
      </c>
      <c r="G13" s="4">
        <v>15.5</v>
      </c>
      <c r="H13" s="2">
        <v>16</v>
      </c>
      <c r="I13" s="211">
        <v>1746693.4665040004</v>
      </c>
      <c r="J13" s="209">
        <f t="shared" si="0"/>
        <v>26899079.384161606</v>
      </c>
      <c r="K13" s="210">
        <f t="shared" si="1"/>
        <v>26899079384.161606</v>
      </c>
      <c r="L13" s="148">
        <f t="shared" si="2"/>
        <v>26.899079384161606</v>
      </c>
    </row>
    <row r="14" spans="1:18" ht="12" customHeight="1">
      <c r="A14" s="15" t="s">
        <v>31</v>
      </c>
      <c r="B14" s="2" t="s">
        <v>68</v>
      </c>
      <c r="C14" s="2" t="s">
        <v>67</v>
      </c>
      <c r="D14" s="2" t="s">
        <v>57</v>
      </c>
      <c r="E14" s="2" t="s">
        <v>48</v>
      </c>
      <c r="F14" s="87" t="s">
        <v>113</v>
      </c>
      <c r="G14" s="4">
        <v>0.499</v>
      </c>
      <c r="H14" s="2" t="s">
        <v>29</v>
      </c>
      <c r="I14" s="109">
        <v>1330374.2736200001</v>
      </c>
      <c r="J14" s="209">
        <f t="shared" si="0"/>
        <v>20487763.813748006</v>
      </c>
      <c r="K14" s="210">
        <f t="shared" si="1"/>
        <v>20487763813.748005</v>
      </c>
      <c r="L14" s="148">
        <f t="shared" si="2"/>
        <v>20.487763813748007</v>
      </c>
    </row>
    <row r="15" spans="1:18" ht="12" customHeight="1">
      <c r="A15" s="15" t="s">
        <v>31</v>
      </c>
      <c r="B15" s="2" t="s">
        <v>68</v>
      </c>
      <c r="C15" s="2" t="s">
        <v>67</v>
      </c>
      <c r="D15" s="2" t="s">
        <v>57</v>
      </c>
      <c r="E15" s="2" t="s">
        <v>48</v>
      </c>
      <c r="F15" s="88" t="s">
        <v>114</v>
      </c>
      <c r="G15" s="4">
        <v>15.5</v>
      </c>
      <c r="H15" s="2">
        <v>16</v>
      </c>
      <c r="I15" s="211">
        <v>1289759.5946760003</v>
      </c>
      <c r="J15" s="209">
        <f t="shared" si="0"/>
        <v>19862297.75801041</v>
      </c>
      <c r="K15" s="210">
        <f t="shared" si="1"/>
        <v>19862297758.01041</v>
      </c>
      <c r="L15" s="148">
        <f t="shared" si="2"/>
        <v>19.86229775801041</v>
      </c>
    </row>
    <row r="16" spans="1:18" ht="12" customHeight="1">
      <c r="A16" s="15" t="s">
        <v>31</v>
      </c>
      <c r="B16" s="2" t="s">
        <v>70</v>
      </c>
      <c r="C16" s="2" t="s">
        <v>67</v>
      </c>
      <c r="D16" s="2" t="s">
        <v>57</v>
      </c>
      <c r="E16" s="2" t="s">
        <v>48</v>
      </c>
      <c r="F16" s="87" t="s">
        <v>113</v>
      </c>
      <c r="G16" s="4">
        <v>0.503</v>
      </c>
      <c r="H16" s="2" t="s">
        <v>29</v>
      </c>
      <c r="I16" s="109">
        <v>1442813.9890360003</v>
      </c>
      <c r="J16" s="209">
        <f t="shared" si="0"/>
        <v>22219335.431154408</v>
      </c>
      <c r="K16" s="210">
        <f t="shared" si="1"/>
        <v>22219335431.154408</v>
      </c>
      <c r="L16" s="148">
        <f t="shared" si="2"/>
        <v>22.219335431154409</v>
      </c>
    </row>
    <row r="17" spans="1:12" ht="12" customHeight="1" thickBot="1">
      <c r="A17" s="23" t="s">
        <v>31</v>
      </c>
      <c r="B17" s="12" t="s">
        <v>70</v>
      </c>
      <c r="C17" s="12" t="s">
        <v>67</v>
      </c>
      <c r="D17" s="12" t="s">
        <v>57</v>
      </c>
      <c r="E17" s="12" t="s">
        <v>48</v>
      </c>
      <c r="F17" s="89" t="s">
        <v>114</v>
      </c>
      <c r="G17" s="14">
        <v>16</v>
      </c>
      <c r="H17" s="12">
        <v>16.5</v>
      </c>
      <c r="I17" s="212">
        <v>1309654.7925720003</v>
      </c>
      <c r="J17" s="209">
        <f t="shared" si="0"/>
        <v>20168683.805608809</v>
      </c>
      <c r="K17" s="210">
        <f t="shared" si="1"/>
        <v>20168683805.60881</v>
      </c>
      <c r="L17" s="148">
        <f t="shared" si="2"/>
        <v>20.168683805608811</v>
      </c>
    </row>
    <row r="18" spans="1:12" ht="12" customHeight="1">
      <c r="A18" s="26" t="s">
        <v>31</v>
      </c>
      <c r="B18" s="11" t="s">
        <v>72</v>
      </c>
      <c r="C18" s="11" t="s">
        <v>73</v>
      </c>
      <c r="D18" s="11" t="s">
        <v>57</v>
      </c>
      <c r="E18" s="11" t="s">
        <v>48</v>
      </c>
      <c r="F18" s="90" t="s">
        <v>113</v>
      </c>
      <c r="G18" s="13">
        <v>0.59099999999999997</v>
      </c>
      <c r="H18" s="11" t="s">
        <v>29</v>
      </c>
      <c r="I18" s="109">
        <v>1316886.0038600001</v>
      </c>
      <c r="J18" s="209">
        <f t="shared" si="0"/>
        <v>20280044.459444001</v>
      </c>
      <c r="K18" s="210">
        <f t="shared" si="1"/>
        <v>20280044459.444</v>
      </c>
      <c r="L18" s="148">
        <f t="shared" si="2"/>
        <v>20.280044459444003</v>
      </c>
    </row>
    <row r="19" spans="1:12" ht="12" customHeight="1">
      <c r="A19" s="15" t="s">
        <v>31</v>
      </c>
      <c r="B19" s="2" t="s">
        <v>72</v>
      </c>
      <c r="C19" s="2" t="s">
        <v>73</v>
      </c>
      <c r="D19" s="2" t="s">
        <v>57</v>
      </c>
      <c r="E19" s="2" t="s">
        <v>48</v>
      </c>
      <c r="F19" s="88" t="s">
        <v>114</v>
      </c>
      <c r="G19" s="4">
        <v>16</v>
      </c>
      <c r="H19" s="2">
        <v>16.5</v>
      </c>
      <c r="I19" s="211">
        <v>1537437.9481440005</v>
      </c>
      <c r="J19" s="209">
        <f t="shared" si="0"/>
        <v>23676544.401417609</v>
      </c>
      <c r="K19" s="210">
        <f t="shared" si="1"/>
        <v>23676544401.41761</v>
      </c>
      <c r="L19" s="148">
        <f t="shared" si="2"/>
        <v>23.676544401417612</v>
      </c>
    </row>
    <row r="20" spans="1:12" ht="12" customHeight="1">
      <c r="A20" s="15" t="s">
        <v>31</v>
      </c>
      <c r="B20" s="2" t="s">
        <v>75</v>
      </c>
      <c r="C20" s="2" t="s">
        <v>73</v>
      </c>
      <c r="D20" s="2" t="s">
        <v>57</v>
      </c>
      <c r="E20" s="2" t="s">
        <v>48</v>
      </c>
      <c r="F20" s="87" t="s">
        <v>113</v>
      </c>
      <c r="G20" s="4">
        <v>0.53</v>
      </c>
      <c r="H20" s="2" t="s">
        <v>29</v>
      </c>
      <c r="I20" s="109">
        <v>1186799.1355080002</v>
      </c>
      <c r="J20" s="209">
        <f t="shared" si="0"/>
        <v>18276706.686823204</v>
      </c>
      <c r="K20" s="210">
        <f t="shared" si="1"/>
        <v>18276706686.823204</v>
      </c>
      <c r="L20" s="148">
        <f t="shared" si="2"/>
        <v>18.276706686823204</v>
      </c>
    </row>
    <row r="21" spans="1:12" ht="12" customHeight="1" thickBot="1">
      <c r="A21" s="23" t="s">
        <v>31</v>
      </c>
      <c r="B21" s="12" t="s">
        <v>75</v>
      </c>
      <c r="C21" s="12" t="s">
        <v>73</v>
      </c>
      <c r="D21" s="12" t="s">
        <v>57</v>
      </c>
      <c r="E21" s="12" t="s">
        <v>48</v>
      </c>
      <c r="F21" s="89" t="s">
        <v>114</v>
      </c>
      <c r="G21" s="14">
        <v>16</v>
      </c>
      <c r="H21" s="12">
        <v>16.5</v>
      </c>
      <c r="I21" s="212">
        <v>1237005.4729480003</v>
      </c>
      <c r="J21" s="209">
        <f t="shared" si="0"/>
        <v>19049884.283399209</v>
      </c>
      <c r="K21" s="210">
        <f t="shared" si="1"/>
        <v>19049884283.399208</v>
      </c>
      <c r="L21" s="148">
        <f t="shared" si="2"/>
        <v>19.049884283399209</v>
      </c>
    </row>
    <row r="22" spans="1:12" ht="12" customHeight="1">
      <c r="A22" s="26" t="s">
        <v>31</v>
      </c>
      <c r="B22" s="11" t="s">
        <v>78</v>
      </c>
      <c r="C22" s="11" t="s">
        <v>79</v>
      </c>
      <c r="D22" s="11" t="s">
        <v>57</v>
      </c>
      <c r="E22" s="11" t="s">
        <v>48</v>
      </c>
      <c r="F22" s="90" t="s">
        <v>113</v>
      </c>
      <c r="G22" s="13">
        <v>0.504</v>
      </c>
      <c r="H22" s="11" t="s">
        <v>29</v>
      </c>
      <c r="I22" s="109">
        <v>1310909.9510080002</v>
      </c>
      <c r="J22" s="209">
        <f t="shared" si="0"/>
        <v>20188013.245523203</v>
      </c>
      <c r="K22" s="210">
        <f t="shared" si="1"/>
        <v>20188013245.523205</v>
      </c>
      <c r="L22" s="148">
        <f t="shared" si="2"/>
        <v>20.188013245523205</v>
      </c>
    </row>
    <row r="23" spans="1:12" ht="12" customHeight="1">
      <c r="A23" s="15" t="s">
        <v>31</v>
      </c>
      <c r="B23" s="2" t="s">
        <v>78</v>
      </c>
      <c r="C23" s="2" t="s">
        <v>79</v>
      </c>
      <c r="D23" s="2" t="s">
        <v>57</v>
      </c>
      <c r="E23" s="2" t="s">
        <v>48</v>
      </c>
      <c r="F23" s="88" t="s">
        <v>114</v>
      </c>
      <c r="G23" s="4">
        <v>15.5</v>
      </c>
      <c r="H23" s="2">
        <v>16</v>
      </c>
      <c r="I23" s="211">
        <v>1367804.2222040002</v>
      </c>
      <c r="J23" s="209">
        <f t="shared" si="0"/>
        <v>21064185.021941606</v>
      </c>
      <c r="K23" s="210">
        <f t="shared" si="1"/>
        <v>21064185021.941605</v>
      </c>
      <c r="L23" s="148">
        <f t="shared" si="2"/>
        <v>21.064185021941604</v>
      </c>
    </row>
    <row r="24" spans="1:12" ht="12" customHeight="1">
      <c r="A24" s="15" t="s">
        <v>31</v>
      </c>
      <c r="B24" s="2" t="s">
        <v>81</v>
      </c>
      <c r="C24" s="2" t="s">
        <v>79</v>
      </c>
      <c r="D24" s="2" t="s">
        <v>57</v>
      </c>
      <c r="E24" s="2" t="s">
        <v>48</v>
      </c>
      <c r="F24" s="87" t="s">
        <v>113</v>
      </c>
      <c r="G24" s="4">
        <v>0.502</v>
      </c>
      <c r="H24" s="2" t="s">
        <v>29</v>
      </c>
      <c r="I24" s="109">
        <v>1376309.3256360004</v>
      </c>
      <c r="J24" s="209">
        <f t="shared" si="0"/>
        <v>21195163.614794407</v>
      </c>
      <c r="K24" s="210">
        <f t="shared" si="1"/>
        <v>21195163614.794407</v>
      </c>
      <c r="L24" s="148">
        <f t="shared" si="2"/>
        <v>21.195163614794406</v>
      </c>
    </row>
    <row r="25" spans="1:12" ht="12" customHeight="1" thickBot="1">
      <c r="A25" s="23" t="s">
        <v>31</v>
      </c>
      <c r="B25" s="12" t="s">
        <v>81</v>
      </c>
      <c r="C25" s="12" t="s">
        <v>79</v>
      </c>
      <c r="D25" s="12" t="s">
        <v>57</v>
      </c>
      <c r="E25" s="12" t="s">
        <v>48</v>
      </c>
      <c r="F25" s="89" t="s">
        <v>114</v>
      </c>
      <c r="G25" s="14">
        <v>15.5</v>
      </c>
      <c r="H25" s="12">
        <v>16</v>
      </c>
      <c r="I25" s="212">
        <v>1545830.6493280004</v>
      </c>
      <c r="J25" s="209">
        <f t="shared" si="0"/>
        <v>23805791.999651209</v>
      </c>
      <c r="K25" s="210">
        <f t="shared" si="1"/>
        <v>23805791999.651207</v>
      </c>
      <c r="L25" s="148">
        <f t="shared" si="2"/>
        <v>23.805791999651209</v>
      </c>
    </row>
    <row r="26" spans="1:12" ht="12" customHeight="1">
      <c r="A26" s="26" t="s">
        <v>31</v>
      </c>
      <c r="B26" s="11" t="s">
        <v>83</v>
      </c>
      <c r="C26" s="11" t="s">
        <v>84</v>
      </c>
      <c r="D26" s="11" t="s">
        <v>57</v>
      </c>
      <c r="E26" s="11" t="s">
        <v>48</v>
      </c>
      <c r="F26" s="90" t="s">
        <v>113</v>
      </c>
      <c r="G26" s="13">
        <v>0.53600000000000003</v>
      </c>
      <c r="H26" s="11" t="s">
        <v>29</v>
      </c>
      <c r="I26" s="109">
        <v>1228106.9616480002</v>
      </c>
      <c r="J26" s="209">
        <f t="shared" si="0"/>
        <v>18912847.209379204</v>
      </c>
      <c r="K26" s="210">
        <f t="shared" si="1"/>
        <v>18912847209.379204</v>
      </c>
      <c r="L26" s="148">
        <f t="shared" si="2"/>
        <v>18.912847209379205</v>
      </c>
    </row>
    <row r="27" spans="1:12" ht="12" customHeight="1">
      <c r="A27" s="15" t="s">
        <v>31</v>
      </c>
      <c r="B27" s="2" t="s">
        <v>83</v>
      </c>
      <c r="C27" s="2" t="s">
        <v>84</v>
      </c>
      <c r="D27" s="2" t="s">
        <v>57</v>
      </c>
      <c r="E27" s="2" t="s">
        <v>48</v>
      </c>
      <c r="F27" s="88" t="s">
        <v>114</v>
      </c>
      <c r="G27" s="4">
        <v>16</v>
      </c>
      <c r="H27" s="2">
        <v>16.5</v>
      </c>
      <c r="I27" s="211">
        <v>1163082.2611800001</v>
      </c>
      <c r="J27" s="209">
        <f t="shared" si="0"/>
        <v>17911466.822172005</v>
      </c>
      <c r="K27" s="210">
        <f t="shared" si="1"/>
        <v>17911466822.172005</v>
      </c>
      <c r="L27" s="148">
        <f t="shared" si="2"/>
        <v>17.911466822172006</v>
      </c>
    </row>
    <row r="28" spans="1:12" ht="12" customHeight="1">
      <c r="A28" s="15" t="s">
        <v>31</v>
      </c>
      <c r="B28" s="2" t="s">
        <v>86</v>
      </c>
      <c r="C28" s="2" t="s">
        <v>84</v>
      </c>
      <c r="D28" s="2" t="s">
        <v>57</v>
      </c>
      <c r="E28" s="2" t="s">
        <v>48</v>
      </c>
      <c r="F28" s="87" t="s">
        <v>113</v>
      </c>
      <c r="G28" s="4">
        <v>0</v>
      </c>
      <c r="H28" s="2" t="s">
        <v>29</v>
      </c>
      <c r="I28" s="109">
        <v>1543844.8762800004</v>
      </c>
      <c r="J28" s="209">
        <f t="shared" si="0"/>
        <v>23775211.094712012</v>
      </c>
      <c r="K28" s="210">
        <f t="shared" si="1"/>
        <v>23775211094.712013</v>
      </c>
      <c r="L28" s="148">
        <f t="shared" si="2"/>
        <v>23.775211094712013</v>
      </c>
    </row>
    <row r="29" spans="1:12" ht="12" customHeight="1">
      <c r="A29" s="15" t="s">
        <v>31</v>
      </c>
      <c r="B29" s="2" t="s">
        <v>86</v>
      </c>
      <c r="C29" s="2" t="s">
        <v>84</v>
      </c>
      <c r="D29" s="2" t="s">
        <v>57</v>
      </c>
      <c r="E29" s="2" t="s">
        <v>48</v>
      </c>
      <c r="F29" s="88" t="s">
        <v>114</v>
      </c>
      <c r="G29" s="4">
        <v>15.5</v>
      </c>
      <c r="H29" s="2">
        <v>16</v>
      </c>
      <c r="I29" s="211">
        <v>1589049.3136840004</v>
      </c>
      <c r="J29" s="209">
        <f t="shared" si="0"/>
        <v>24471359.43073361</v>
      </c>
      <c r="K29" s="210">
        <f t="shared" si="1"/>
        <v>24471359430.733608</v>
      </c>
      <c r="L29" s="148">
        <f t="shared" si="2"/>
        <v>24.47135943073361</v>
      </c>
    </row>
    <row r="30" spans="1:12" ht="12" customHeight="1">
      <c r="A30" s="15" t="s">
        <v>31</v>
      </c>
      <c r="B30" s="2" t="s">
        <v>88</v>
      </c>
      <c r="C30" s="2" t="s">
        <v>84</v>
      </c>
      <c r="D30" s="2" t="s">
        <v>57</v>
      </c>
      <c r="E30" s="2" t="s">
        <v>48</v>
      </c>
      <c r="F30" s="87" t="s">
        <v>113</v>
      </c>
      <c r="G30" s="4">
        <v>0.44900000000000001</v>
      </c>
      <c r="H30" s="2" t="s">
        <v>29</v>
      </c>
      <c r="I30" s="109">
        <v>517499.94979200012</v>
      </c>
      <c r="J30" s="209">
        <f t="shared" si="0"/>
        <v>7969499.2267968021</v>
      </c>
      <c r="K30" s="210">
        <f t="shared" si="1"/>
        <v>7969499226.7968025</v>
      </c>
      <c r="L30" s="148">
        <f t="shared" si="2"/>
        <v>7.9694992267968034</v>
      </c>
    </row>
    <row r="31" spans="1:12" ht="12" customHeight="1" thickBot="1">
      <c r="A31" s="23" t="s">
        <v>31</v>
      </c>
      <c r="B31" s="12" t="s">
        <v>88</v>
      </c>
      <c r="C31" s="12" t="s">
        <v>84</v>
      </c>
      <c r="D31" s="12" t="s">
        <v>57</v>
      </c>
      <c r="E31" s="12" t="s">
        <v>48</v>
      </c>
      <c r="F31" s="89" t="s">
        <v>114</v>
      </c>
      <c r="G31" s="14">
        <v>15.5</v>
      </c>
      <c r="H31" s="12">
        <v>16</v>
      </c>
      <c r="I31" s="212">
        <v>488781.1754280001</v>
      </c>
      <c r="J31" s="209">
        <f t="shared" si="0"/>
        <v>7527230.1015912024</v>
      </c>
      <c r="K31" s="210">
        <f t="shared" si="1"/>
        <v>7527230101.5912027</v>
      </c>
      <c r="L31" s="148">
        <f t="shared" si="2"/>
        <v>7.5272301015912033</v>
      </c>
    </row>
    <row r="32" spans="1:12" ht="12" customHeight="1">
      <c r="A32" s="26" t="s">
        <v>31</v>
      </c>
      <c r="B32" s="11" t="s">
        <v>91</v>
      </c>
      <c r="C32" s="11" t="s">
        <v>90</v>
      </c>
      <c r="D32" s="11" t="s">
        <v>57</v>
      </c>
      <c r="E32" s="11" t="s">
        <v>48</v>
      </c>
      <c r="F32" s="90" t="s">
        <v>113</v>
      </c>
      <c r="G32" s="13">
        <v>0</v>
      </c>
      <c r="H32" s="11" t="s">
        <v>29</v>
      </c>
      <c r="I32" s="109">
        <v>1931763.7678360005</v>
      </c>
      <c r="J32" s="209">
        <f t="shared" si="0"/>
        <v>29749162.024674408</v>
      </c>
      <c r="K32" s="210">
        <f t="shared" si="1"/>
        <v>29749162024.674408</v>
      </c>
      <c r="L32" s="148">
        <f t="shared" si="2"/>
        <v>29.749162024674408</v>
      </c>
    </row>
    <row r="33" spans="1:12" ht="12" customHeight="1">
      <c r="A33" s="15" t="s">
        <v>31</v>
      </c>
      <c r="B33" s="2" t="s">
        <v>91</v>
      </c>
      <c r="C33" s="2" t="s">
        <v>90</v>
      </c>
      <c r="D33" s="2" t="s">
        <v>57</v>
      </c>
      <c r="E33" s="2" t="s">
        <v>48</v>
      </c>
      <c r="F33" s="88" t="s">
        <v>114</v>
      </c>
      <c r="G33" s="4">
        <v>16</v>
      </c>
      <c r="H33" s="2">
        <v>16.5</v>
      </c>
      <c r="I33" s="211">
        <v>841874.10381200013</v>
      </c>
      <c r="J33" s="209">
        <f t="shared" si="0"/>
        <v>12964861.198704803</v>
      </c>
      <c r="K33" s="210">
        <f t="shared" si="1"/>
        <v>12964861198.704803</v>
      </c>
      <c r="L33" s="148">
        <f t="shared" si="2"/>
        <v>12.964861198704805</v>
      </c>
    </row>
    <row r="34" spans="1:12" ht="12" customHeight="1">
      <c r="A34" s="15" t="s">
        <v>31</v>
      </c>
      <c r="B34" s="2" t="s">
        <v>93</v>
      </c>
      <c r="C34" s="2" t="s">
        <v>90</v>
      </c>
      <c r="D34" s="2" t="s">
        <v>57</v>
      </c>
      <c r="E34" s="2" t="s">
        <v>48</v>
      </c>
      <c r="F34" s="87" t="s">
        <v>113</v>
      </c>
      <c r="G34" s="4">
        <v>0</v>
      </c>
      <c r="H34" s="2" t="s">
        <v>29</v>
      </c>
      <c r="I34" s="109">
        <v>1617318.4790560002</v>
      </c>
      <c r="J34" s="209">
        <f t="shared" si="0"/>
        <v>24906704.577462405</v>
      </c>
      <c r="K34" s="210">
        <f t="shared" si="1"/>
        <v>24906704577.462406</v>
      </c>
      <c r="L34" s="148">
        <f t="shared" si="2"/>
        <v>24.906704577462406</v>
      </c>
    </row>
    <row r="35" spans="1:12" ht="12" customHeight="1" thickBot="1">
      <c r="A35" s="23" t="s">
        <v>31</v>
      </c>
      <c r="B35" s="12" t="s">
        <v>93</v>
      </c>
      <c r="C35" s="12" t="s">
        <v>90</v>
      </c>
      <c r="D35" s="12" t="s">
        <v>57</v>
      </c>
      <c r="E35" s="12" t="s">
        <v>48</v>
      </c>
      <c r="F35" s="89" t="s">
        <v>114</v>
      </c>
      <c r="G35" s="14">
        <v>15.5</v>
      </c>
      <c r="H35" s="12">
        <v>16</v>
      </c>
      <c r="I35" s="212">
        <v>997850.95662000019</v>
      </c>
      <c r="J35" s="209">
        <f t="shared" si="0"/>
        <v>15366904.731948003</v>
      </c>
      <c r="K35" s="210">
        <f t="shared" si="1"/>
        <v>15366904731.948004</v>
      </c>
      <c r="L35" s="148">
        <f t="shared" si="2"/>
        <v>15.366904731948004</v>
      </c>
    </row>
    <row r="36" spans="1:12" ht="12" customHeight="1">
      <c r="A36" s="26" t="s">
        <v>31</v>
      </c>
      <c r="B36" s="11" t="s">
        <v>96</v>
      </c>
      <c r="C36" s="11" t="s">
        <v>95</v>
      </c>
      <c r="D36" s="11" t="s">
        <v>57</v>
      </c>
      <c r="E36" s="11" t="s">
        <v>48</v>
      </c>
      <c r="F36" s="90" t="s">
        <v>113</v>
      </c>
      <c r="G36" s="13">
        <v>0.51100000000000001</v>
      </c>
      <c r="H36" s="11" t="s">
        <v>29</v>
      </c>
      <c r="I36" s="109">
        <v>2925755.5806080005</v>
      </c>
      <c r="J36" s="209">
        <f t="shared" si="0"/>
        <v>45056635.941363215</v>
      </c>
      <c r="K36" s="210">
        <f t="shared" si="1"/>
        <v>45056635941.363213</v>
      </c>
      <c r="L36" s="148">
        <f t="shared" si="2"/>
        <v>45.056635941363218</v>
      </c>
    </row>
    <row r="37" spans="1:12" ht="12" customHeight="1">
      <c r="A37" s="15" t="s">
        <v>31</v>
      </c>
      <c r="B37" s="2" t="s">
        <v>96</v>
      </c>
      <c r="C37" s="2" t="s">
        <v>95</v>
      </c>
      <c r="D37" s="2" t="s">
        <v>57</v>
      </c>
      <c r="E37" s="2" t="s">
        <v>48</v>
      </c>
      <c r="F37" s="88" t="s">
        <v>114</v>
      </c>
      <c r="G37" s="4">
        <v>15.5</v>
      </c>
      <c r="H37" s="2">
        <v>16</v>
      </c>
      <c r="I37" s="211">
        <v>853376.60052400024</v>
      </c>
      <c r="J37" s="209">
        <f t="shared" si="0"/>
        <v>13141999.648069605</v>
      </c>
      <c r="K37" s="210">
        <f t="shared" si="1"/>
        <v>13141999648.069605</v>
      </c>
      <c r="L37" s="148">
        <f t="shared" si="2"/>
        <v>13.141999648069605</v>
      </c>
    </row>
    <row r="38" spans="1:12" ht="12" customHeight="1">
      <c r="A38" s="15" t="s">
        <v>31</v>
      </c>
      <c r="B38" s="2" t="s">
        <v>98</v>
      </c>
      <c r="C38" s="2" t="s">
        <v>95</v>
      </c>
      <c r="D38" s="2" t="s">
        <v>57</v>
      </c>
      <c r="E38" s="2" t="s">
        <v>48</v>
      </c>
      <c r="F38" s="87" t="s">
        <v>113</v>
      </c>
      <c r="G38" s="4">
        <v>0.5</v>
      </c>
      <c r="H38" s="2" t="s">
        <v>29</v>
      </c>
      <c r="I38" s="109">
        <v>1812542.4501240004</v>
      </c>
      <c r="J38" s="209">
        <f t="shared" si="0"/>
        <v>27913153.73190961</v>
      </c>
      <c r="K38" s="210">
        <f t="shared" si="1"/>
        <v>27913153731.909611</v>
      </c>
      <c r="L38" s="148">
        <f t="shared" si="2"/>
        <v>27.913153731909613</v>
      </c>
    </row>
    <row r="39" spans="1:12" ht="12" customHeight="1" thickBot="1">
      <c r="A39" s="23" t="s">
        <v>31</v>
      </c>
      <c r="B39" s="12" t="s">
        <v>98</v>
      </c>
      <c r="C39" s="12" t="s">
        <v>95</v>
      </c>
      <c r="D39" s="12" t="s">
        <v>57</v>
      </c>
      <c r="E39" s="12" t="s">
        <v>48</v>
      </c>
      <c r="F39" s="89" t="s">
        <v>114</v>
      </c>
      <c r="G39" s="14">
        <v>15</v>
      </c>
      <c r="H39" s="12">
        <v>15.5</v>
      </c>
      <c r="I39" s="212">
        <v>700097.40166800003</v>
      </c>
      <c r="J39" s="209">
        <f t="shared" si="0"/>
        <v>10781499.985687202</v>
      </c>
      <c r="K39" s="210">
        <f t="shared" si="1"/>
        <v>10781499985.687202</v>
      </c>
      <c r="L39" s="148">
        <f t="shared" si="2"/>
        <v>10.781499985687203</v>
      </c>
    </row>
    <row r="40" spans="1:12" ht="12" customHeight="1">
      <c r="A40" s="26" t="s">
        <v>31</v>
      </c>
      <c r="B40" s="11" t="s">
        <v>100</v>
      </c>
      <c r="C40" s="11" t="s">
        <v>101</v>
      </c>
      <c r="D40" s="11" t="s">
        <v>57</v>
      </c>
      <c r="E40" s="11" t="s">
        <v>48</v>
      </c>
      <c r="F40" s="90" t="s">
        <v>113</v>
      </c>
      <c r="G40" s="13">
        <v>0.50600000000000001</v>
      </c>
      <c r="H40" s="11" t="s">
        <v>29</v>
      </c>
      <c r="I40" s="109">
        <v>2971372.1595880007</v>
      </c>
      <c r="J40" s="209">
        <f t="shared" si="0"/>
        <v>45759131.257655218</v>
      </c>
      <c r="K40" s="210">
        <f t="shared" si="1"/>
        <v>45759131257.65522</v>
      </c>
      <c r="L40" s="148">
        <f t="shared" si="2"/>
        <v>45.75913125765522</v>
      </c>
    </row>
    <row r="41" spans="1:12" ht="12" customHeight="1">
      <c r="A41" s="15" t="s">
        <v>31</v>
      </c>
      <c r="B41" s="2" t="s">
        <v>100</v>
      </c>
      <c r="C41" s="2" t="s">
        <v>101</v>
      </c>
      <c r="D41" s="2" t="s">
        <v>57</v>
      </c>
      <c r="E41" s="2" t="s">
        <v>48</v>
      </c>
      <c r="F41" s="88" t="s">
        <v>114</v>
      </c>
      <c r="G41" s="4">
        <v>15</v>
      </c>
      <c r="H41" s="2">
        <v>15.5</v>
      </c>
      <c r="I41" s="211">
        <v>1122617.4519000002</v>
      </c>
      <c r="J41" s="209">
        <f t="shared" si="0"/>
        <v>17288308.759260006</v>
      </c>
      <c r="K41" s="210">
        <f t="shared" si="1"/>
        <v>17288308759.260006</v>
      </c>
      <c r="L41" s="148">
        <f t="shared" si="2"/>
        <v>17.288308759260008</v>
      </c>
    </row>
    <row r="42" spans="1:12" ht="12" customHeight="1">
      <c r="A42" s="15" t="s">
        <v>31</v>
      </c>
      <c r="B42" s="2" t="s">
        <v>103</v>
      </c>
      <c r="C42" s="2" t="s">
        <v>101</v>
      </c>
      <c r="D42" s="2" t="s">
        <v>57</v>
      </c>
      <c r="E42" s="2" t="s">
        <v>48</v>
      </c>
      <c r="F42" s="87" t="s">
        <v>113</v>
      </c>
      <c r="G42" s="4">
        <v>0.51100000000000001</v>
      </c>
      <c r="H42" s="2" t="s">
        <v>29</v>
      </c>
      <c r="I42" s="109">
        <v>1615407.6408400002</v>
      </c>
      <c r="J42" s="209">
        <f t="shared" si="0"/>
        <v>24877277.668936007</v>
      </c>
      <c r="K42" s="210">
        <f t="shared" si="1"/>
        <v>24877277668.936008</v>
      </c>
      <c r="L42" s="148">
        <f t="shared" si="2"/>
        <v>24.87727766893601</v>
      </c>
    </row>
    <row r="43" spans="1:12" ht="12" customHeight="1" thickBot="1">
      <c r="A43" s="23" t="s">
        <v>31</v>
      </c>
      <c r="B43" s="12" t="s">
        <v>103</v>
      </c>
      <c r="C43" s="12" t="s">
        <v>101</v>
      </c>
      <c r="D43" s="12" t="s">
        <v>57</v>
      </c>
      <c r="E43" s="12" t="s">
        <v>48</v>
      </c>
      <c r="F43" s="89" t="s">
        <v>114</v>
      </c>
      <c r="G43" s="14">
        <v>15.5</v>
      </c>
      <c r="H43" s="12">
        <v>16</v>
      </c>
      <c r="I43" s="212">
        <v>668812.10930800019</v>
      </c>
      <c r="J43" s="209">
        <f t="shared" si="0"/>
        <v>10299706.483343204</v>
      </c>
      <c r="K43" s="210">
        <f t="shared" si="1"/>
        <v>10299706483.343204</v>
      </c>
      <c r="L43" s="148">
        <f t="shared" si="2"/>
        <v>10.299706483343206</v>
      </c>
    </row>
    <row r="44" spans="1:12" ht="12" customHeight="1">
      <c r="A44" s="26" t="s">
        <v>31</v>
      </c>
      <c r="B44" s="11" t="s">
        <v>105</v>
      </c>
      <c r="C44" s="11" t="s">
        <v>32</v>
      </c>
      <c r="D44" s="11" t="s">
        <v>57</v>
      </c>
      <c r="E44" s="11" t="s">
        <v>48</v>
      </c>
      <c r="F44" s="90" t="s">
        <v>113</v>
      </c>
      <c r="G44" s="13">
        <v>0.496</v>
      </c>
      <c r="H44" s="11" t="s">
        <v>29</v>
      </c>
      <c r="I44" s="109">
        <v>4236927.8035280006</v>
      </c>
      <c r="J44" s="209">
        <f t="shared" si="0"/>
        <v>65248688.174331218</v>
      </c>
      <c r="K44" s="210">
        <f t="shared" si="1"/>
        <v>65248688174.331215</v>
      </c>
      <c r="L44" s="148">
        <f t="shared" si="2"/>
        <v>65.248688174331221</v>
      </c>
    </row>
    <row r="45" spans="1:12" ht="12" customHeight="1">
      <c r="A45" s="15" t="s">
        <v>31</v>
      </c>
      <c r="B45" s="2" t="s">
        <v>105</v>
      </c>
      <c r="C45" s="2" t="s">
        <v>32</v>
      </c>
      <c r="D45" s="2" t="s">
        <v>57</v>
      </c>
      <c r="E45" s="2" t="s">
        <v>48</v>
      </c>
      <c r="F45" s="88" t="s">
        <v>114</v>
      </c>
      <c r="G45" s="4">
        <v>15.5</v>
      </c>
      <c r="H45" s="2">
        <v>16</v>
      </c>
      <c r="I45" s="211">
        <v>981758.70144800015</v>
      </c>
      <c r="J45" s="209">
        <f t="shared" si="0"/>
        <v>15119084.002299204</v>
      </c>
      <c r="K45" s="210">
        <f t="shared" si="1"/>
        <v>15119084002.299204</v>
      </c>
      <c r="L45" s="148">
        <f t="shared" si="2"/>
        <v>15.119084002299205</v>
      </c>
    </row>
    <row r="46" spans="1:12" ht="12" customHeight="1">
      <c r="A46" s="15" t="s">
        <v>31</v>
      </c>
      <c r="B46" s="2" t="s">
        <v>18</v>
      </c>
      <c r="C46" s="2" t="s">
        <v>32</v>
      </c>
      <c r="D46" s="2" t="s">
        <v>57</v>
      </c>
      <c r="E46" s="2" t="s">
        <v>48</v>
      </c>
      <c r="F46" s="87" t="s">
        <v>113</v>
      </c>
      <c r="G46" s="4">
        <v>0.52200000000000002</v>
      </c>
      <c r="H46" s="2" t="s">
        <v>29</v>
      </c>
      <c r="I46" s="109">
        <v>3276506.7954920009</v>
      </c>
      <c r="J46" s="209">
        <f t="shared" si="0"/>
        <v>50458204.650576822</v>
      </c>
      <c r="K46" s="210">
        <f t="shared" si="1"/>
        <v>50458204650.57682</v>
      </c>
      <c r="L46" s="148">
        <f t="shared" si="2"/>
        <v>50.458204650576825</v>
      </c>
    </row>
    <row r="47" spans="1:12" ht="12" customHeight="1" thickBot="1">
      <c r="A47" s="23" t="s">
        <v>31</v>
      </c>
      <c r="B47" s="12" t="s">
        <v>18</v>
      </c>
      <c r="C47" s="12" t="s">
        <v>32</v>
      </c>
      <c r="D47" s="12" t="s">
        <v>57</v>
      </c>
      <c r="E47" s="12" t="s">
        <v>48</v>
      </c>
      <c r="F47" s="89" t="s">
        <v>114</v>
      </c>
      <c r="G47" s="14">
        <v>16.5</v>
      </c>
      <c r="H47" s="12">
        <v>17</v>
      </c>
      <c r="I47" s="212">
        <v>1042099.9749160003</v>
      </c>
      <c r="J47" s="209">
        <f t="shared" si="0"/>
        <v>16048339.613706406</v>
      </c>
      <c r="K47" s="210">
        <f t="shared" si="1"/>
        <v>16048339613.706406</v>
      </c>
      <c r="L47" s="148">
        <f t="shared" si="2"/>
        <v>16.048339613706407</v>
      </c>
    </row>
    <row r="48" spans="1:12" ht="12" customHeight="1">
      <c r="A48" s="26" t="s">
        <v>31</v>
      </c>
      <c r="B48" s="11" t="s">
        <v>20</v>
      </c>
      <c r="C48" s="11" t="s">
        <v>30</v>
      </c>
      <c r="D48" s="11" t="s">
        <v>57</v>
      </c>
      <c r="E48" s="11" t="s">
        <v>48</v>
      </c>
      <c r="F48" s="90" t="s">
        <v>113</v>
      </c>
      <c r="G48" s="13">
        <v>0.505</v>
      </c>
      <c r="H48" s="11" t="s">
        <v>29</v>
      </c>
      <c r="I48" s="109">
        <v>1954675.0927200005</v>
      </c>
      <c r="J48" s="209">
        <f t="shared" si="0"/>
        <v>30101996.427888013</v>
      </c>
      <c r="K48" s="210">
        <f t="shared" si="1"/>
        <v>30101996427.888012</v>
      </c>
      <c r="L48" s="148">
        <f t="shared" si="2"/>
        <v>30.101996427888015</v>
      </c>
    </row>
    <row r="49" spans="1:12" ht="12" customHeight="1">
      <c r="A49" s="15" t="s">
        <v>31</v>
      </c>
      <c r="B49" s="2" t="s">
        <v>20</v>
      </c>
      <c r="C49" s="2" t="s">
        <v>30</v>
      </c>
      <c r="D49" s="2" t="s">
        <v>57</v>
      </c>
      <c r="E49" s="2" t="s">
        <v>48</v>
      </c>
      <c r="F49" s="88" t="s">
        <v>114</v>
      </c>
      <c r="G49" s="4">
        <v>15.5</v>
      </c>
      <c r="H49" s="2">
        <v>16</v>
      </c>
      <c r="I49" s="211">
        <v>532899.05776800006</v>
      </c>
      <c r="J49" s="209">
        <f t="shared" si="0"/>
        <v>8206645.489627202</v>
      </c>
      <c r="K49" s="210">
        <f t="shared" si="1"/>
        <v>8206645489.627202</v>
      </c>
      <c r="L49" s="148">
        <f t="shared" si="2"/>
        <v>8.2066454896272027</v>
      </c>
    </row>
    <row r="50" spans="1:12" ht="12" customHeight="1">
      <c r="A50" s="15" t="s">
        <v>31</v>
      </c>
      <c r="B50" s="2" t="s">
        <v>22</v>
      </c>
      <c r="C50" s="2" t="s">
        <v>30</v>
      </c>
      <c r="D50" s="2" t="s">
        <v>57</v>
      </c>
      <c r="E50" s="2" t="s">
        <v>48</v>
      </c>
      <c r="F50" s="88" t="s">
        <v>113</v>
      </c>
      <c r="G50" s="4">
        <v>0.495</v>
      </c>
      <c r="H50" s="2" t="s">
        <v>29</v>
      </c>
      <c r="I50" s="213">
        <v>557440.21524800011</v>
      </c>
      <c r="J50" s="209">
        <f t="shared" si="0"/>
        <v>8584579.3148192018</v>
      </c>
      <c r="K50" s="210">
        <f t="shared" si="1"/>
        <v>8584579314.8192015</v>
      </c>
      <c r="L50" s="148">
        <f t="shared" si="2"/>
        <v>8.5845793148192016</v>
      </c>
    </row>
    <row r="51" spans="1:12" ht="12" customHeight="1">
      <c r="A51" s="15" t="s">
        <v>31</v>
      </c>
      <c r="B51" s="2" t="s">
        <v>22</v>
      </c>
      <c r="C51" s="2" t="s">
        <v>30</v>
      </c>
      <c r="D51" s="2" t="s">
        <v>57</v>
      </c>
      <c r="E51" s="2" t="s">
        <v>48</v>
      </c>
      <c r="F51" s="88" t="s">
        <v>114</v>
      </c>
      <c r="G51" s="4">
        <v>16</v>
      </c>
      <c r="H51" s="2">
        <v>16.5</v>
      </c>
      <c r="I51" s="211">
        <v>651502.16311600013</v>
      </c>
      <c r="J51" s="209">
        <f t="shared" si="0"/>
        <v>10033133.311986404</v>
      </c>
      <c r="K51" s="210">
        <f t="shared" si="1"/>
        <v>10033133311.986404</v>
      </c>
      <c r="L51" s="148">
        <f t="shared" si="2"/>
        <v>10.033133311986406</v>
      </c>
    </row>
    <row r="52" spans="1:12" ht="12" customHeight="1">
      <c r="A52" s="15" t="s">
        <v>31</v>
      </c>
      <c r="B52" s="2" t="s">
        <v>24</v>
      </c>
      <c r="C52" s="2" t="s">
        <v>30</v>
      </c>
      <c r="D52" s="2" t="s">
        <v>57</v>
      </c>
      <c r="E52" s="2" t="s">
        <v>48</v>
      </c>
      <c r="F52" s="88" t="s">
        <v>113</v>
      </c>
      <c r="G52" s="4">
        <v>0.51300000000000001</v>
      </c>
      <c r="H52" s="2" t="s">
        <v>29</v>
      </c>
      <c r="I52" s="213">
        <v>1682774.0548080003</v>
      </c>
      <c r="J52" s="209">
        <f t="shared" si="0"/>
        <v>25914720.444043208</v>
      </c>
      <c r="K52" s="210">
        <f t="shared" si="1"/>
        <v>25914720444.043209</v>
      </c>
      <c r="L52" s="148">
        <f t="shared" si="2"/>
        <v>25.914720444043212</v>
      </c>
    </row>
    <row r="53" spans="1:12" ht="12" customHeight="1" thickBot="1">
      <c r="A53" s="23" t="s">
        <v>31</v>
      </c>
      <c r="B53" s="12" t="s">
        <v>24</v>
      </c>
      <c r="C53" s="12" t="s">
        <v>30</v>
      </c>
      <c r="D53" s="12" t="s">
        <v>57</v>
      </c>
      <c r="E53" s="12" t="s">
        <v>48</v>
      </c>
      <c r="F53" s="89" t="s">
        <v>114</v>
      </c>
      <c r="G53" s="14">
        <v>16.5</v>
      </c>
      <c r="H53" s="12">
        <v>17</v>
      </c>
      <c r="I53" s="212">
        <v>1139721.3273040003</v>
      </c>
      <c r="J53" s="209">
        <f t="shared" si="0"/>
        <v>17551708.440481603</v>
      </c>
      <c r="K53" s="210">
        <f t="shared" si="1"/>
        <v>17551708440.481602</v>
      </c>
      <c r="L53" s="148">
        <f t="shared" si="2"/>
        <v>17.551708440481601</v>
      </c>
    </row>
    <row r="54" spans="1:12" ht="12" customHeight="1">
      <c r="A54" s="26" t="s">
        <v>31</v>
      </c>
      <c r="B54" s="11" t="s">
        <v>26</v>
      </c>
      <c r="C54" s="11" t="s">
        <v>44</v>
      </c>
      <c r="D54" s="11" t="s">
        <v>57</v>
      </c>
      <c r="E54" s="11" t="s">
        <v>48</v>
      </c>
      <c r="F54" s="91" t="s">
        <v>113</v>
      </c>
      <c r="G54" s="13">
        <v>0.51</v>
      </c>
      <c r="H54" s="11" t="s">
        <v>29</v>
      </c>
      <c r="I54" s="213">
        <v>1961868.8365920004</v>
      </c>
      <c r="J54" s="209">
        <f t="shared" si="0"/>
        <v>30212780.08351681</v>
      </c>
      <c r="K54" s="210">
        <f t="shared" si="1"/>
        <v>30212780083.516811</v>
      </c>
      <c r="L54" s="148">
        <f t="shared" si="2"/>
        <v>30.212780083516812</v>
      </c>
    </row>
    <row r="55" spans="1:12" ht="12" customHeight="1" thickBot="1">
      <c r="A55" s="23" t="s">
        <v>31</v>
      </c>
      <c r="B55" s="12" t="s">
        <v>26</v>
      </c>
      <c r="C55" s="12" t="s">
        <v>44</v>
      </c>
      <c r="D55" s="12" t="s">
        <v>57</v>
      </c>
      <c r="E55" s="12" t="s">
        <v>48</v>
      </c>
      <c r="F55" s="89" t="s">
        <v>114</v>
      </c>
      <c r="G55" s="14">
        <v>15</v>
      </c>
      <c r="H55" s="12">
        <v>15.5</v>
      </c>
      <c r="I55" s="212">
        <v>965404.17436400021</v>
      </c>
      <c r="J55" s="209">
        <f t="shared" si="0"/>
        <v>14867224.285205605</v>
      </c>
      <c r="K55" s="210">
        <f t="shared" si="1"/>
        <v>14867224285.205605</v>
      </c>
      <c r="L55" s="148">
        <f t="shared" si="2"/>
        <v>14.867224285205605</v>
      </c>
    </row>
    <row r="56" spans="1:12" ht="12" customHeight="1">
      <c r="A56" s="32" t="s">
        <v>33</v>
      </c>
      <c r="B56" s="11" t="s">
        <v>52</v>
      </c>
      <c r="C56" s="11" t="s">
        <v>44</v>
      </c>
      <c r="D56" s="11" t="s">
        <v>45</v>
      </c>
      <c r="E56" s="11" t="s">
        <v>48</v>
      </c>
      <c r="F56" s="87" t="s">
        <v>113</v>
      </c>
      <c r="G56" s="13">
        <v>0.53800000000000003</v>
      </c>
      <c r="H56" s="11" t="s">
        <v>29</v>
      </c>
      <c r="I56" s="109">
        <v>2461384.4267040007</v>
      </c>
      <c r="J56" s="209">
        <f t="shared" si="0"/>
        <v>37905320.171241619</v>
      </c>
      <c r="K56" s="210">
        <f t="shared" si="1"/>
        <v>37905320171.241615</v>
      </c>
      <c r="L56" s="148">
        <f t="shared" si="2"/>
        <v>37.90532017124162</v>
      </c>
    </row>
    <row r="57" spans="1:12" ht="12" customHeight="1">
      <c r="A57" s="27" t="s">
        <v>33</v>
      </c>
      <c r="B57" s="2" t="s">
        <v>52</v>
      </c>
      <c r="C57" s="2" t="s">
        <v>44</v>
      </c>
      <c r="D57" s="2" t="s">
        <v>45</v>
      </c>
      <c r="E57" s="2" t="s">
        <v>48</v>
      </c>
      <c r="F57" s="88" t="s">
        <v>114</v>
      </c>
      <c r="G57" s="4">
        <v>10.8</v>
      </c>
      <c r="H57" s="2">
        <v>11.3</v>
      </c>
      <c r="I57" s="211">
        <v>1437624.7519200002</v>
      </c>
      <c r="J57" s="209">
        <f t="shared" si="0"/>
        <v>22139421.179568008</v>
      </c>
      <c r="K57" s="210">
        <f t="shared" si="1"/>
        <v>22139421179.568008</v>
      </c>
      <c r="L57" s="148">
        <f t="shared" si="2"/>
        <v>22.139421179568011</v>
      </c>
    </row>
    <row r="58" spans="1:12" ht="12" customHeight="1">
      <c r="A58" s="27" t="s">
        <v>33</v>
      </c>
      <c r="B58" s="2" t="s">
        <v>54</v>
      </c>
      <c r="C58" s="2" t="s">
        <v>44</v>
      </c>
      <c r="D58" s="2" t="s">
        <v>45</v>
      </c>
      <c r="E58" s="2" t="s">
        <v>48</v>
      </c>
      <c r="F58" s="87" t="s">
        <v>113</v>
      </c>
      <c r="G58" s="4">
        <v>0.48799999999999999</v>
      </c>
      <c r="H58" s="2" t="s">
        <v>29</v>
      </c>
      <c r="I58" s="109">
        <v>2125376.6400160003</v>
      </c>
      <c r="J58" s="209">
        <f t="shared" si="0"/>
        <v>32730800.25624641</v>
      </c>
      <c r="K58" s="210">
        <f t="shared" si="1"/>
        <v>32730800256.24641</v>
      </c>
      <c r="L58" s="148">
        <f t="shared" si="2"/>
        <v>32.730800256246411</v>
      </c>
    </row>
    <row r="59" spans="1:12" ht="12" customHeight="1" thickBot="1">
      <c r="A59" s="28" t="s">
        <v>33</v>
      </c>
      <c r="B59" s="12" t="s">
        <v>54</v>
      </c>
      <c r="C59" s="12" t="s">
        <v>44</v>
      </c>
      <c r="D59" s="12" t="s">
        <v>45</v>
      </c>
      <c r="E59" s="12" t="s">
        <v>48</v>
      </c>
      <c r="F59" s="89" t="s">
        <v>114</v>
      </c>
      <c r="G59" s="14">
        <v>11.6</v>
      </c>
      <c r="H59" s="12">
        <v>12</v>
      </c>
      <c r="I59" s="212">
        <v>1515500.7760760002</v>
      </c>
      <c r="J59" s="209">
        <f t="shared" si="0"/>
        <v>23338711.951570403</v>
      </c>
      <c r="K59" s="210">
        <f t="shared" si="1"/>
        <v>23338711951.570404</v>
      </c>
      <c r="L59" s="148">
        <f t="shared" si="2"/>
        <v>23.338711951570406</v>
      </c>
    </row>
    <row r="60" spans="1:12" ht="12" customHeight="1">
      <c r="A60" s="32" t="s">
        <v>33</v>
      </c>
      <c r="B60" s="11" t="s">
        <v>58</v>
      </c>
      <c r="C60" s="11" t="s">
        <v>56</v>
      </c>
      <c r="D60" s="11" t="s">
        <v>57</v>
      </c>
      <c r="E60" s="11" t="s">
        <v>48</v>
      </c>
      <c r="F60" s="90" t="s">
        <v>113</v>
      </c>
      <c r="G60" s="13">
        <v>0.50800000000000001</v>
      </c>
      <c r="H60" s="11" t="s">
        <v>29</v>
      </c>
      <c r="I60" s="109">
        <v>4318737.9063640013</v>
      </c>
      <c r="J60" s="209">
        <f t="shared" si="0"/>
        <v>66508563.758005626</v>
      </c>
      <c r="K60" s="210">
        <f t="shared" si="1"/>
        <v>66508563758.005623</v>
      </c>
      <c r="L60" s="148">
        <f t="shared" si="2"/>
        <v>66.508563758005621</v>
      </c>
    </row>
    <row r="61" spans="1:12" ht="12" customHeight="1">
      <c r="A61" s="27" t="s">
        <v>33</v>
      </c>
      <c r="B61" s="2" t="s">
        <v>58</v>
      </c>
      <c r="C61" s="2" t="s">
        <v>56</v>
      </c>
      <c r="D61" s="2" t="s">
        <v>57</v>
      </c>
      <c r="E61" s="2" t="s">
        <v>48</v>
      </c>
      <c r="F61" s="88" t="s">
        <v>114</v>
      </c>
      <c r="G61" s="4">
        <v>11.5</v>
      </c>
      <c r="H61" s="2">
        <v>12</v>
      </c>
      <c r="I61" s="211">
        <v>2428731.5736600002</v>
      </c>
      <c r="J61" s="209">
        <f t="shared" si="0"/>
        <v>37402466.23436401</v>
      </c>
      <c r="K61" s="210">
        <f t="shared" si="1"/>
        <v>37402466234.364014</v>
      </c>
      <c r="L61" s="148">
        <f t="shared" si="2"/>
        <v>37.402466234364013</v>
      </c>
    </row>
    <row r="62" spans="1:12" ht="12" customHeight="1">
      <c r="A62" s="27" t="s">
        <v>33</v>
      </c>
      <c r="B62" s="2" t="s">
        <v>60</v>
      </c>
      <c r="C62" s="2" t="s">
        <v>56</v>
      </c>
      <c r="D62" s="2" t="s">
        <v>57</v>
      </c>
      <c r="E62" s="2" t="s">
        <v>48</v>
      </c>
      <c r="F62" s="87" t="s">
        <v>113</v>
      </c>
      <c r="G62" s="4">
        <v>0.59699999999999998</v>
      </c>
      <c r="H62" s="2" t="s">
        <v>29</v>
      </c>
      <c r="I62" s="109">
        <v>5065463.5072440011</v>
      </c>
      <c r="J62" s="209">
        <f t="shared" si="0"/>
        <v>78008138.011557624</v>
      </c>
      <c r="K62" s="210">
        <f t="shared" si="1"/>
        <v>78008138011.557617</v>
      </c>
      <c r="L62" s="148">
        <f t="shared" si="2"/>
        <v>78.00813801155762</v>
      </c>
    </row>
    <row r="63" spans="1:12" ht="12" customHeight="1" thickBot="1">
      <c r="A63" s="28" t="s">
        <v>33</v>
      </c>
      <c r="B63" s="12" t="s">
        <v>60</v>
      </c>
      <c r="C63" s="12" t="s">
        <v>56</v>
      </c>
      <c r="D63" s="12" t="s">
        <v>57</v>
      </c>
      <c r="E63" s="12" t="s">
        <v>48</v>
      </c>
      <c r="F63" s="89" t="s">
        <v>114</v>
      </c>
      <c r="G63" s="14">
        <v>12.5</v>
      </c>
      <c r="H63" s="12">
        <v>13</v>
      </c>
      <c r="I63" s="212">
        <v>1717993.4258480002</v>
      </c>
      <c r="J63" s="209">
        <f t="shared" si="0"/>
        <v>26457098.758059204</v>
      </c>
      <c r="K63" s="210">
        <f t="shared" si="1"/>
        <v>26457098758.059204</v>
      </c>
      <c r="L63" s="148">
        <f t="shared" si="2"/>
        <v>26.457098758059207</v>
      </c>
    </row>
    <row r="64" spans="1:12" ht="12" customHeight="1">
      <c r="A64" s="32" t="s">
        <v>33</v>
      </c>
      <c r="B64" s="11" t="s">
        <v>63</v>
      </c>
      <c r="C64" s="11" t="s">
        <v>62</v>
      </c>
      <c r="D64" s="11" t="s">
        <v>57</v>
      </c>
      <c r="E64" s="11" t="s">
        <v>48</v>
      </c>
      <c r="F64" s="90" t="s">
        <v>113</v>
      </c>
      <c r="G64" s="13">
        <v>0.52700000000000002</v>
      </c>
      <c r="H64" s="11" t="s">
        <v>29</v>
      </c>
      <c r="I64" s="109">
        <v>950398.47425600013</v>
      </c>
      <c r="J64" s="209">
        <f t="shared" si="0"/>
        <v>14636136.503542405</v>
      </c>
      <c r="K64" s="210">
        <f t="shared" si="1"/>
        <v>14636136503.542404</v>
      </c>
      <c r="L64" s="148">
        <f t="shared" si="2"/>
        <v>14.636136503542405</v>
      </c>
    </row>
    <row r="65" spans="1:12" ht="12" customHeight="1" thickBot="1">
      <c r="A65" s="28" t="s">
        <v>33</v>
      </c>
      <c r="B65" s="12" t="s">
        <v>63</v>
      </c>
      <c r="C65" s="12" t="s">
        <v>62</v>
      </c>
      <c r="D65" s="12" t="s">
        <v>57</v>
      </c>
      <c r="E65" s="12" t="s">
        <v>48</v>
      </c>
      <c r="F65" s="89" t="s">
        <v>114</v>
      </c>
      <c r="G65" s="14">
        <v>11.5</v>
      </c>
      <c r="H65" s="12">
        <v>12</v>
      </c>
      <c r="I65" s="212">
        <v>2990892.6833240003</v>
      </c>
      <c r="J65" s="209">
        <f t="shared" si="0"/>
        <v>46059747.323189609</v>
      </c>
      <c r="K65" s="210">
        <f t="shared" si="1"/>
        <v>46059747323.189606</v>
      </c>
      <c r="L65" s="148">
        <f t="shared" si="2"/>
        <v>46.059747323189612</v>
      </c>
    </row>
    <row r="66" spans="1:12" ht="12" customHeight="1">
      <c r="A66" s="32" t="s">
        <v>33</v>
      </c>
      <c r="B66" s="11" t="s">
        <v>66</v>
      </c>
      <c r="C66" s="11" t="s">
        <v>67</v>
      </c>
      <c r="D66" s="11" t="s">
        <v>57</v>
      </c>
      <c r="E66" s="11" t="s">
        <v>48</v>
      </c>
      <c r="F66" s="90" t="s">
        <v>113</v>
      </c>
      <c r="G66" s="13">
        <v>0.51700000000000002</v>
      </c>
      <c r="H66" s="11" t="s">
        <v>29</v>
      </c>
      <c r="I66" s="109">
        <v>2500631.5449640006</v>
      </c>
      <c r="J66" s="209">
        <f t="shared" ref="J66:J129" si="3">I66*220*0.07</f>
        <v>38509725.792445607</v>
      </c>
      <c r="K66" s="210">
        <f t="shared" ref="K66:K129" si="4">J66*1000</f>
        <v>38509725792.44561</v>
      </c>
      <c r="L66" s="148">
        <f t="shared" ref="L66:L129" si="5">K66*0.000000001</f>
        <v>38.509725792445614</v>
      </c>
    </row>
    <row r="67" spans="1:12" ht="12" customHeight="1">
      <c r="A67" s="27" t="s">
        <v>33</v>
      </c>
      <c r="B67" s="2" t="s">
        <v>66</v>
      </c>
      <c r="C67" s="2" t="s">
        <v>67</v>
      </c>
      <c r="D67" s="2" t="s">
        <v>57</v>
      </c>
      <c r="E67" s="2" t="s">
        <v>48</v>
      </c>
      <c r="F67" s="88" t="s">
        <v>114</v>
      </c>
      <c r="G67" s="4">
        <v>11.5</v>
      </c>
      <c r="H67" s="2">
        <v>12</v>
      </c>
      <c r="I67" s="211">
        <v>1877923.0910440003</v>
      </c>
      <c r="J67" s="209">
        <f t="shared" si="3"/>
        <v>28920015.602077607</v>
      </c>
      <c r="K67" s="210">
        <f t="shared" si="4"/>
        <v>28920015602.077606</v>
      </c>
      <c r="L67" s="148">
        <f t="shared" si="5"/>
        <v>28.920015602077608</v>
      </c>
    </row>
    <row r="68" spans="1:12" ht="12" customHeight="1">
      <c r="A68" s="27" t="s">
        <v>33</v>
      </c>
      <c r="B68" s="2" t="s">
        <v>68</v>
      </c>
      <c r="C68" s="2" t="s">
        <v>67</v>
      </c>
      <c r="D68" s="2" t="s">
        <v>57</v>
      </c>
      <c r="E68" s="2" t="s">
        <v>48</v>
      </c>
      <c r="F68" s="87" t="s">
        <v>113</v>
      </c>
      <c r="G68" s="4">
        <v>0.51700000000000002</v>
      </c>
      <c r="H68" s="2" t="s">
        <v>29</v>
      </c>
      <c r="I68" s="109">
        <v>2361646.1653120006</v>
      </c>
      <c r="J68" s="209">
        <f t="shared" si="3"/>
        <v>36369350.945804812</v>
      </c>
      <c r="K68" s="210">
        <f t="shared" si="4"/>
        <v>36369350945.80481</v>
      </c>
      <c r="L68" s="148">
        <f t="shared" si="5"/>
        <v>36.369350945804811</v>
      </c>
    </row>
    <row r="69" spans="1:12" ht="12" customHeight="1">
      <c r="A69" s="27" t="s">
        <v>33</v>
      </c>
      <c r="B69" s="2" t="s">
        <v>68</v>
      </c>
      <c r="C69" s="2" t="s">
        <v>67</v>
      </c>
      <c r="D69" s="2" t="s">
        <v>57</v>
      </c>
      <c r="E69" s="2" t="s">
        <v>48</v>
      </c>
      <c r="F69" s="88" t="s">
        <v>114</v>
      </c>
      <c r="G69" s="4">
        <v>11</v>
      </c>
      <c r="H69" s="2">
        <v>11.5</v>
      </c>
      <c r="I69" s="211">
        <v>1490154.0691520001</v>
      </c>
      <c r="J69" s="209">
        <f t="shared" si="3"/>
        <v>22948372.664940801</v>
      </c>
      <c r="K69" s="210">
        <f t="shared" si="4"/>
        <v>22948372664.9408</v>
      </c>
      <c r="L69" s="148">
        <f t="shared" si="5"/>
        <v>22.948372664940802</v>
      </c>
    </row>
    <row r="70" spans="1:12" ht="12" customHeight="1">
      <c r="A70" s="27" t="s">
        <v>33</v>
      </c>
      <c r="B70" s="2" t="s">
        <v>70</v>
      </c>
      <c r="C70" s="2" t="s">
        <v>67</v>
      </c>
      <c r="D70" s="2" t="s">
        <v>57</v>
      </c>
      <c r="E70" s="2" t="s">
        <v>48</v>
      </c>
      <c r="F70" s="87" t="s">
        <v>113</v>
      </c>
      <c r="G70" s="4">
        <v>0.54200000000000004</v>
      </c>
      <c r="H70" s="2" t="s">
        <v>29</v>
      </c>
      <c r="I70" s="109">
        <v>1600682.9463520003</v>
      </c>
      <c r="J70" s="209">
        <f t="shared" si="3"/>
        <v>24650517.373820808</v>
      </c>
      <c r="K70" s="210">
        <f t="shared" si="4"/>
        <v>24650517373.820808</v>
      </c>
      <c r="L70" s="148">
        <f t="shared" si="5"/>
        <v>24.650517373820811</v>
      </c>
    </row>
    <row r="71" spans="1:12" ht="12" customHeight="1" thickBot="1">
      <c r="A71" s="28" t="s">
        <v>33</v>
      </c>
      <c r="B71" s="12" t="s">
        <v>70</v>
      </c>
      <c r="C71" s="12" t="s">
        <v>67</v>
      </c>
      <c r="D71" s="12" t="s">
        <v>57</v>
      </c>
      <c r="E71" s="12" t="s">
        <v>48</v>
      </c>
      <c r="F71" s="89" t="s">
        <v>114</v>
      </c>
      <c r="G71" s="14">
        <v>10.5</v>
      </c>
      <c r="H71" s="12">
        <v>11</v>
      </c>
      <c r="I71" s="212">
        <v>1654935.7647200003</v>
      </c>
      <c r="J71" s="209">
        <f t="shared" si="3"/>
        <v>25486010.77668801</v>
      </c>
      <c r="K71" s="210">
        <f t="shared" si="4"/>
        <v>25486010776.688011</v>
      </c>
      <c r="L71" s="148">
        <f t="shared" si="5"/>
        <v>25.486010776688012</v>
      </c>
    </row>
    <row r="72" spans="1:12" ht="12" customHeight="1">
      <c r="A72" s="32" t="s">
        <v>33</v>
      </c>
      <c r="B72" s="11" t="s">
        <v>72</v>
      </c>
      <c r="C72" s="11" t="s">
        <v>73</v>
      </c>
      <c r="D72" s="11" t="s">
        <v>57</v>
      </c>
      <c r="E72" s="11" t="s">
        <v>48</v>
      </c>
      <c r="F72" s="90" t="s">
        <v>113</v>
      </c>
      <c r="G72" s="13">
        <v>0.48199999999999998</v>
      </c>
      <c r="H72" s="11" t="s">
        <v>29</v>
      </c>
      <c r="I72" s="109">
        <v>2385100.7677280004</v>
      </c>
      <c r="J72" s="209">
        <f t="shared" si="3"/>
        <v>36730551.823011212</v>
      </c>
      <c r="K72" s="210">
        <f t="shared" si="4"/>
        <v>36730551823.011215</v>
      </c>
      <c r="L72" s="148">
        <f t="shared" si="5"/>
        <v>36.730551823011218</v>
      </c>
    </row>
    <row r="73" spans="1:12" ht="12" customHeight="1">
      <c r="A73" s="27" t="s">
        <v>33</v>
      </c>
      <c r="B73" s="2" t="s">
        <v>72</v>
      </c>
      <c r="C73" s="2" t="s">
        <v>73</v>
      </c>
      <c r="D73" s="2" t="s">
        <v>57</v>
      </c>
      <c r="E73" s="2" t="s">
        <v>48</v>
      </c>
      <c r="F73" s="88" t="s">
        <v>114</v>
      </c>
      <c r="G73" s="4">
        <v>11.5</v>
      </c>
      <c r="H73" s="2">
        <v>12</v>
      </c>
      <c r="I73" s="211">
        <v>1984892.5637240002</v>
      </c>
      <c r="J73" s="209">
        <f t="shared" si="3"/>
        <v>30567345.48134961</v>
      </c>
      <c r="K73" s="210">
        <f t="shared" si="4"/>
        <v>30567345481.349609</v>
      </c>
      <c r="L73" s="148">
        <f t="shared" si="5"/>
        <v>30.567345481349612</v>
      </c>
    </row>
    <row r="74" spans="1:12" ht="12" customHeight="1">
      <c r="A74" s="27" t="s">
        <v>33</v>
      </c>
      <c r="B74" s="2" t="s">
        <v>75</v>
      </c>
      <c r="C74" s="2" t="s">
        <v>73</v>
      </c>
      <c r="D74" s="2" t="s">
        <v>57</v>
      </c>
      <c r="E74" s="2" t="s">
        <v>48</v>
      </c>
      <c r="F74" s="87" t="s">
        <v>113</v>
      </c>
      <c r="G74" s="4">
        <v>0.52100000000000002</v>
      </c>
      <c r="H74" s="2" t="s">
        <v>29</v>
      </c>
      <c r="I74" s="109">
        <v>2232627.1183160003</v>
      </c>
      <c r="J74" s="209">
        <f t="shared" si="3"/>
        <v>34382457.622066408</v>
      </c>
      <c r="K74" s="210">
        <f t="shared" si="4"/>
        <v>34382457622.066406</v>
      </c>
      <c r="L74" s="148">
        <f t="shared" si="5"/>
        <v>34.382457622066411</v>
      </c>
    </row>
    <row r="75" spans="1:12" ht="12" customHeight="1" thickBot="1">
      <c r="A75" s="28" t="s">
        <v>33</v>
      </c>
      <c r="B75" s="12" t="s">
        <v>75</v>
      </c>
      <c r="C75" s="12" t="s">
        <v>73</v>
      </c>
      <c r="D75" s="12" t="s">
        <v>57</v>
      </c>
      <c r="E75" s="12" t="s">
        <v>48</v>
      </c>
      <c r="F75" s="89" t="s">
        <v>114</v>
      </c>
      <c r="G75" s="14">
        <v>11.5</v>
      </c>
      <c r="H75" s="12">
        <v>12</v>
      </c>
      <c r="I75" s="212">
        <v>1730563.7439160002</v>
      </c>
      <c r="J75" s="209">
        <f t="shared" si="3"/>
        <v>26650681.656306408</v>
      </c>
      <c r="K75" s="210">
        <f t="shared" si="4"/>
        <v>26650681656.306408</v>
      </c>
      <c r="L75" s="148">
        <f t="shared" si="5"/>
        <v>26.650681656306411</v>
      </c>
    </row>
    <row r="76" spans="1:12" ht="12" customHeight="1">
      <c r="A76" s="32" t="s">
        <v>33</v>
      </c>
      <c r="B76" s="11" t="s">
        <v>78</v>
      </c>
      <c r="C76" s="11" t="s">
        <v>79</v>
      </c>
      <c r="D76" s="11" t="s">
        <v>57</v>
      </c>
      <c r="E76" s="11" t="s">
        <v>48</v>
      </c>
      <c r="F76" s="90" t="s">
        <v>113</v>
      </c>
      <c r="G76" s="13">
        <v>0.504</v>
      </c>
      <c r="H76" s="11" t="s">
        <v>29</v>
      </c>
      <c r="I76" s="109">
        <v>2138996.0457320004</v>
      </c>
      <c r="J76" s="209">
        <f t="shared" si="3"/>
        <v>32940539.104272809</v>
      </c>
      <c r="K76" s="210">
        <f t="shared" si="4"/>
        <v>32940539104.272808</v>
      </c>
      <c r="L76" s="148">
        <f t="shared" si="5"/>
        <v>32.940539104272808</v>
      </c>
    </row>
    <row r="77" spans="1:12" ht="12" customHeight="1">
      <c r="A77" s="27" t="s">
        <v>33</v>
      </c>
      <c r="B77" s="2" t="s">
        <v>78</v>
      </c>
      <c r="C77" s="2" t="s">
        <v>79</v>
      </c>
      <c r="D77" s="2" t="s">
        <v>57</v>
      </c>
      <c r="E77" s="2" t="s">
        <v>48</v>
      </c>
      <c r="F77" s="88" t="s">
        <v>114</v>
      </c>
      <c r="G77" s="4">
        <v>11.5</v>
      </c>
      <c r="H77" s="2">
        <v>12</v>
      </c>
      <c r="I77" s="211">
        <v>2371874.7698800005</v>
      </c>
      <c r="J77" s="209">
        <f t="shared" si="3"/>
        <v>36526871.456152014</v>
      </c>
      <c r="K77" s="210">
        <f t="shared" si="4"/>
        <v>36526871456.152016</v>
      </c>
      <c r="L77" s="148">
        <f t="shared" si="5"/>
        <v>36.526871456152016</v>
      </c>
    </row>
    <row r="78" spans="1:12" ht="12" customHeight="1">
      <c r="A78" s="27" t="s">
        <v>33</v>
      </c>
      <c r="B78" s="2" t="s">
        <v>81</v>
      </c>
      <c r="C78" s="2" t="s">
        <v>79</v>
      </c>
      <c r="D78" s="2" t="s">
        <v>57</v>
      </c>
      <c r="E78" s="2" t="s">
        <v>48</v>
      </c>
      <c r="F78" s="87" t="s">
        <v>113</v>
      </c>
      <c r="G78" s="4">
        <v>0.50700000000000001</v>
      </c>
      <c r="H78" s="2" t="s">
        <v>29</v>
      </c>
      <c r="I78" s="109">
        <v>1650402.2073840005</v>
      </c>
      <c r="J78" s="209">
        <f t="shared" si="3"/>
        <v>25416193.99371361</v>
      </c>
      <c r="K78" s="210">
        <f t="shared" si="4"/>
        <v>25416193993.713612</v>
      </c>
      <c r="L78" s="148">
        <f t="shared" si="5"/>
        <v>25.416193993713613</v>
      </c>
    </row>
    <row r="79" spans="1:12" ht="12" customHeight="1" thickBot="1">
      <c r="A79" s="28" t="s">
        <v>33</v>
      </c>
      <c r="B79" s="12" t="s">
        <v>81</v>
      </c>
      <c r="C79" s="12" t="s">
        <v>79</v>
      </c>
      <c r="D79" s="12" t="s">
        <v>57</v>
      </c>
      <c r="E79" s="12" t="s">
        <v>48</v>
      </c>
      <c r="F79" s="89" t="s">
        <v>114</v>
      </c>
      <c r="G79" s="14">
        <v>11.5</v>
      </c>
      <c r="H79" s="12">
        <v>12</v>
      </c>
      <c r="I79" s="212">
        <v>2102596.4510880006</v>
      </c>
      <c r="J79" s="209">
        <f t="shared" si="3"/>
        <v>32379985.34675521</v>
      </c>
      <c r="K79" s="210">
        <f t="shared" si="4"/>
        <v>32379985346.755211</v>
      </c>
      <c r="L79" s="148">
        <f t="shared" si="5"/>
        <v>32.379985346755213</v>
      </c>
    </row>
    <row r="80" spans="1:12" ht="12" customHeight="1">
      <c r="A80" s="32" t="s">
        <v>33</v>
      </c>
      <c r="B80" s="11" t="s">
        <v>83</v>
      </c>
      <c r="C80" s="11" t="s">
        <v>84</v>
      </c>
      <c r="D80" s="11" t="s">
        <v>57</v>
      </c>
      <c r="E80" s="11" t="s">
        <v>48</v>
      </c>
      <c r="F80" s="90" t="s">
        <v>113</v>
      </c>
      <c r="G80" s="13">
        <v>0.58499999999999996</v>
      </c>
      <c r="H80" s="11" t="s">
        <v>29</v>
      </c>
      <c r="I80" s="109">
        <v>2316778.9346520002</v>
      </c>
      <c r="J80" s="209">
        <f t="shared" si="3"/>
        <v>35678395.593640804</v>
      </c>
      <c r="K80" s="210">
        <f t="shared" si="4"/>
        <v>35678395593.640808</v>
      </c>
      <c r="L80" s="148">
        <f t="shared" si="5"/>
        <v>35.678395593640808</v>
      </c>
    </row>
    <row r="81" spans="1:12" ht="12" customHeight="1">
      <c r="A81" s="27" t="s">
        <v>33</v>
      </c>
      <c r="B81" s="2" t="s">
        <v>83</v>
      </c>
      <c r="C81" s="2" t="s">
        <v>84</v>
      </c>
      <c r="D81" s="2" t="s">
        <v>57</v>
      </c>
      <c r="E81" s="2" t="s">
        <v>48</v>
      </c>
      <c r="F81" s="88" t="s">
        <v>114</v>
      </c>
      <c r="G81" s="4">
        <v>12</v>
      </c>
      <c r="H81" s="2">
        <v>12.5</v>
      </c>
      <c r="I81" s="211">
        <v>1705610.4448600004</v>
      </c>
      <c r="J81" s="209">
        <f t="shared" si="3"/>
        <v>26266400.850844011</v>
      </c>
      <c r="K81" s="210">
        <f t="shared" si="4"/>
        <v>26266400850.844009</v>
      </c>
      <c r="L81" s="148">
        <f t="shared" si="5"/>
        <v>26.266400850844011</v>
      </c>
    </row>
    <row r="82" spans="1:12" ht="12" customHeight="1">
      <c r="A82" s="27" t="s">
        <v>33</v>
      </c>
      <c r="B82" s="2" t="s">
        <v>86</v>
      </c>
      <c r="C82" s="2" t="s">
        <v>84</v>
      </c>
      <c r="D82" s="2" t="s">
        <v>57</v>
      </c>
      <c r="E82" s="2" t="s">
        <v>48</v>
      </c>
      <c r="F82" s="87" t="s">
        <v>113</v>
      </c>
      <c r="G82" s="4">
        <v>0.50600000000000001</v>
      </c>
      <c r="H82" s="2" t="s">
        <v>29</v>
      </c>
      <c r="I82" s="109">
        <v>2410915.8173520006</v>
      </c>
      <c r="J82" s="209">
        <f t="shared" si="3"/>
        <v>37128103.587220818</v>
      </c>
      <c r="K82" s="210">
        <f t="shared" si="4"/>
        <v>37128103587.220818</v>
      </c>
      <c r="L82" s="148">
        <f t="shared" si="5"/>
        <v>37.128103587220821</v>
      </c>
    </row>
    <row r="83" spans="1:12" ht="12" customHeight="1">
      <c r="A83" s="27" t="s">
        <v>33</v>
      </c>
      <c r="B83" s="2" t="s">
        <v>86</v>
      </c>
      <c r="C83" s="2" t="s">
        <v>84</v>
      </c>
      <c r="D83" s="2" t="s">
        <v>57</v>
      </c>
      <c r="E83" s="2" t="s">
        <v>48</v>
      </c>
      <c r="F83" s="88" t="s">
        <v>114</v>
      </c>
      <c r="G83" s="4">
        <v>11.5</v>
      </c>
      <c r="H83" s="2">
        <v>12</v>
      </c>
      <c r="I83" s="211">
        <v>1691710.0335240003</v>
      </c>
      <c r="J83" s="209">
        <f t="shared" si="3"/>
        <v>26052334.516269609</v>
      </c>
      <c r="K83" s="210">
        <f t="shared" si="4"/>
        <v>26052334516.269608</v>
      </c>
      <c r="L83" s="148">
        <f t="shared" si="5"/>
        <v>26.05233451626961</v>
      </c>
    </row>
    <row r="84" spans="1:12" ht="12" customHeight="1">
      <c r="A84" s="27" t="s">
        <v>33</v>
      </c>
      <c r="B84" s="2" t="s">
        <v>88</v>
      </c>
      <c r="C84" s="2" t="s">
        <v>84</v>
      </c>
      <c r="D84" s="2" t="s">
        <v>57</v>
      </c>
      <c r="E84" s="2" t="s">
        <v>48</v>
      </c>
      <c r="F84" s="87" t="s">
        <v>113</v>
      </c>
      <c r="G84" s="4">
        <v>0.56399999999999995</v>
      </c>
      <c r="H84" s="2" t="s">
        <v>29</v>
      </c>
      <c r="I84" s="109">
        <v>819918.19803600025</v>
      </c>
      <c r="J84" s="209">
        <f t="shared" si="3"/>
        <v>12626740.249754405</v>
      </c>
      <c r="K84" s="210">
        <f t="shared" si="4"/>
        <v>12626740249.754404</v>
      </c>
      <c r="L84" s="148">
        <f t="shared" si="5"/>
        <v>12.626740249754405</v>
      </c>
    </row>
    <row r="85" spans="1:12" ht="12" customHeight="1" thickBot="1">
      <c r="A85" s="28" t="s">
        <v>33</v>
      </c>
      <c r="B85" s="12" t="s">
        <v>88</v>
      </c>
      <c r="C85" s="12" t="s">
        <v>84</v>
      </c>
      <c r="D85" s="12" t="s">
        <v>57</v>
      </c>
      <c r="E85" s="12" t="s">
        <v>48</v>
      </c>
      <c r="F85" s="89" t="s">
        <v>114</v>
      </c>
      <c r="G85" s="14">
        <v>11.5</v>
      </c>
      <c r="H85" s="12">
        <v>12</v>
      </c>
      <c r="I85" s="212">
        <v>661524.69689600007</v>
      </c>
      <c r="J85" s="209">
        <f t="shared" si="3"/>
        <v>10187480.332198402</v>
      </c>
      <c r="K85" s="210">
        <f t="shared" si="4"/>
        <v>10187480332.198402</v>
      </c>
      <c r="L85" s="148">
        <f t="shared" si="5"/>
        <v>10.187480332198403</v>
      </c>
    </row>
    <row r="86" spans="1:12" ht="12" customHeight="1">
      <c r="A86" s="32" t="s">
        <v>33</v>
      </c>
      <c r="B86" s="11" t="s">
        <v>91</v>
      </c>
      <c r="C86" s="11" t="s">
        <v>90</v>
      </c>
      <c r="D86" s="11" t="s">
        <v>57</v>
      </c>
      <c r="E86" s="11" t="s">
        <v>48</v>
      </c>
      <c r="F86" s="90" t="s">
        <v>113</v>
      </c>
      <c r="G86" s="13">
        <v>0.51200000000000001</v>
      </c>
      <c r="H86" s="11" t="s">
        <v>29</v>
      </c>
      <c r="I86" s="109">
        <v>2202765.5877640005</v>
      </c>
      <c r="J86" s="209">
        <f t="shared" si="3"/>
        <v>33922590.05156561</v>
      </c>
      <c r="K86" s="210">
        <f t="shared" si="4"/>
        <v>33922590051.565609</v>
      </c>
      <c r="L86" s="148">
        <f t="shared" si="5"/>
        <v>33.922590051565614</v>
      </c>
    </row>
    <row r="87" spans="1:12" ht="12" customHeight="1">
      <c r="A87" s="27" t="s">
        <v>33</v>
      </c>
      <c r="B87" s="2" t="s">
        <v>91</v>
      </c>
      <c r="C87" s="2" t="s">
        <v>90</v>
      </c>
      <c r="D87" s="2" t="s">
        <v>57</v>
      </c>
      <c r="E87" s="2" t="s">
        <v>48</v>
      </c>
      <c r="F87" s="88" t="s">
        <v>114</v>
      </c>
      <c r="G87" s="4">
        <v>11.5</v>
      </c>
      <c r="H87" s="2">
        <v>12</v>
      </c>
      <c r="I87" s="211">
        <v>906224.39079200011</v>
      </c>
      <c r="J87" s="209">
        <f t="shared" si="3"/>
        <v>13955855.618196804</v>
      </c>
      <c r="K87" s="210">
        <f t="shared" si="4"/>
        <v>13955855618.196804</v>
      </c>
      <c r="L87" s="148">
        <f t="shared" si="5"/>
        <v>13.955855618196805</v>
      </c>
    </row>
    <row r="88" spans="1:12" ht="12" customHeight="1">
      <c r="A88" s="27" t="s">
        <v>33</v>
      </c>
      <c r="B88" s="2" t="s">
        <v>93</v>
      </c>
      <c r="C88" s="2" t="s">
        <v>90</v>
      </c>
      <c r="D88" s="2" t="s">
        <v>57</v>
      </c>
      <c r="E88" s="2" t="s">
        <v>48</v>
      </c>
      <c r="F88" s="87" t="s">
        <v>113</v>
      </c>
      <c r="G88" s="4">
        <v>0.51700000000000002</v>
      </c>
      <c r="H88" s="2" t="s">
        <v>29</v>
      </c>
      <c r="I88" s="109">
        <v>1144835.6295880002</v>
      </c>
      <c r="J88" s="209">
        <f t="shared" si="3"/>
        <v>17630468.695655204</v>
      </c>
      <c r="K88" s="210">
        <f t="shared" si="4"/>
        <v>17630468695.655205</v>
      </c>
      <c r="L88" s="148">
        <f t="shared" si="5"/>
        <v>17.630468695655207</v>
      </c>
    </row>
    <row r="89" spans="1:12" ht="12" customHeight="1" thickBot="1">
      <c r="A89" s="28" t="s">
        <v>33</v>
      </c>
      <c r="B89" s="12" t="s">
        <v>93</v>
      </c>
      <c r="C89" s="12" t="s">
        <v>90</v>
      </c>
      <c r="D89" s="12" t="s">
        <v>57</v>
      </c>
      <c r="E89" s="12" t="s">
        <v>48</v>
      </c>
      <c r="F89" s="89" t="s">
        <v>114</v>
      </c>
      <c r="G89" s="14">
        <v>11.5</v>
      </c>
      <c r="H89" s="12">
        <v>12</v>
      </c>
      <c r="I89" s="212">
        <v>1270819.8158880002</v>
      </c>
      <c r="J89" s="209">
        <f t="shared" si="3"/>
        <v>19570625.164675202</v>
      </c>
      <c r="K89" s="210">
        <f t="shared" si="4"/>
        <v>19570625164.675201</v>
      </c>
      <c r="L89" s="148">
        <f t="shared" si="5"/>
        <v>19.570625164675203</v>
      </c>
    </row>
    <row r="90" spans="1:12" ht="12" customHeight="1">
      <c r="A90" s="32" t="s">
        <v>33</v>
      </c>
      <c r="B90" s="11" t="s">
        <v>96</v>
      </c>
      <c r="C90" s="11" t="s">
        <v>95</v>
      </c>
      <c r="D90" s="11" t="s">
        <v>57</v>
      </c>
      <c r="E90" s="11" t="s">
        <v>48</v>
      </c>
      <c r="F90" s="90" t="s">
        <v>113</v>
      </c>
      <c r="G90" s="13">
        <v>0.51200000000000001</v>
      </c>
      <c r="H90" s="11" t="s">
        <v>29</v>
      </c>
      <c r="I90" s="109">
        <v>3303839.2754640006</v>
      </c>
      <c r="J90" s="209">
        <f t="shared" si="3"/>
        <v>50879124.842145614</v>
      </c>
      <c r="K90" s="210">
        <f t="shared" si="4"/>
        <v>50879124842.145615</v>
      </c>
      <c r="L90" s="148">
        <f t="shared" si="5"/>
        <v>50.879124842145615</v>
      </c>
    </row>
    <row r="91" spans="1:12" ht="12" customHeight="1">
      <c r="A91" s="27" t="s">
        <v>33</v>
      </c>
      <c r="B91" s="2" t="s">
        <v>96</v>
      </c>
      <c r="C91" s="2" t="s">
        <v>95</v>
      </c>
      <c r="D91" s="2" t="s">
        <v>57</v>
      </c>
      <c r="E91" s="2" t="s">
        <v>48</v>
      </c>
      <c r="F91" s="88" t="s">
        <v>114</v>
      </c>
      <c r="G91" s="4">
        <v>11.5</v>
      </c>
      <c r="H91" s="2">
        <v>12</v>
      </c>
      <c r="I91" s="211">
        <v>834493.02286000014</v>
      </c>
      <c r="J91" s="209">
        <f t="shared" si="3"/>
        <v>12851192.552044002</v>
      </c>
      <c r="K91" s="210">
        <f t="shared" si="4"/>
        <v>12851192552.044003</v>
      </c>
      <c r="L91" s="148">
        <f t="shared" si="5"/>
        <v>12.851192552044003</v>
      </c>
    </row>
    <row r="92" spans="1:12" ht="12" customHeight="1">
      <c r="A92" s="27" t="s">
        <v>33</v>
      </c>
      <c r="B92" s="2" t="s">
        <v>98</v>
      </c>
      <c r="C92" s="2" t="s">
        <v>95</v>
      </c>
      <c r="D92" s="2" t="s">
        <v>57</v>
      </c>
      <c r="E92" s="2" t="s">
        <v>48</v>
      </c>
      <c r="F92" s="87" t="s">
        <v>113</v>
      </c>
      <c r="G92" s="4">
        <v>0.51600000000000001</v>
      </c>
      <c r="H92" s="2" t="s">
        <v>29</v>
      </c>
      <c r="I92" s="109">
        <v>985711.51383600023</v>
      </c>
      <c r="J92" s="209">
        <f t="shared" si="3"/>
        <v>15179957.313074404</v>
      </c>
      <c r="K92" s="210">
        <f t="shared" si="4"/>
        <v>15179957313.074404</v>
      </c>
      <c r="L92" s="148">
        <f t="shared" si="5"/>
        <v>15.179957313074405</v>
      </c>
    </row>
    <row r="93" spans="1:12" ht="12" customHeight="1" thickBot="1">
      <c r="A93" s="28" t="s">
        <v>33</v>
      </c>
      <c r="B93" s="12" t="s">
        <v>98</v>
      </c>
      <c r="C93" s="12" t="s">
        <v>95</v>
      </c>
      <c r="D93" s="12" t="s">
        <v>57</v>
      </c>
      <c r="E93" s="12" t="s">
        <v>48</v>
      </c>
      <c r="F93" s="89" t="s">
        <v>114</v>
      </c>
      <c r="G93" s="14">
        <v>11</v>
      </c>
      <c r="H93" s="12">
        <v>11.5</v>
      </c>
      <c r="I93" s="212">
        <v>199439.05536800003</v>
      </c>
      <c r="J93" s="209">
        <f t="shared" si="3"/>
        <v>3071361.4526672009</v>
      </c>
      <c r="K93" s="210">
        <f t="shared" si="4"/>
        <v>3071361452.667201</v>
      </c>
      <c r="L93" s="148">
        <f t="shared" si="5"/>
        <v>3.0713614526672011</v>
      </c>
    </row>
    <row r="94" spans="1:12" ht="12" customHeight="1">
      <c r="A94" s="32" t="s">
        <v>33</v>
      </c>
      <c r="B94" s="11" t="s">
        <v>100</v>
      </c>
      <c r="C94" s="11" t="s">
        <v>101</v>
      </c>
      <c r="D94" s="11" t="s">
        <v>57</v>
      </c>
      <c r="E94" s="11" t="s">
        <v>48</v>
      </c>
      <c r="F94" s="90" t="s">
        <v>113</v>
      </c>
      <c r="G94" s="13">
        <v>0.51300000000000001</v>
      </c>
      <c r="H94" s="11" t="s">
        <v>29</v>
      </c>
      <c r="I94" s="109">
        <v>3108802.6414760007</v>
      </c>
      <c r="J94" s="209">
        <f t="shared" si="3"/>
        <v>47875560.678730413</v>
      </c>
      <c r="K94" s="210">
        <f t="shared" si="4"/>
        <v>47875560678.730415</v>
      </c>
      <c r="L94" s="148">
        <f t="shared" si="5"/>
        <v>47.875560678730416</v>
      </c>
    </row>
    <row r="95" spans="1:12" ht="12" customHeight="1">
      <c r="A95" s="27" t="s">
        <v>33</v>
      </c>
      <c r="B95" s="2" t="s">
        <v>100</v>
      </c>
      <c r="C95" s="2" t="s">
        <v>101</v>
      </c>
      <c r="D95" s="2" t="s">
        <v>57</v>
      </c>
      <c r="E95" s="2" t="s">
        <v>48</v>
      </c>
      <c r="F95" s="88" t="s">
        <v>114</v>
      </c>
      <c r="G95" s="4">
        <v>10</v>
      </c>
      <c r="H95" s="2">
        <v>10.5</v>
      </c>
      <c r="I95" s="211">
        <v>954014.07990000013</v>
      </c>
      <c r="J95" s="209">
        <f t="shared" si="3"/>
        <v>14691816.830460005</v>
      </c>
      <c r="K95" s="210">
        <f t="shared" si="4"/>
        <v>14691816830.460005</v>
      </c>
      <c r="L95" s="148">
        <f t="shared" si="5"/>
        <v>14.691816830460006</v>
      </c>
    </row>
    <row r="96" spans="1:12" ht="12" customHeight="1">
      <c r="A96" s="27" t="s">
        <v>33</v>
      </c>
      <c r="B96" s="2" t="s">
        <v>103</v>
      </c>
      <c r="C96" s="2" t="s">
        <v>101</v>
      </c>
      <c r="D96" s="2" t="s">
        <v>57</v>
      </c>
      <c r="E96" s="2" t="s">
        <v>48</v>
      </c>
      <c r="F96" s="87" t="s">
        <v>113</v>
      </c>
      <c r="G96" s="4">
        <v>0.51300000000000001</v>
      </c>
      <c r="H96" s="2" t="s">
        <v>29</v>
      </c>
      <c r="I96" s="109">
        <v>2336542.9965920006</v>
      </c>
      <c r="J96" s="209">
        <f t="shared" si="3"/>
        <v>35982762.147516817</v>
      </c>
      <c r="K96" s="210">
        <f t="shared" si="4"/>
        <v>35982762147.516815</v>
      </c>
      <c r="L96" s="148">
        <f t="shared" si="5"/>
        <v>35.982762147516816</v>
      </c>
    </row>
    <row r="97" spans="1:12" ht="12" customHeight="1" thickBot="1">
      <c r="A97" s="28" t="s">
        <v>33</v>
      </c>
      <c r="B97" s="12" t="s">
        <v>103</v>
      </c>
      <c r="C97" s="12" t="s">
        <v>101</v>
      </c>
      <c r="D97" s="12" t="s">
        <v>57</v>
      </c>
      <c r="E97" s="12" t="s">
        <v>48</v>
      </c>
      <c r="F97" s="89" t="s">
        <v>114</v>
      </c>
      <c r="G97" s="14">
        <v>11.5</v>
      </c>
      <c r="H97" s="12">
        <v>12</v>
      </c>
      <c r="I97" s="212">
        <v>668568.57110400021</v>
      </c>
      <c r="J97" s="209">
        <f t="shared" si="3"/>
        <v>10295955.995001605</v>
      </c>
      <c r="K97" s="210">
        <f t="shared" si="4"/>
        <v>10295955995.001604</v>
      </c>
      <c r="L97" s="148">
        <f t="shared" si="5"/>
        <v>10.295955995001604</v>
      </c>
    </row>
    <row r="98" spans="1:12" ht="12" customHeight="1">
      <c r="A98" s="32" t="s">
        <v>33</v>
      </c>
      <c r="B98" s="11" t="s">
        <v>105</v>
      </c>
      <c r="C98" s="11" t="s">
        <v>32</v>
      </c>
      <c r="D98" s="11" t="s">
        <v>57</v>
      </c>
      <c r="E98" s="11" t="s">
        <v>48</v>
      </c>
      <c r="F98" s="90" t="s">
        <v>113</v>
      </c>
      <c r="G98" s="13">
        <v>0.48799999999999999</v>
      </c>
      <c r="H98" s="11" t="s">
        <v>29</v>
      </c>
      <c r="I98" s="109">
        <v>4492736.5862680003</v>
      </c>
      <c r="J98" s="209">
        <f t="shared" si="3"/>
        <v>69188143.428527206</v>
      </c>
      <c r="K98" s="210">
        <f t="shared" si="4"/>
        <v>69188143428.527206</v>
      </c>
      <c r="L98" s="148">
        <f t="shared" si="5"/>
        <v>69.188143428527212</v>
      </c>
    </row>
    <row r="99" spans="1:12" ht="12" customHeight="1">
      <c r="A99" s="27" t="s">
        <v>33</v>
      </c>
      <c r="B99" s="2" t="s">
        <v>105</v>
      </c>
      <c r="C99" s="2" t="s">
        <v>32</v>
      </c>
      <c r="D99" s="2" t="s">
        <v>57</v>
      </c>
      <c r="E99" s="2" t="s">
        <v>48</v>
      </c>
      <c r="F99" s="88" t="s">
        <v>114</v>
      </c>
      <c r="G99" s="4">
        <v>12</v>
      </c>
      <c r="H99" s="2">
        <v>12.5</v>
      </c>
      <c r="I99" s="211">
        <v>788895.17758800008</v>
      </c>
      <c r="J99" s="209">
        <f t="shared" si="3"/>
        <v>12148985.734855203</v>
      </c>
      <c r="K99" s="210">
        <f t="shared" si="4"/>
        <v>12148985734.855204</v>
      </c>
      <c r="L99" s="148">
        <f t="shared" si="5"/>
        <v>12.148985734855204</v>
      </c>
    </row>
    <row r="100" spans="1:12" ht="12" customHeight="1">
      <c r="A100" s="27" t="s">
        <v>33</v>
      </c>
      <c r="B100" s="2" t="s">
        <v>18</v>
      </c>
      <c r="C100" s="2" t="s">
        <v>32</v>
      </c>
      <c r="D100" s="2" t="s">
        <v>57</v>
      </c>
      <c r="E100" s="2" t="s">
        <v>48</v>
      </c>
      <c r="F100" s="87" t="s">
        <v>113</v>
      </c>
      <c r="G100" s="4">
        <v>0.53</v>
      </c>
      <c r="H100" s="2" t="s">
        <v>29</v>
      </c>
      <c r="I100" s="109">
        <v>5078652.037676001</v>
      </c>
      <c r="J100" s="209">
        <f t="shared" si="3"/>
        <v>78211241.380210415</v>
      </c>
      <c r="K100" s="210">
        <f t="shared" si="4"/>
        <v>78211241380.210419</v>
      </c>
      <c r="L100" s="148">
        <f t="shared" si="5"/>
        <v>78.211241380210424</v>
      </c>
    </row>
    <row r="101" spans="1:12" ht="12" customHeight="1" thickBot="1">
      <c r="A101" s="28" t="s">
        <v>33</v>
      </c>
      <c r="B101" s="12" t="s">
        <v>18</v>
      </c>
      <c r="C101" s="12" t="s">
        <v>32</v>
      </c>
      <c r="D101" s="12" t="s">
        <v>57</v>
      </c>
      <c r="E101" s="12" t="s">
        <v>48</v>
      </c>
      <c r="F101" s="89" t="s">
        <v>114</v>
      </c>
      <c r="G101" s="14">
        <v>11.5</v>
      </c>
      <c r="H101" s="12">
        <v>12</v>
      </c>
      <c r="I101" s="212">
        <v>502194.5103560001</v>
      </c>
      <c r="J101" s="209">
        <f t="shared" si="3"/>
        <v>7733795.4594824025</v>
      </c>
      <c r="K101" s="210">
        <f t="shared" si="4"/>
        <v>7733795459.4824028</v>
      </c>
      <c r="L101" s="148">
        <f t="shared" si="5"/>
        <v>7.733795459482403</v>
      </c>
    </row>
    <row r="102" spans="1:12" ht="12" customHeight="1">
      <c r="A102" s="32" t="s">
        <v>33</v>
      </c>
      <c r="B102" s="11" t="s">
        <v>20</v>
      </c>
      <c r="C102" s="11" t="s">
        <v>30</v>
      </c>
      <c r="D102" s="11" t="s">
        <v>57</v>
      </c>
      <c r="E102" s="11" t="s">
        <v>48</v>
      </c>
      <c r="F102" s="90" t="s">
        <v>113</v>
      </c>
      <c r="G102" s="13">
        <v>0.50900000000000001</v>
      </c>
      <c r="H102" s="11" t="s">
        <v>29</v>
      </c>
      <c r="I102" s="109">
        <v>2218839.1092280005</v>
      </c>
      <c r="J102" s="209">
        <f t="shared" si="3"/>
        <v>34170122.282111213</v>
      </c>
      <c r="K102" s="210">
        <f t="shared" si="4"/>
        <v>34170122282.111214</v>
      </c>
      <c r="L102" s="148">
        <f t="shared" si="5"/>
        <v>34.170122282111215</v>
      </c>
    </row>
    <row r="103" spans="1:12" ht="12" customHeight="1">
      <c r="A103" s="27" t="s">
        <v>33</v>
      </c>
      <c r="B103" s="2" t="s">
        <v>20</v>
      </c>
      <c r="C103" s="2" t="s">
        <v>30</v>
      </c>
      <c r="D103" s="2" t="s">
        <v>57</v>
      </c>
      <c r="E103" s="2" t="s">
        <v>48</v>
      </c>
      <c r="F103" s="88" t="s">
        <v>114</v>
      </c>
      <c r="G103" s="4">
        <v>11</v>
      </c>
      <c r="H103" s="2">
        <v>11.5</v>
      </c>
      <c r="I103" s="211">
        <v>671041.42056000023</v>
      </c>
      <c r="J103" s="209">
        <f t="shared" si="3"/>
        <v>10334037.876624005</v>
      </c>
      <c r="K103" s="210">
        <f t="shared" si="4"/>
        <v>10334037876.624004</v>
      </c>
      <c r="L103" s="148">
        <f t="shared" si="5"/>
        <v>10.334037876624006</v>
      </c>
    </row>
    <row r="104" spans="1:12" ht="12" customHeight="1">
      <c r="A104" s="27" t="s">
        <v>33</v>
      </c>
      <c r="B104" s="2" t="s">
        <v>22</v>
      </c>
      <c r="C104" s="2" t="s">
        <v>30</v>
      </c>
      <c r="D104" s="2" t="s">
        <v>57</v>
      </c>
      <c r="E104" s="2" t="s">
        <v>48</v>
      </c>
      <c r="F104" s="88" t="s">
        <v>113</v>
      </c>
      <c r="G104" s="4">
        <v>0.52600000000000002</v>
      </c>
      <c r="H104" s="2" t="s">
        <v>29</v>
      </c>
      <c r="I104" s="213">
        <v>516357.19360400009</v>
      </c>
      <c r="J104" s="209">
        <f t="shared" si="3"/>
        <v>7951900.7815016024</v>
      </c>
      <c r="K104" s="210">
        <f t="shared" si="4"/>
        <v>7951900781.5016022</v>
      </c>
      <c r="L104" s="148">
        <f t="shared" si="5"/>
        <v>7.9519007815016023</v>
      </c>
    </row>
    <row r="105" spans="1:12" ht="12" customHeight="1">
      <c r="A105" s="27" t="s">
        <v>33</v>
      </c>
      <c r="B105" s="2" t="s">
        <v>22</v>
      </c>
      <c r="C105" s="2" t="s">
        <v>30</v>
      </c>
      <c r="D105" s="2" t="s">
        <v>57</v>
      </c>
      <c r="E105" s="2" t="s">
        <v>48</v>
      </c>
      <c r="F105" s="88" t="s">
        <v>114</v>
      </c>
      <c r="G105" s="4">
        <v>11.5</v>
      </c>
      <c r="H105" s="2">
        <v>12</v>
      </c>
      <c r="I105" s="211">
        <v>811675.36651600013</v>
      </c>
      <c r="J105" s="209">
        <f t="shared" si="3"/>
        <v>12499800.644346403</v>
      </c>
      <c r="K105" s="210">
        <f t="shared" si="4"/>
        <v>12499800644.346403</v>
      </c>
      <c r="L105" s="148">
        <f t="shared" si="5"/>
        <v>12.499800644346404</v>
      </c>
    </row>
    <row r="106" spans="1:12" ht="12" customHeight="1">
      <c r="A106" s="27" t="s">
        <v>33</v>
      </c>
      <c r="B106" s="2" t="s">
        <v>24</v>
      </c>
      <c r="C106" s="2" t="s">
        <v>30</v>
      </c>
      <c r="D106" s="2" t="s">
        <v>57</v>
      </c>
      <c r="E106" s="2" t="s">
        <v>48</v>
      </c>
      <c r="F106" s="88" t="s">
        <v>113</v>
      </c>
      <c r="G106" s="4">
        <v>0.51</v>
      </c>
      <c r="H106" s="2" t="s">
        <v>29</v>
      </c>
      <c r="I106" s="214">
        <v>1921235.4239400004</v>
      </c>
      <c r="J106" s="209">
        <f t="shared" si="3"/>
        <v>29587025.528676011</v>
      </c>
      <c r="K106" s="210">
        <f t="shared" si="4"/>
        <v>29587025528.67601</v>
      </c>
      <c r="L106" s="148">
        <f t="shared" si="5"/>
        <v>29.587025528676012</v>
      </c>
    </row>
    <row r="107" spans="1:12" ht="12" customHeight="1" thickBot="1">
      <c r="A107" s="28" t="s">
        <v>33</v>
      </c>
      <c r="B107" s="12" t="s">
        <v>24</v>
      </c>
      <c r="C107" s="12" t="s">
        <v>30</v>
      </c>
      <c r="D107" s="12" t="s">
        <v>57</v>
      </c>
      <c r="E107" s="12" t="s">
        <v>48</v>
      </c>
      <c r="F107" s="89" t="s">
        <v>114</v>
      </c>
      <c r="G107" s="14">
        <v>12</v>
      </c>
      <c r="H107" s="12">
        <v>12.5</v>
      </c>
      <c r="I107" s="212">
        <v>1082208.8437440002</v>
      </c>
      <c r="J107" s="209">
        <f t="shared" si="3"/>
        <v>16666016.193657605</v>
      </c>
      <c r="K107" s="210">
        <f t="shared" si="4"/>
        <v>16666016193.657604</v>
      </c>
      <c r="L107" s="148">
        <f t="shared" si="5"/>
        <v>16.666016193657605</v>
      </c>
    </row>
    <row r="108" spans="1:12" ht="12" customHeight="1">
      <c r="A108" s="32" t="s">
        <v>33</v>
      </c>
      <c r="B108" s="11" t="s">
        <v>26</v>
      </c>
      <c r="C108" s="11" t="s">
        <v>44</v>
      </c>
      <c r="D108" s="11" t="s">
        <v>57</v>
      </c>
      <c r="E108" s="11" t="s">
        <v>48</v>
      </c>
      <c r="F108" s="91" t="s">
        <v>113</v>
      </c>
      <c r="G108" s="13">
        <v>0.52600000000000002</v>
      </c>
      <c r="H108" s="11" t="s">
        <v>29</v>
      </c>
      <c r="I108" s="214">
        <v>3308391.5665080007</v>
      </c>
      <c r="J108" s="209">
        <f t="shared" si="3"/>
        <v>50949230.12422321</v>
      </c>
      <c r="K108" s="210">
        <f t="shared" si="4"/>
        <v>50949230124.223213</v>
      </c>
      <c r="L108" s="148">
        <f t="shared" si="5"/>
        <v>50.949230124223213</v>
      </c>
    </row>
    <row r="109" spans="1:12" ht="12" customHeight="1" thickBot="1">
      <c r="A109" s="28" t="s">
        <v>33</v>
      </c>
      <c r="B109" s="12" t="s">
        <v>26</v>
      </c>
      <c r="C109" s="12" t="s">
        <v>44</v>
      </c>
      <c r="D109" s="12" t="s">
        <v>57</v>
      </c>
      <c r="E109" s="12" t="s">
        <v>48</v>
      </c>
      <c r="F109" s="89" t="s">
        <v>114</v>
      </c>
      <c r="G109" s="14">
        <v>11.5</v>
      </c>
      <c r="H109" s="12">
        <v>12</v>
      </c>
      <c r="I109" s="212">
        <v>1152291.6453720003</v>
      </c>
      <c r="J109" s="209">
        <f t="shared" si="3"/>
        <v>17745291.338728808</v>
      </c>
      <c r="K109" s="210">
        <f t="shared" si="4"/>
        <v>17745291338.728809</v>
      </c>
      <c r="L109" s="148">
        <f t="shared" si="5"/>
        <v>17.745291338728812</v>
      </c>
    </row>
    <row r="110" spans="1:12" ht="12" customHeight="1">
      <c r="A110" s="29" t="s">
        <v>34</v>
      </c>
      <c r="B110" s="2" t="s">
        <v>52</v>
      </c>
      <c r="C110" s="2" t="s">
        <v>44</v>
      </c>
      <c r="D110" s="2" t="s">
        <v>45</v>
      </c>
      <c r="E110" s="2" t="s">
        <v>48</v>
      </c>
      <c r="F110" s="87" t="s">
        <v>113</v>
      </c>
      <c r="G110" s="4">
        <v>0.57299999999999995</v>
      </c>
      <c r="H110" s="2" t="s">
        <v>29</v>
      </c>
      <c r="I110" s="109">
        <v>4516472.1943040006</v>
      </c>
      <c r="J110" s="209">
        <f t="shared" si="3"/>
        <v>69553671.792281613</v>
      </c>
      <c r="K110" s="210">
        <f t="shared" si="4"/>
        <v>69553671792.281616</v>
      </c>
      <c r="L110" s="148">
        <f t="shared" si="5"/>
        <v>69.553671792281619</v>
      </c>
    </row>
    <row r="111" spans="1:12" ht="12" customHeight="1">
      <c r="A111" s="29" t="s">
        <v>34</v>
      </c>
      <c r="B111" s="2" t="s">
        <v>52</v>
      </c>
      <c r="C111" s="2" t="s">
        <v>44</v>
      </c>
      <c r="D111" s="2" t="s">
        <v>45</v>
      </c>
      <c r="E111" s="2" t="s">
        <v>48</v>
      </c>
      <c r="F111" s="88" t="s">
        <v>114</v>
      </c>
      <c r="G111" s="4">
        <v>4.0999999999999996</v>
      </c>
      <c r="H111" s="2">
        <v>4.5999999999999996</v>
      </c>
      <c r="I111" s="211">
        <v>3888162.3616920006</v>
      </c>
      <c r="J111" s="209">
        <f t="shared" si="3"/>
        <v>59877700.370056815</v>
      </c>
      <c r="K111" s="210">
        <f t="shared" si="4"/>
        <v>59877700370.056816</v>
      </c>
      <c r="L111" s="148">
        <f t="shared" si="5"/>
        <v>59.877700370056822</v>
      </c>
    </row>
    <row r="112" spans="1:12" ht="12" customHeight="1">
      <c r="A112" s="29" t="s">
        <v>34</v>
      </c>
      <c r="B112" s="2" t="s">
        <v>54</v>
      </c>
      <c r="C112" s="2" t="s">
        <v>44</v>
      </c>
      <c r="D112" s="2" t="s">
        <v>45</v>
      </c>
      <c r="E112" s="2" t="s">
        <v>48</v>
      </c>
      <c r="F112" s="87" t="s">
        <v>113</v>
      </c>
      <c r="G112" s="4">
        <v>0.503</v>
      </c>
      <c r="H112" s="2" t="s">
        <v>29</v>
      </c>
      <c r="I112" s="109">
        <v>4583857.34198</v>
      </c>
      <c r="J112" s="209">
        <f t="shared" si="3"/>
        <v>70591403.066492006</v>
      </c>
      <c r="K112" s="210">
        <f t="shared" si="4"/>
        <v>70591403066.492004</v>
      </c>
      <c r="L112" s="148">
        <f t="shared" si="5"/>
        <v>70.591403066492006</v>
      </c>
    </row>
    <row r="113" spans="1:12" ht="12" customHeight="1" thickBot="1">
      <c r="A113" s="34" t="s">
        <v>34</v>
      </c>
      <c r="B113" s="12" t="s">
        <v>54</v>
      </c>
      <c r="C113" s="12" t="s">
        <v>44</v>
      </c>
      <c r="D113" s="12" t="s">
        <v>45</v>
      </c>
      <c r="E113" s="12" t="s">
        <v>48</v>
      </c>
      <c r="F113" s="89" t="s">
        <v>114</v>
      </c>
      <c r="G113" s="14">
        <v>3.5</v>
      </c>
      <c r="H113" s="12">
        <v>4</v>
      </c>
      <c r="I113" s="212">
        <v>3516560.5298040006</v>
      </c>
      <c r="J113" s="209">
        <f t="shared" si="3"/>
        <v>54155032.158981614</v>
      </c>
      <c r="K113" s="210">
        <f t="shared" si="4"/>
        <v>54155032158.981613</v>
      </c>
      <c r="L113" s="148">
        <f t="shared" si="5"/>
        <v>54.155032158981619</v>
      </c>
    </row>
    <row r="114" spans="1:12" ht="12" customHeight="1">
      <c r="A114" s="31" t="s">
        <v>34</v>
      </c>
      <c r="B114" s="11" t="s">
        <v>58</v>
      </c>
      <c r="C114" s="11" t="s">
        <v>56</v>
      </c>
      <c r="D114" s="11" t="s">
        <v>57</v>
      </c>
      <c r="E114" s="11" t="s">
        <v>48</v>
      </c>
      <c r="F114" s="90" t="s">
        <v>113</v>
      </c>
      <c r="G114" s="13">
        <v>0.51300000000000001</v>
      </c>
      <c r="H114" s="11" t="s">
        <v>29</v>
      </c>
      <c r="I114" s="109">
        <v>7636084.1852960009</v>
      </c>
      <c r="J114" s="209">
        <f t="shared" si="3"/>
        <v>117595696.45355843</v>
      </c>
      <c r="K114" s="210">
        <f t="shared" si="4"/>
        <v>117595696453.55843</v>
      </c>
      <c r="L114" s="148">
        <f t="shared" si="5"/>
        <v>117.59569645355843</v>
      </c>
    </row>
    <row r="115" spans="1:12" ht="12" customHeight="1">
      <c r="A115" s="29" t="s">
        <v>34</v>
      </c>
      <c r="B115" s="2" t="s">
        <v>58</v>
      </c>
      <c r="C115" s="2" t="s">
        <v>56</v>
      </c>
      <c r="D115" s="2" t="s">
        <v>57</v>
      </c>
      <c r="E115" s="2" t="s">
        <v>48</v>
      </c>
      <c r="F115" s="88" t="s">
        <v>114</v>
      </c>
      <c r="G115" s="4">
        <v>3.8</v>
      </c>
      <c r="H115" s="2">
        <v>4.3</v>
      </c>
      <c r="I115" s="211">
        <v>5790064.5989760011</v>
      </c>
      <c r="J115" s="209">
        <f t="shared" si="3"/>
        <v>89166994.824230418</v>
      </c>
      <c r="K115" s="210">
        <f t="shared" si="4"/>
        <v>89166994824.230423</v>
      </c>
      <c r="L115" s="148">
        <f t="shared" si="5"/>
        <v>89.166994824230429</v>
      </c>
    </row>
    <row r="116" spans="1:12" ht="12" customHeight="1">
      <c r="A116" s="29" t="s">
        <v>34</v>
      </c>
      <c r="B116" s="2" t="s">
        <v>60</v>
      </c>
      <c r="C116" s="2" t="s">
        <v>56</v>
      </c>
      <c r="D116" s="2" t="s">
        <v>57</v>
      </c>
      <c r="E116" s="2" t="s">
        <v>48</v>
      </c>
      <c r="F116" s="87" t="s">
        <v>113</v>
      </c>
      <c r="G116" s="4">
        <v>0.53500000000000003</v>
      </c>
      <c r="H116" s="2" t="s">
        <v>29</v>
      </c>
      <c r="I116" s="109">
        <v>8904150.1461080015</v>
      </c>
      <c r="J116" s="209">
        <f t="shared" si="3"/>
        <v>137123912.25006324</v>
      </c>
      <c r="K116" s="210">
        <f t="shared" si="4"/>
        <v>137123912250.06325</v>
      </c>
      <c r="L116" s="148">
        <f t="shared" si="5"/>
        <v>137.12391225006326</v>
      </c>
    </row>
    <row r="117" spans="1:12" ht="12" customHeight="1" thickBot="1">
      <c r="A117" s="34" t="s">
        <v>34</v>
      </c>
      <c r="B117" s="12" t="s">
        <v>60</v>
      </c>
      <c r="C117" s="12" t="s">
        <v>56</v>
      </c>
      <c r="D117" s="12" t="s">
        <v>57</v>
      </c>
      <c r="E117" s="12" t="s">
        <v>48</v>
      </c>
      <c r="F117" s="89" t="s">
        <v>114</v>
      </c>
      <c r="G117" s="14">
        <v>4</v>
      </c>
      <c r="H117" s="12">
        <v>4.5</v>
      </c>
      <c r="I117" s="212">
        <v>6539918.729092001</v>
      </c>
      <c r="J117" s="209">
        <f t="shared" si="3"/>
        <v>100714748.42801683</v>
      </c>
      <c r="K117" s="210">
        <f t="shared" si="4"/>
        <v>100714748428.01683</v>
      </c>
      <c r="L117" s="148">
        <f t="shared" si="5"/>
        <v>100.71474842801683</v>
      </c>
    </row>
    <row r="118" spans="1:12" ht="12" customHeight="1">
      <c r="A118" s="31" t="s">
        <v>34</v>
      </c>
      <c r="B118" s="11" t="s">
        <v>63</v>
      </c>
      <c r="C118" s="11" t="s">
        <v>62</v>
      </c>
      <c r="D118" s="11" t="s">
        <v>57</v>
      </c>
      <c r="E118" s="11" t="s">
        <v>48</v>
      </c>
      <c r="F118" s="90" t="s">
        <v>113</v>
      </c>
      <c r="G118" s="13">
        <v>0.51100000000000001</v>
      </c>
      <c r="H118" s="11" t="s">
        <v>29</v>
      </c>
      <c r="I118" s="109">
        <v>4497251.4098960012</v>
      </c>
      <c r="J118" s="209">
        <f t="shared" si="3"/>
        <v>69257671.712398425</v>
      </c>
      <c r="K118" s="210">
        <f t="shared" si="4"/>
        <v>69257671712.398422</v>
      </c>
      <c r="L118" s="148">
        <f t="shared" si="5"/>
        <v>69.25767171239842</v>
      </c>
    </row>
    <row r="119" spans="1:12" ht="12" customHeight="1" thickBot="1">
      <c r="A119" s="34" t="s">
        <v>34</v>
      </c>
      <c r="B119" s="12" t="s">
        <v>63</v>
      </c>
      <c r="C119" s="12" t="s">
        <v>62</v>
      </c>
      <c r="D119" s="12" t="s">
        <v>57</v>
      </c>
      <c r="E119" s="12" t="s">
        <v>48</v>
      </c>
      <c r="F119" s="89" t="s">
        <v>114</v>
      </c>
      <c r="G119" s="14">
        <v>3.3</v>
      </c>
      <c r="H119" s="12">
        <v>3.8</v>
      </c>
      <c r="I119" s="212">
        <v>4739852.9284960004</v>
      </c>
      <c r="J119" s="209">
        <f t="shared" si="3"/>
        <v>72993735.098838419</v>
      </c>
      <c r="K119" s="210">
        <f t="shared" si="4"/>
        <v>72993735098.838425</v>
      </c>
      <c r="L119" s="148">
        <f t="shared" si="5"/>
        <v>72.993735098838428</v>
      </c>
    </row>
    <row r="120" spans="1:12" ht="12" customHeight="1">
      <c r="A120" s="31" t="s">
        <v>34</v>
      </c>
      <c r="B120" s="11" t="s">
        <v>66</v>
      </c>
      <c r="C120" s="11" t="s">
        <v>67</v>
      </c>
      <c r="D120" s="11" t="s">
        <v>57</v>
      </c>
      <c r="E120" s="11" t="s">
        <v>48</v>
      </c>
      <c r="F120" s="90" t="s">
        <v>113</v>
      </c>
      <c r="G120" s="13">
        <v>0.50900000000000001</v>
      </c>
      <c r="H120" s="11" t="s">
        <v>29</v>
      </c>
      <c r="I120" s="109">
        <v>4924548.5556680011</v>
      </c>
      <c r="J120" s="209">
        <f t="shared" si="3"/>
        <v>75838047.757287219</v>
      </c>
      <c r="K120" s="210">
        <f t="shared" si="4"/>
        <v>75838047757.287216</v>
      </c>
      <c r="L120" s="148">
        <f t="shared" si="5"/>
        <v>75.838047757287214</v>
      </c>
    </row>
    <row r="121" spans="1:12" ht="12" customHeight="1">
      <c r="A121" s="29" t="s">
        <v>34</v>
      </c>
      <c r="B121" s="2" t="s">
        <v>66</v>
      </c>
      <c r="C121" s="2" t="s">
        <v>67</v>
      </c>
      <c r="D121" s="2" t="s">
        <v>57</v>
      </c>
      <c r="E121" s="2" t="s">
        <v>48</v>
      </c>
      <c r="F121" s="88" t="s">
        <v>114</v>
      </c>
      <c r="G121" s="4">
        <v>3.5</v>
      </c>
      <c r="H121" s="2">
        <v>4</v>
      </c>
      <c r="I121" s="211">
        <v>3803748.2734440006</v>
      </c>
      <c r="J121" s="209">
        <f t="shared" si="3"/>
        <v>58577723.411037616</v>
      </c>
      <c r="K121" s="210">
        <f t="shared" si="4"/>
        <v>58577723411.037613</v>
      </c>
      <c r="L121" s="148">
        <f t="shared" si="5"/>
        <v>58.577723411037617</v>
      </c>
    </row>
    <row r="122" spans="1:12" ht="12" customHeight="1">
      <c r="A122" s="29" t="s">
        <v>34</v>
      </c>
      <c r="B122" s="2" t="s">
        <v>68</v>
      </c>
      <c r="C122" s="2" t="s">
        <v>67</v>
      </c>
      <c r="D122" s="2" t="s">
        <v>57</v>
      </c>
      <c r="E122" s="2" t="s">
        <v>48</v>
      </c>
      <c r="F122" s="87" t="s">
        <v>113</v>
      </c>
      <c r="G122" s="4">
        <v>0.50700000000000001</v>
      </c>
      <c r="H122" s="2" t="s">
        <v>29</v>
      </c>
      <c r="I122" s="109">
        <v>3705077.8334080004</v>
      </c>
      <c r="J122" s="209">
        <f t="shared" si="3"/>
        <v>57058198.634483211</v>
      </c>
      <c r="K122" s="210">
        <f t="shared" si="4"/>
        <v>57058198634.483208</v>
      </c>
      <c r="L122" s="148">
        <f t="shared" si="5"/>
        <v>57.058198634483212</v>
      </c>
    </row>
    <row r="123" spans="1:12" ht="12" customHeight="1">
      <c r="A123" s="29" t="s">
        <v>34</v>
      </c>
      <c r="B123" s="2" t="s">
        <v>68</v>
      </c>
      <c r="C123" s="2" t="s">
        <v>67</v>
      </c>
      <c r="D123" s="2" t="s">
        <v>57</v>
      </c>
      <c r="E123" s="2" t="s">
        <v>48</v>
      </c>
      <c r="F123" s="88" t="s">
        <v>114</v>
      </c>
      <c r="G123" s="4">
        <v>4</v>
      </c>
      <c r="H123" s="2">
        <v>4.5</v>
      </c>
      <c r="I123" s="211">
        <v>4853416.6663920013</v>
      </c>
      <c r="J123" s="209">
        <f t="shared" si="3"/>
        <v>74742616.662436828</v>
      </c>
      <c r="K123" s="210">
        <f t="shared" si="4"/>
        <v>74742616662.436829</v>
      </c>
      <c r="L123" s="148">
        <f t="shared" si="5"/>
        <v>74.742616662436831</v>
      </c>
    </row>
    <row r="124" spans="1:12" ht="12" customHeight="1">
      <c r="A124" s="29" t="s">
        <v>34</v>
      </c>
      <c r="B124" s="2" t="s">
        <v>70</v>
      </c>
      <c r="C124" s="2" t="s">
        <v>67</v>
      </c>
      <c r="D124" s="2" t="s">
        <v>57</v>
      </c>
      <c r="E124" s="2" t="s">
        <v>48</v>
      </c>
      <c r="F124" s="87" t="s">
        <v>113</v>
      </c>
      <c r="G124" s="4">
        <v>0.57499999999999996</v>
      </c>
      <c r="H124" s="2" t="s">
        <v>29</v>
      </c>
      <c r="I124" s="215">
        <v>4856526.4619200006</v>
      </c>
      <c r="J124" s="209">
        <f t="shared" si="3"/>
        <v>74790507.513568014</v>
      </c>
      <c r="K124" s="210">
        <f t="shared" si="4"/>
        <v>74790507513.568008</v>
      </c>
      <c r="L124" s="148">
        <f t="shared" si="5"/>
        <v>74.790507513568016</v>
      </c>
    </row>
    <row r="125" spans="1:12" ht="12" customHeight="1" thickBot="1">
      <c r="A125" s="34" t="s">
        <v>34</v>
      </c>
      <c r="B125" s="12" t="s">
        <v>70</v>
      </c>
      <c r="C125" s="12" t="s">
        <v>67</v>
      </c>
      <c r="D125" s="12" t="s">
        <v>57</v>
      </c>
      <c r="E125" s="12" t="s">
        <v>48</v>
      </c>
      <c r="F125" s="89" t="s">
        <v>114</v>
      </c>
      <c r="G125" s="14">
        <v>4</v>
      </c>
      <c r="H125" s="12">
        <v>4.5</v>
      </c>
      <c r="I125" s="212">
        <v>2619909.0638000006</v>
      </c>
      <c r="J125" s="209">
        <f t="shared" si="3"/>
        <v>40346599.582520016</v>
      </c>
      <c r="K125" s="210">
        <f t="shared" si="4"/>
        <v>40346599582.520012</v>
      </c>
      <c r="L125" s="148">
        <f t="shared" si="5"/>
        <v>40.346599582520014</v>
      </c>
    </row>
    <row r="126" spans="1:12" ht="12" customHeight="1">
      <c r="A126" s="31" t="s">
        <v>34</v>
      </c>
      <c r="B126" s="11" t="s">
        <v>72</v>
      </c>
      <c r="C126" s="11" t="s">
        <v>73</v>
      </c>
      <c r="D126" s="11" t="s">
        <v>57</v>
      </c>
      <c r="E126" s="11" t="s">
        <v>48</v>
      </c>
      <c r="F126" s="90" t="s">
        <v>113</v>
      </c>
      <c r="G126" s="13">
        <v>0.51300000000000001</v>
      </c>
      <c r="H126" s="11" t="s">
        <v>29</v>
      </c>
      <c r="I126" s="109">
        <v>4295882.7826040005</v>
      </c>
      <c r="J126" s="209">
        <f t="shared" si="3"/>
        <v>66156594.852101617</v>
      </c>
      <c r="K126" s="210">
        <f t="shared" si="4"/>
        <v>66156594852.101616</v>
      </c>
      <c r="L126" s="148">
        <f t="shared" si="5"/>
        <v>66.15659485210162</v>
      </c>
    </row>
    <row r="127" spans="1:12" ht="12" customHeight="1">
      <c r="A127" s="29" t="s">
        <v>34</v>
      </c>
      <c r="B127" s="2" t="s">
        <v>72</v>
      </c>
      <c r="C127" s="2" t="s">
        <v>73</v>
      </c>
      <c r="D127" s="2" t="s">
        <v>57</v>
      </c>
      <c r="E127" s="2" t="s">
        <v>48</v>
      </c>
      <c r="F127" s="88" t="s">
        <v>114</v>
      </c>
      <c r="G127" s="4">
        <v>4</v>
      </c>
      <c r="H127" s="2">
        <v>4.5</v>
      </c>
      <c r="I127" s="211">
        <v>2981694.4326960007</v>
      </c>
      <c r="J127" s="209">
        <f t="shared" si="3"/>
        <v>45918094.263518415</v>
      </c>
      <c r="K127" s="210">
        <f t="shared" si="4"/>
        <v>45918094263.518417</v>
      </c>
      <c r="L127" s="148">
        <f t="shared" si="5"/>
        <v>45.918094263518419</v>
      </c>
    </row>
    <row r="128" spans="1:12" ht="12" customHeight="1">
      <c r="A128" s="29" t="s">
        <v>34</v>
      </c>
      <c r="B128" s="2" t="s">
        <v>75</v>
      </c>
      <c r="C128" s="2" t="s">
        <v>73</v>
      </c>
      <c r="D128" s="2" t="s">
        <v>57</v>
      </c>
      <c r="E128" s="2" t="s">
        <v>48</v>
      </c>
      <c r="F128" s="87" t="s">
        <v>113</v>
      </c>
      <c r="G128" s="4">
        <v>0.51200000000000001</v>
      </c>
      <c r="H128" s="2" t="s">
        <v>29</v>
      </c>
      <c r="I128" s="109">
        <v>4485018.298572001</v>
      </c>
      <c r="J128" s="209">
        <f t="shared" si="3"/>
        <v>69069281.798008829</v>
      </c>
      <c r="K128" s="210">
        <f t="shared" si="4"/>
        <v>69069281798.008835</v>
      </c>
      <c r="L128" s="148">
        <f t="shared" si="5"/>
        <v>69.069281798008845</v>
      </c>
    </row>
    <row r="129" spans="1:12" ht="12" customHeight="1" thickBot="1">
      <c r="A129" s="34" t="s">
        <v>34</v>
      </c>
      <c r="B129" s="12" t="s">
        <v>75</v>
      </c>
      <c r="C129" s="12" t="s">
        <v>73</v>
      </c>
      <c r="D129" s="12" t="s">
        <v>57</v>
      </c>
      <c r="E129" s="12" t="s">
        <v>48</v>
      </c>
      <c r="F129" s="89" t="s">
        <v>114</v>
      </c>
      <c r="G129" s="14">
        <v>4</v>
      </c>
      <c r="H129" s="12">
        <v>4.5</v>
      </c>
      <c r="I129" s="212">
        <v>2529874.8631520001</v>
      </c>
      <c r="J129" s="209">
        <f t="shared" si="3"/>
        <v>38960072.892540805</v>
      </c>
      <c r="K129" s="210">
        <f t="shared" si="4"/>
        <v>38960072892.540802</v>
      </c>
      <c r="L129" s="148">
        <f t="shared" si="5"/>
        <v>38.960072892540808</v>
      </c>
    </row>
    <row r="130" spans="1:12" ht="12" customHeight="1">
      <c r="A130" s="31" t="s">
        <v>34</v>
      </c>
      <c r="B130" s="11" t="s">
        <v>78</v>
      </c>
      <c r="C130" s="11" t="s">
        <v>79</v>
      </c>
      <c r="D130" s="11" t="s">
        <v>57</v>
      </c>
      <c r="E130" s="11" t="s">
        <v>48</v>
      </c>
      <c r="F130" s="90" t="s">
        <v>113</v>
      </c>
      <c r="G130" s="13">
        <v>0.51600000000000001</v>
      </c>
      <c r="H130" s="11" t="s">
        <v>29</v>
      </c>
      <c r="I130" s="109">
        <v>2826448.1945000007</v>
      </c>
      <c r="J130" s="209">
        <f t="shared" ref="J130:J193" si="6">I130*220*0.07</f>
        <v>43527302.19530002</v>
      </c>
      <c r="K130" s="210">
        <f t="shared" ref="K130:K193" si="7">J130*1000</f>
        <v>43527302195.300018</v>
      </c>
      <c r="L130" s="148">
        <f t="shared" ref="L130:L193" si="8">K130*0.000000001</f>
        <v>43.527302195300024</v>
      </c>
    </row>
    <row r="131" spans="1:12" ht="12" customHeight="1">
      <c r="A131" s="29" t="s">
        <v>34</v>
      </c>
      <c r="B131" s="2" t="s">
        <v>78</v>
      </c>
      <c r="C131" s="2" t="s">
        <v>79</v>
      </c>
      <c r="D131" s="2" t="s">
        <v>57</v>
      </c>
      <c r="E131" s="2" t="s">
        <v>48</v>
      </c>
      <c r="F131" s="88" t="s">
        <v>114</v>
      </c>
      <c r="G131" s="4">
        <v>4</v>
      </c>
      <c r="H131" s="2">
        <v>4.5</v>
      </c>
      <c r="I131" s="211">
        <v>2926055.3199360007</v>
      </c>
      <c r="J131" s="209">
        <f t="shared" si="6"/>
        <v>45061251.927014418</v>
      </c>
      <c r="K131" s="210">
        <f t="shared" si="7"/>
        <v>45061251927.01442</v>
      </c>
      <c r="L131" s="148">
        <f t="shared" si="8"/>
        <v>45.061251927014425</v>
      </c>
    </row>
    <row r="132" spans="1:12" ht="12" customHeight="1">
      <c r="A132" s="29" t="s">
        <v>34</v>
      </c>
      <c r="B132" s="2" t="s">
        <v>81</v>
      </c>
      <c r="C132" s="2" t="s">
        <v>79</v>
      </c>
      <c r="D132" s="2" t="s">
        <v>57</v>
      </c>
      <c r="E132" s="2" t="s">
        <v>48</v>
      </c>
      <c r="F132" s="87" t="s">
        <v>113</v>
      </c>
      <c r="G132" s="4">
        <v>0.501</v>
      </c>
      <c r="H132" s="2" t="s">
        <v>29</v>
      </c>
      <c r="I132" s="109">
        <v>3659479.9881360009</v>
      </c>
      <c r="J132" s="209">
        <f t="shared" si="6"/>
        <v>56355991.817294419</v>
      </c>
      <c r="K132" s="210">
        <f t="shared" si="7"/>
        <v>56355991817.294418</v>
      </c>
      <c r="L132" s="148">
        <f t="shared" si="8"/>
        <v>56.355991817294424</v>
      </c>
    </row>
    <row r="133" spans="1:12" ht="12" customHeight="1" thickBot="1">
      <c r="A133" s="34" t="s">
        <v>34</v>
      </c>
      <c r="B133" s="12" t="s">
        <v>81</v>
      </c>
      <c r="C133" s="12" t="s">
        <v>79</v>
      </c>
      <c r="D133" s="12" t="s">
        <v>57</v>
      </c>
      <c r="E133" s="12" t="s">
        <v>48</v>
      </c>
      <c r="F133" s="89" t="s">
        <v>114</v>
      </c>
      <c r="G133" s="14">
        <v>3.8</v>
      </c>
      <c r="H133" s="12">
        <v>4.3</v>
      </c>
      <c r="I133" s="212">
        <v>3963865.2757200007</v>
      </c>
      <c r="J133" s="209">
        <f t="shared" si="6"/>
        <v>61043525.246088021</v>
      </c>
      <c r="K133" s="210">
        <f t="shared" si="7"/>
        <v>61043525246.08802</v>
      </c>
      <c r="L133" s="148">
        <f t="shared" si="8"/>
        <v>61.043525246088024</v>
      </c>
    </row>
    <row r="134" spans="1:12" ht="12" customHeight="1">
      <c r="A134" s="31" t="s">
        <v>34</v>
      </c>
      <c r="B134" s="11" t="s">
        <v>83</v>
      </c>
      <c r="C134" s="11" t="s">
        <v>84</v>
      </c>
      <c r="D134" s="11" t="s">
        <v>57</v>
      </c>
      <c r="E134" s="11" t="s">
        <v>48</v>
      </c>
      <c r="F134" s="90" t="s">
        <v>113</v>
      </c>
      <c r="G134" s="13">
        <v>0.56499999999999995</v>
      </c>
      <c r="H134" s="11" t="s">
        <v>29</v>
      </c>
      <c r="I134" s="109">
        <v>3551161.6884800009</v>
      </c>
      <c r="J134" s="209">
        <f t="shared" si="6"/>
        <v>54687890.00259202</v>
      </c>
      <c r="K134" s="210">
        <f t="shared" si="7"/>
        <v>54687890002.592018</v>
      </c>
      <c r="L134" s="148">
        <f t="shared" si="8"/>
        <v>54.68789000259202</v>
      </c>
    </row>
    <row r="135" spans="1:12" ht="12" customHeight="1">
      <c r="A135" s="29" t="s">
        <v>34</v>
      </c>
      <c r="B135" s="2" t="s">
        <v>83</v>
      </c>
      <c r="C135" s="2" t="s">
        <v>84</v>
      </c>
      <c r="D135" s="2" t="s">
        <v>57</v>
      </c>
      <c r="E135" s="2" t="s">
        <v>48</v>
      </c>
      <c r="F135" s="88" t="s">
        <v>114</v>
      </c>
      <c r="G135" s="4">
        <v>4.3</v>
      </c>
      <c r="H135" s="2">
        <v>4.8</v>
      </c>
      <c r="I135" s="211">
        <v>1986840.8693560003</v>
      </c>
      <c r="J135" s="209">
        <f t="shared" si="6"/>
        <v>30597349.388082411</v>
      </c>
      <c r="K135" s="210">
        <f t="shared" si="7"/>
        <v>30597349388.082413</v>
      </c>
      <c r="L135" s="148">
        <f t="shared" si="8"/>
        <v>30.597349388082414</v>
      </c>
    </row>
    <row r="136" spans="1:12" ht="12" customHeight="1">
      <c r="A136" s="29" t="s">
        <v>34</v>
      </c>
      <c r="B136" s="2" t="s">
        <v>86</v>
      </c>
      <c r="C136" s="2" t="s">
        <v>84</v>
      </c>
      <c r="D136" s="2" t="s">
        <v>57</v>
      </c>
      <c r="E136" s="2" t="s">
        <v>48</v>
      </c>
      <c r="F136" s="87" t="s">
        <v>113</v>
      </c>
      <c r="G136" s="4">
        <v>0.5</v>
      </c>
      <c r="H136" s="2" t="s">
        <v>29</v>
      </c>
      <c r="I136" s="109">
        <v>2902169.8422360006</v>
      </c>
      <c r="J136" s="209">
        <f t="shared" si="6"/>
        <v>44693415.570434414</v>
      </c>
      <c r="K136" s="210">
        <f t="shared" si="7"/>
        <v>44693415570.43441</v>
      </c>
      <c r="L136" s="148">
        <f t="shared" si="8"/>
        <v>44.693415570434411</v>
      </c>
    </row>
    <row r="137" spans="1:12" ht="12" customHeight="1">
      <c r="A137" s="29" t="s">
        <v>34</v>
      </c>
      <c r="B137" s="2" t="s">
        <v>86</v>
      </c>
      <c r="C137" s="2" t="s">
        <v>84</v>
      </c>
      <c r="D137" s="2" t="s">
        <v>57</v>
      </c>
      <c r="E137" s="2" t="s">
        <v>48</v>
      </c>
      <c r="F137" s="88" t="s">
        <v>114</v>
      </c>
      <c r="G137" s="4">
        <v>4</v>
      </c>
      <c r="H137" s="2">
        <v>4.5</v>
      </c>
      <c r="I137" s="211">
        <v>1743546.2035600003</v>
      </c>
      <c r="J137" s="209">
        <f t="shared" si="6"/>
        <v>26850611.53482401</v>
      </c>
      <c r="K137" s="210">
        <f t="shared" si="7"/>
        <v>26850611534.824009</v>
      </c>
      <c r="L137" s="148">
        <f t="shared" si="8"/>
        <v>26.850611534824012</v>
      </c>
    </row>
    <row r="138" spans="1:12" ht="12" customHeight="1">
      <c r="A138" s="29" t="s">
        <v>34</v>
      </c>
      <c r="B138" s="2" t="s">
        <v>88</v>
      </c>
      <c r="C138" s="2" t="s">
        <v>84</v>
      </c>
      <c r="D138" s="2" t="s">
        <v>57</v>
      </c>
      <c r="E138" s="2" t="s">
        <v>48</v>
      </c>
      <c r="F138" s="87" t="s">
        <v>113</v>
      </c>
      <c r="G138" s="4">
        <v>0.49399999999999999</v>
      </c>
      <c r="H138" s="2" t="s">
        <v>29</v>
      </c>
      <c r="I138" s="215">
        <v>1327433.0814640003</v>
      </c>
      <c r="J138" s="209">
        <f t="shared" si="6"/>
        <v>20442469.454545606</v>
      </c>
      <c r="K138" s="210">
        <f t="shared" si="7"/>
        <v>20442469454.545605</v>
      </c>
      <c r="L138" s="148">
        <f t="shared" si="8"/>
        <v>20.442469454545606</v>
      </c>
    </row>
    <row r="139" spans="1:12" ht="12" customHeight="1" thickBot="1">
      <c r="A139" s="34" t="s">
        <v>34</v>
      </c>
      <c r="B139" s="12" t="s">
        <v>88</v>
      </c>
      <c r="C139" s="12" t="s">
        <v>84</v>
      </c>
      <c r="D139" s="12" t="s">
        <v>57</v>
      </c>
      <c r="E139" s="12" t="s">
        <v>48</v>
      </c>
      <c r="F139" s="89" t="s">
        <v>114</v>
      </c>
      <c r="G139" s="14">
        <v>4</v>
      </c>
      <c r="H139" s="12">
        <v>4.5</v>
      </c>
      <c r="I139" s="212">
        <v>588369.56715600006</v>
      </c>
      <c r="J139" s="209">
        <f t="shared" si="6"/>
        <v>9060891.3342024013</v>
      </c>
      <c r="K139" s="210">
        <f t="shared" si="7"/>
        <v>9060891334.2024021</v>
      </c>
      <c r="L139" s="148">
        <f t="shared" si="8"/>
        <v>9.0608913342024024</v>
      </c>
    </row>
    <row r="140" spans="1:12" ht="12" customHeight="1">
      <c r="A140" s="31" t="s">
        <v>34</v>
      </c>
      <c r="B140" s="11" t="s">
        <v>91</v>
      </c>
      <c r="C140" s="11" t="s">
        <v>90</v>
      </c>
      <c r="D140" s="11" t="s">
        <v>57</v>
      </c>
      <c r="E140" s="11" t="s">
        <v>48</v>
      </c>
      <c r="F140" s="90" t="s">
        <v>113</v>
      </c>
      <c r="G140" s="13">
        <v>0.51400000000000001</v>
      </c>
      <c r="H140" s="11" t="s">
        <v>29</v>
      </c>
      <c r="I140" s="109">
        <v>1777791.4217840005</v>
      </c>
      <c r="J140" s="209">
        <f t="shared" si="6"/>
        <v>27377987.895473611</v>
      </c>
      <c r="K140" s="210">
        <f t="shared" si="7"/>
        <v>27377987895.47361</v>
      </c>
      <c r="L140" s="148">
        <f t="shared" si="8"/>
        <v>27.377987895473613</v>
      </c>
    </row>
    <row r="141" spans="1:12" ht="12" customHeight="1">
      <c r="A141" s="29" t="s">
        <v>34</v>
      </c>
      <c r="B141" s="2" t="s">
        <v>91</v>
      </c>
      <c r="C141" s="2" t="s">
        <v>90</v>
      </c>
      <c r="D141" s="2" t="s">
        <v>57</v>
      </c>
      <c r="E141" s="2" t="s">
        <v>48</v>
      </c>
      <c r="F141" s="88" t="s">
        <v>114</v>
      </c>
      <c r="G141" s="4">
        <v>4.0999999999999996</v>
      </c>
      <c r="H141" s="2">
        <v>4.5</v>
      </c>
      <c r="I141" s="211">
        <v>1221306.625644</v>
      </c>
      <c r="J141" s="209">
        <f t="shared" si="6"/>
        <v>18808122.0349176</v>
      </c>
      <c r="K141" s="210">
        <f t="shared" si="7"/>
        <v>18808122034.917599</v>
      </c>
      <c r="L141" s="148">
        <f t="shared" si="8"/>
        <v>18.808122034917599</v>
      </c>
    </row>
    <row r="142" spans="1:12" ht="12" customHeight="1">
      <c r="A142" s="29" t="s">
        <v>34</v>
      </c>
      <c r="B142" s="2" t="s">
        <v>93</v>
      </c>
      <c r="C142" s="2" t="s">
        <v>90</v>
      </c>
      <c r="D142" s="2" t="s">
        <v>57</v>
      </c>
      <c r="E142" s="2" t="s">
        <v>48</v>
      </c>
      <c r="F142" s="87" t="s">
        <v>113</v>
      </c>
      <c r="G142" s="4">
        <v>0.50900000000000001</v>
      </c>
      <c r="H142" s="2" t="s">
        <v>29</v>
      </c>
      <c r="I142" s="109">
        <v>733124.92887200008</v>
      </c>
      <c r="J142" s="209">
        <f t="shared" si="6"/>
        <v>11290123.904628802</v>
      </c>
      <c r="K142" s="210">
        <f t="shared" si="7"/>
        <v>11290123904.628801</v>
      </c>
      <c r="L142" s="148">
        <f t="shared" si="8"/>
        <v>11.290123904628802</v>
      </c>
    </row>
    <row r="143" spans="1:12" ht="12" customHeight="1" thickBot="1">
      <c r="A143" s="34" t="s">
        <v>34</v>
      </c>
      <c r="B143" s="12" t="s">
        <v>93</v>
      </c>
      <c r="C143" s="12" t="s">
        <v>90</v>
      </c>
      <c r="D143" s="12" t="s">
        <v>57</v>
      </c>
      <c r="E143" s="12" t="s">
        <v>48</v>
      </c>
      <c r="F143" s="89" t="s">
        <v>114</v>
      </c>
      <c r="G143" s="14">
        <v>4</v>
      </c>
      <c r="H143" s="12">
        <v>4.5</v>
      </c>
      <c r="I143" s="212">
        <v>1416530.5967120004</v>
      </c>
      <c r="J143" s="209">
        <f t="shared" si="6"/>
        <v>21814571.18936481</v>
      </c>
      <c r="K143" s="210">
        <f t="shared" si="7"/>
        <v>21814571189.364811</v>
      </c>
      <c r="L143" s="148">
        <f t="shared" si="8"/>
        <v>21.814571189364813</v>
      </c>
    </row>
    <row r="144" spans="1:12" ht="12" customHeight="1">
      <c r="A144" s="31" t="s">
        <v>34</v>
      </c>
      <c r="B144" s="11" t="s">
        <v>96</v>
      </c>
      <c r="C144" s="11" t="s">
        <v>95</v>
      </c>
      <c r="D144" s="11" t="s">
        <v>57</v>
      </c>
      <c r="E144" s="11" t="s">
        <v>48</v>
      </c>
      <c r="F144" s="90" t="s">
        <v>113</v>
      </c>
      <c r="G144" s="13">
        <v>0.55400000000000005</v>
      </c>
      <c r="H144" s="11" t="s">
        <v>29</v>
      </c>
      <c r="I144" s="109">
        <v>3192504.8488200009</v>
      </c>
      <c r="J144" s="209">
        <f t="shared" si="6"/>
        <v>49164574.671828017</v>
      </c>
      <c r="K144" s="210">
        <f t="shared" si="7"/>
        <v>49164574671.828018</v>
      </c>
      <c r="L144" s="148">
        <f t="shared" si="8"/>
        <v>49.164574671828021</v>
      </c>
    </row>
    <row r="145" spans="1:12" ht="12" customHeight="1">
      <c r="A145" s="29" t="s">
        <v>34</v>
      </c>
      <c r="B145" s="2" t="s">
        <v>96</v>
      </c>
      <c r="C145" s="2" t="s">
        <v>95</v>
      </c>
      <c r="D145" s="2" t="s">
        <v>57</v>
      </c>
      <c r="E145" s="2" t="s">
        <v>48</v>
      </c>
      <c r="F145" s="88" t="s">
        <v>114</v>
      </c>
      <c r="G145" s="4">
        <v>4.5</v>
      </c>
      <c r="H145" s="2">
        <v>5</v>
      </c>
      <c r="I145" s="211">
        <v>1599746.2609520005</v>
      </c>
      <c r="J145" s="209">
        <f t="shared" si="6"/>
        <v>24636092.418660808</v>
      </c>
      <c r="K145" s="210">
        <f t="shared" si="7"/>
        <v>24636092418.660809</v>
      </c>
      <c r="L145" s="148">
        <f t="shared" si="8"/>
        <v>24.636092418660809</v>
      </c>
    </row>
    <row r="146" spans="1:12" ht="12" customHeight="1">
      <c r="A146" s="29" t="s">
        <v>34</v>
      </c>
      <c r="B146" s="2" t="s">
        <v>98</v>
      </c>
      <c r="C146" s="2" t="s">
        <v>95</v>
      </c>
      <c r="D146" s="2" t="s">
        <v>57</v>
      </c>
      <c r="E146" s="2" t="s">
        <v>48</v>
      </c>
      <c r="F146" s="87" t="s">
        <v>113</v>
      </c>
      <c r="G146" s="4">
        <v>0.51100000000000001</v>
      </c>
      <c r="H146" s="2" t="s">
        <v>29</v>
      </c>
      <c r="I146" s="109">
        <v>740768.28173600021</v>
      </c>
      <c r="J146" s="209">
        <f t="shared" si="6"/>
        <v>11407831.538734404</v>
      </c>
      <c r="K146" s="210">
        <f t="shared" si="7"/>
        <v>11407831538.734404</v>
      </c>
      <c r="L146" s="148">
        <f t="shared" si="8"/>
        <v>11.407831538734404</v>
      </c>
    </row>
    <row r="147" spans="1:12" ht="12" customHeight="1" thickBot="1">
      <c r="A147" s="34" t="s">
        <v>34</v>
      </c>
      <c r="B147" s="12" t="s">
        <v>98</v>
      </c>
      <c r="C147" s="12" t="s">
        <v>95</v>
      </c>
      <c r="D147" s="12" t="s">
        <v>57</v>
      </c>
      <c r="E147" s="12" t="s">
        <v>48</v>
      </c>
      <c r="F147" s="89" t="s">
        <v>114</v>
      </c>
      <c r="G147" s="14">
        <v>4</v>
      </c>
      <c r="H147" s="12">
        <v>4.5</v>
      </c>
      <c r="I147" s="212">
        <v>383272.93197200005</v>
      </c>
      <c r="J147" s="209">
        <f t="shared" si="6"/>
        <v>5902403.1523688016</v>
      </c>
      <c r="K147" s="210">
        <f t="shared" si="7"/>
        <v>5902403152.3688021</v>
      </c>
      <c r="L147" s="148">
        <f t="shared" si="8"/>
        <v>5.9024031523688025</v>
      </c>
    </row>
    <row r="148" spans="1:12" ht="12" customHeight="1">
      <c r="A148" s="31" t="s">
        <v>34</v>
      </c>
      <c r="B148" s="11" t="s">
        <v>100</v>
      </c>
      <c r="C148" s="11" t="s">
        <v>101</v>
      </c>
      <c r="D148" s="11" t="s">
        <v>57</v>
      </c>
      <c r="E148" s="11" t="s">
        <v>48</v>
      </c>
      <c r="F148" s="90" t="s">
        <v>113</v>
      </c>
      <c r="G148" s="13">
        <v>0.51200000000000001</v>
      </c>
      <c r="H148" s="11" t="s">
        <v>29</v>
      </c>
      <c r="I148" s="109">
        <v>1966514.7961760003</v>
      </c>
      <c r="J148" s="209">
        <f t="shared" si="6"/>
        <v>30284327.861110408</v>
      </c>
      <c r="K148" s="210">
        <f t="shared" si="7"/>
        <v>30284327861.110409</v>
      </c>
      <c r="L148" s="148">
        <f t="shared" si="8"/>
        <v>30.284327861110409</v>
      </c>
    </row>
    <row r="149" spans="1:12" ht="12" customHeight="1">
      <c r="A149" s="29" t="s">
        <v>34</v>
      </c>
      <c r="B149" s="2" t="s">
        <v>100</v>
      </c>
      <c r="C149" s="2" t="s">
        <v>101</v>
      </c>
      <c r="D149" s="2" t="s">
        <v>57</v>
      </c>
      <c r="E149" s="2" t="s">
        <v>48</v>
      </c>
      <c r="F149" s="88" t="s">
        <v>114</v>
      </c>
      <c r="G149" s="4">
        <v>3.8</v>
      </c>
      <c r="H149" s="2">
        <v>4.3</v>
      </c>
      <c r="I149" s="211">
        <v>1823033.3266040003</v>
      </c>
      <c r="J149" s="209">
        <f t="shared" si="6"/>
        <v>28074713.229701608</v>
      </c>
      <c r="K149" s="210">
        <f t="shared" si="7"/>
        <v>28074713229.701607</v>
      </c>
      <c r="L149" s="148">
        <f t="shared" si="8"/>
        <v>28.074713229701608</v>
      </c>
    </row>
    <row r="150" spans="1:12" ht="12" customHeight="1">
      <c r="A150" s="29" t="s">
        <v>34</v>
      </c>
      <c r="B150" s="2" t="s">
        <v>103</v>
      </c>
      <c r="C150" s="2" t="s">
        <v>101</v>
      </c>
      <c r="D150" s="2" t="s">
        <v>57</v>
      </c>
      <c r="E150" s="2" t="s">
        <v>48</v>
      </c>
      <c r="F150" s="87" t="s">
        <v>113</v>
      </c>
      <c r="G150" s="4">
        <v>0.50600000000000001</v>
      </c>
      <c r="H150" s="2" t="s">
        <v>29</v>
      </c>
      <c r="I150" s="109">
        <v>1649840.1961440004</v>
      </c>
      <c r="J150" s="209">
        <f t="shared" si="6"/>
        <v>25407539.020617612</v>
      </c>
      <c r="K150" s="210">
        <f t="shared" si="7"/>
        <v>25407539020.617611</v>
      </c>
      <c r="L150" s="148">
        <f t="shared" si="8"/>
        <v>25.407539020617612</v>
      </c>
    </row>
    <row r="151" spans="1:12" ht="12" customHeight="1" thickBot="1">
      <c r="A151" s="34" t="s">
        <v>34</v>
      </c>
      <c r="B151" s="12" t="s">
        <v>103</v>
      </c>
      <c r="C151" s="12" t="s">
        <v>101</v>
      </c>
      <c r="D151" s="12" t="s">
        <v>57</v>
      </c>
      <c r="E151" s="12" t="s">
        <v>48</v>
      </c>
      <c r="F151" s="89" t="s">
        <v>114</v>
      </c>
      <c r="G151" s="14">
        <v>4</v>
      </c>
      <c r="H151" s="12">
        <v>4.5</v>
      </c>
      <c r="I151" s="212">
        <v>1716138.7887560003</v>
      </c>
      <c r="J151" s="209">
        <f t="shared" si="6"/>
        <v>26428537.346842408</v>
      </c>
      <c r="K151" s="210">
        <f t="shared" si="7"/>
        <v>26428537346.842407</v>
      </c>
      <c r="L151" s="148">
        <f t="shared" si="8"/>
        <v>26.428537346842408</v>
      </c>
    </row>
    <row r="152" spans="1:12" ht="12" customHeight="1">
      <c r="A152" s="31" t="s">
        <v>34</v>
      </c>
      <c r="B152" s="11" t="s">
        <v>105</v>
      </c>
      <c r="C152" s="11" t="s">
        <v>32</v>
      </c>
      <c r="D152" s="11" t="s">
        <v>57</v>
      </c>
      <c r="E152" s="11" t="s">
        <v>48</v>
      </c>
      <c r="F152" s="90" t="s">
        <v>113</v>
      </c>
      <c r="G152" s="13">
        <v>0.499</v>
      </c>
      <c r="H152" s="11" t="s">
        <v>29</v>
      </c>
      <c r="I152" s="109">
        <v>4629960.9973680014</v>
      </c>
      <c r="J152" s="209">
        <f t="shared" si="6"/>
        <v>71301399.359467223</v>
      </c>
      <c r="K152" s="210">
        <f t="shared" si="7"/>
        <v>71301399359.467224</v>
      </c>
      <c r="L152" s="148">
        <f t="shared" si="8"/>
        <v>71.301399359467226</v>
      </c>
    </row>
    <row r="153" spans="1:12" ht="12" customHeight="1">
      <c r="A153" s="29" t="s">
        <v>34</v>
      </c>
      <c r="B153" s="2" t="s">
        <v>105</v>
      </c>
      <c r="C153" s="2" t="s">
        <v>32</v>
      </c>
      <c r="D153" s="2" t="s">
        <v>57</v>
      </c>
      <c r="E153" s="2" t="s">
        <v>48</v>
      </c>
      <c r="F153" s="88" t="s">
        <v>114</v>
      </c>
      <c r="G153" s="4">
        <v>3.5</v>
      </c>
      <c r="H153" s="2">
        <v>4</v>
      </c>
      <c r="I153" s="211">
        <v>1678240.4974720003</v>
      </c>
      <c r="J153" s="209">
        <f t="shared" si="6"/>
        <v>25844903.661068808</v>
      </c>
      <c r="K153" s="210">
        <f t="shared" si="7"/>
        <v>25844903661.06881</v>
      </c>
      <c r="L153" s="148">
        <f t="shared" si="8"/>
        <v>25.844903661068813</v>
      </c>
    </row>
    <row r="154" spans="1:12" ht="12" customHeight="1">
      <c r="A154" s="29" t="s">
        <v>34</v>
      </c>
      <c r="B154" s="2" t="s">
        <v>18</v>
      </c>
      <c r="C154" s="2" t="s">
        <v>32</v>
      </c>
      <c r="D154" s="2" t="s">
        <v>57</v>
      </c>
      <c r="E154" s="2" t="s">
        <v>48</v>
      </c>
      <c r="F154" s="87" t="s">
        <v>113</v>
      </c>
      <c r="G154" s="4">
        <v>0.53100000000000003</v>
      </c>
      <c r="H154" s="2" t="s">
        <v>29</v>
      </c>
      <c r="I154" s="109">
        <v>4033779.4739760007</v>
      </c>
      <c r="J154" s="209">
        <f t="shared" si="6"/>
        <v>62120203.899230421</v>
      </c>
      <c r="K154" s="210">
        <f t="shared" si="7"/>
        <v>62120203899.230423</v>
      </c>
      <c r="L154" s="148">
        <f t="shared" si="8"/>
        <v>62.120203899230425</v>
      </c>
    </row>
    <row r="155" spans="1:12" ht="12" customHeight="1" thickBot="1">
      <c r="A155" s="34" t="s">
        <v>34</v>
      </c>
      <c r="B155" s="12" t="s">
        <v>18</v>
      </c>
      <c r="C155" s="12" t="s">
        <v>32</v>
      </c>
      <c r="D155" s="12" t="s">
        <v>57</v>
      </c>
      <c r="E155" s="12" t="s">
        <v>48</v>
      </c>
      <c r="F155" s="89" t="s">
        <v>114</v>
      </c>
      <c r="G155" s="14">
        <v>3.8</v>
      </c>
      <c r="H155" s="12">
        <v>4.3</v>
      </c>
      <c r="I155" s="212">
        <v>4349929.5301840007</v>
      </c>
      <c r="J155" s="209">
        <f t="shared" si="6"/>
        <v>66988914.764833614</v>
      </c>
      <c r="K155" s="210">
        <f t="shared" si="7"/>
        <v>66988914764.833611</v>
      </c>
      <c r="L155" s="148">
        <f t="shared" si="8"/>
        <v>66.988914764833609</v>
      </c>
    </row>
    <row r="156" spans="1:12" ht="12" customHeight="1">
      <c r="A156" s="31" t="s">
        <v>34</v>
      </c>
      <c r="B156" s="11" t="s">
        <v>20</v>
      </c>
      <c r="C156" s="11" t="s">
        <v>30</v>
      </c>
      <c r="D156" s="11" t="s">
        <v>57</v>
      </c>
      <c r="E156" s="11" t="s">
        <v>48</v>
      </c>
      <c r="F156" s="90" t="s">
        <v>113</v>
      </c>
      <c r="G156" s="13">
        <v>0.50800000000000001</v>
      </c>
      <c r="H156" s="11" t="s">
        <v>29</v>
      </c>
      <c r="I156" s="109">
        <v>5089105.4467400014</v>
      </c>
      <c r="J156" s="209">
        <f t="shared" si="6"/>
        <v>78372223.879796028</v>
      </c>
      <c r="K156" s="210">
        <f t="shared" si="7"/>
        <v>78372223879.796021</v>
      </c>
      <c r="L156" s="148">
        <f t="shared" si="8"/>
        <v>78.372223879796024</v>
      </c>
    </row>
    <row r="157" spans="1:12" ht="12" customHeight="1">
      <c r="A157" s="29" t="s">
        <v>34</v>
      </c>
      <c r="B157" s="2" t="s">
        <v>20</v>
      </c>
      <c r="C157" s="2" t="s">
        <v>30</v>
      </c>
      <c r="D157" s="2" t="s">
        <v>57</v>
      </c>
      <c r="E157" s="2" t="s">
        <v>48</v>
      </c>
      <c r="F157" s="88" t="s">
        <v>114</v>
      </c>
      <c r="G157" s="4">
        <v>3.5</v>
      </c>
      <c r="H157" s="2">
        <v>4</v>
      </c>
      <c r="I157" s="211">
        <v>2211514.2294000005</v>
      </c>
      <c r="J157" s="209">
        <f t="shared" si="6"/>
        <v>34057319.132760011</v>
      </c>
      <c r="K157" s="210">
        <f t="shared" si="7"/>
        <v>34057319132.76001</v>
      </c>
      <c r="L157" s="148">
        <f t="shared" si="8"/>
        <v>34.057319132760014</v>
      </c>
    </row>
    <row r="158" spans="1:12" ht="12" customHeight="1">
      <c r="A158" s="29" t="s">
        <v>34</v>
      </c>
      <c r="B158" s="2" t="s">
        <v>22</v>
      </c>
      <c r="C158" s="2" t="s">
        <v>30</v>
      </c>
      <c r="D158" s="2" t="s">
        <v>57</v>
      </c>
      <c r="E158" s="2" t="s">
        <v>48</v>
      </c>
      <c r="F158" s="88" t="s">
        <v>113</v>
      </c>
      <c r="G158" s="4">
        <v>0.51500000000000001</v>
      </c>
      <c r="H158" s="2" t="s">
        <v>29</v>
      </c>
      <c r="I158" s="213">
        <v>5990365.4049120015</v>
      </c>
      <c r="J158" s="209">
        <f t="shared" si="6"/>
        <v>92251627.235644832</v>
      </c>
      <c r="K158" s="210">
        <f t="shared" si="7"/>
        <v>92251627235.644836</v>
      </c>
      <c r="L158" s="148">
        <f t="shared" si="8"/>
        <v>92.251627235644847</v>
      </c>
    </row>
    <row r="159" spans="1:12" ht="12" customHeight="1">
      <c r="A159" s="29" t="s">
        <v>34</v>
      </c>
      <c r="B159" s="2" t="s">
        <v>22</v>
      </c>
      <c r="C159" s="2" t="s">
        <v>30</v>
      </c>
      <c r="D159" s="2" t="s">
        <v>57</v>
      </c>
      <c r="E159" s="2" t="s">
        <v>48</v>
      </c>
      <c r="F159" s="88" t="s">
        <v>114</v>
      </c>
      <c r="G159" s="4">
        <v>4</v>
      </c>
      <c r="H159" s="2">
        <v>4.5</v>
      </c>
      <c r="I159" s="211">
        <v>2302803.5884840004</v>
      </c>
      <c r="J159" s="209">
        <f t="shared" si="6"/>
        <v>35463175.262653612</v>
      </c>
      <c r="K159" s="210">
        <f t="shared" si="7"/>
        <v>35463175262.65361</v>
      </c>
      <c r="L159" s="148">
        <f t="shared" si="8"/>
        <v>35.463175262653614</v>
      </c>
    </row>
    <row r="160" spans="1:12" ht="12" customHeight="1">
      <c r="A160" s="29" t="s">
        <v>34</v>
      </c>
      <c r="B160" s="2" t="s">
        <v>24</v>
      </c>
      <c r="C160" s="2" t="s">
        <v>30</v>
      </c>
      <c r="D160" s="2" t="s">
        <v>57</v>
      </c>
      <c r="E160" s="2" t="s">
        <v>48</v>
      </c>
      <c r="F160" s="88" t="s">
        <v>113</v>
      </c>
      <c r="G160" s="4">
        <v>0.52</v>
      </c>
      <c r="H160" s="2" t="s">
        <v>29</v>
      </c>
      <c r="I160" s="213">
        <v>2829932.6641880004</v>
      </c>
      <c r="J160" s="209">
        <f t="shared" si="6"/>
        <v>43580963.028495207</v>
      </c>
      <c r="K160" s="210">
        <f t="shared" si="7"/>
        <v>43580963028.495209</v>
      </c>
      <c r="L160" s="148">
        <f t="shared" si="8"/>
        <v>43.580963028495212</v>
      </c>
    </row>
    <row r="161" spans="1:12" ht="12" customHeight="1" thickBot="1">
      <c r="A161" s="34" t="s">
        <v>34</v>
      </c>
      <c r="B161" s="12" t="s">
        <v>24</v>
      </c>
      <c r="C161" s="12" t="s">
        <v>30</v>
      </c>
      <c r="D161" s="12" t="s">
        <v>57</v>
      </c>
      <c r="E161" s="12" t="s">
        <v>48</v>
      </c>
      <c r="F161" s="89" t="s">
        <v>114</v>
      </c>
      <c r="G161" s="14">
        <v>3.5</v>
      </c>
      <c r="H161" s="12">
        <v>4</v>
      </c>
      <c r="I161" s="211">
        <v>1806266.6579440003</v>
      </c>
      <c r="J161" s="209">
        <f t="shared" si="6"/>
        <v>27816506.532337606</v>
      </c>
      <c r="K161" s="210">
        <f t="shared" si="7"/>
        <v>27816506532.337605</v>
      </c>
      <c r="L161" s="148">
        <f t="shared" si="8"/>
        <v>27.816506532337606</v>
      </c>
    </row>
    <row r="162" spans="1:12" ht="12" customHeight="1">
      <c r="A162" s="31" t="s">
        <v>34</v>
      </c>
      <c r="B162" s="11" t="s">
        <v>26</v>
      </c>
      <c r="C162" s="11" t="s">
        <v>44</v>
      </c>
      <c r="D162" s="11" t="s">
        <v>57</v>
      </c>
      <c r="E162" s="11" t="s">
        <v>48</v>
      </c>
      <c r="F162" s="91" t="s">
        <v>113</v>
      </c>
      <c r="G162" s="13">
        <v>0.53200000000000003</v>
      </c>
      <c r="H162" s="11" t="s">
        <v>29</v>
      </c>
      <c r="I162" s="213">
        <v>7232541.3812680021</v>
      </c>
      <c r="J162" s="209">
        <f t="shared" si="6"/>
        <v>111381137.27152723</v>
      </c>
      <c r="K162" s="210">
        <f t="shared" si="7"/>
        <v>111381137271.52724</v>
      </c>
      <c r="L162" s="148">
        <f t="shared" si="8"/>
        <v>111.38113727152724</v>
      </c>
    </row>
    <row r="163" spans="1:12" ht="12" customHeight="1" thickBot="1">
      <c r="A163" s="34" t="s">
        <v>34</v>
      </c>
      <c r="B163" s="12" t="s">
        <v>26</v>
      </c>
      <c r="C163" s="12" t="s">
        <v>44</v>
      </c>
      <c r="D163" s="12" t="s">
        <v>57</v>
      </c>
      <c r="E163" s="12" t="s">
        <v>48</v>
      </c>
      <c r="F163" s="89" t="s">
        <v>114</v>
      </c>
      <c r="G163" s="14">
        <v>4</v>
      </c>
      <c r="H163" s="12">
        <v>4.5</v>
      </c>
      <c r="I163" s="212">
        <v>2999041.8463040004</v>
      </c>
      <c r="J163" s="209">
        <f t="shared" si="6"/>
        <v>46185244.433081612</v>
      </c>
      <c r="K163" s="210">
        <f t="shared" si="7"/>
        <v>46185244433.081612</v>
      </c>
      <c r="L163" s="148">
        <f t="shared" si="8"/>
        <v>46.185244433081614</v>
      </c>
    </row>
    <row r="164" spans="1:12" ht="12" customHeight="1">
      <c r="A164" s="44" t="s">
        <v>36</v>
      </c>
      <c r="B164" s="2" t="s">
        <v>52</v>
      </c>
      <c r="C164" s="2" t="s">
        <v>44</v>
      </c>
      <c r="D164" s="2" t="s">
        <v>45</v>
      </c>
      <c r="E164" s="2" t="s">
        <v>48</v>
      </c>
      <c r="F164" s="87" t="s">
        <v>113</v>
      </c>
      <c r="G164" s="4">
        <v>0.60199999999999998</v>
      </c>
      <c r="H164" s="2" t="s">
        <v>29</v>
      </c>
      <c r="I164" s="109">
        <v>9220543.7405200023</v>
      </c>
      <c r="J164" s="209">
        <f t="shared" si="6"/>
        <v>141996373.60400805</v>
      </c>
      <c r="K164" s="210">
        <f t="shared" si="7"/>
        <v>141996373604.00806</v>
      </c>
      <c r="L164" s="148">
        <f t="shared" si="8"/>
        <v>141.99637360400806</v>
      </c>
    </row>
    <row r="165" spans="1:12" ht="12" customHeight="1">
      <c r="A165" s="44" t="s">
        <v>36</v>
      </c>
      <c r="B165" s="2" t="s">
        <v>52</v>
      </c>
      <c r="C165" s="2" t="s">
        <v>44</v>
      </c>
      <c r="D165" s="2" t="s">
        <v>45</v>
      </c>
      <c r="E165" s="2" t="s">
        <v>48</v>
      </c>
      <c r="F165" s="88" t="s">
        <v>114</v>
      </c>
      <c r="G165" s="4">
        <v>4</v>
      </c>
      <c r="H165" s="2">
        <v>4.5</v>
      </c>
      <c r="I165" s="211">
        <v>7332129.7729960019</v>
      </c>
      <c r="J165" s="209">
        <f t="shared" si="6"/>
        <v>112914798.50413844</v>
      </c>
      <c r="K165" s="210">
        <f t="shared" si="7"/>
        <v>112914798504.13844</v>
      </c>
      <c r="L165" s="148">
        <f t="shared" si="8"/>
        <v>112.91479850413845</v>
      </c>
    </row>
    <row r="166" spans="1:12" ht="12" customHeight="1">
      <c r="A166" s="44" t="s">
        <v>36</v>
      </c>
      <c r="B166" s="2" t="s">
        <v>54</v>
      </c>
      <c r="C166" s="2" t="s">
        <v>44</v>
      </c>
      <c r="D166" s="2" t="s">
        <v>45</v>
      </c>
      <c r="E166" s="2" t="s">
        <v>48</v>
      </c>
      <c r="F166" s="87" t="s">
        <v>113</v>
      </c>
      <c r="G166" s="4">
        <v>0.51300000000000001</v>
      </c>
      <c r="H166" s="2" t="s">
        <v>29</v>
      </c>
      <c r="I166" s="109">
        <v>5707261.6096160011</v>
      </c>
      <c r="J166" s="209">
        <f t="shared" si="6"/>
        <v>87891828.788086429</v>
      </c>
      <c r="K166" s="210">
        <f t="shared" si="7"/>
        <v>87891828788.086426</v>
      </c>
      <c r="L166" s="148">
        <f t="shared" si="8"/>
        <v>87.891828788086428</v>
      </c>
    </row>
    <row r="167" spans="1:12" ht="12" customHeight="1" thickBot="1">
      <c r="A167" s="45" t="s">
        <v>36</v>
      </c>
      <c r="B167" s="12" t="s">
        <v>54</v>
      </c>
      <c r="C167" s="12" t="s">
        <v>44</v>
      </c>
      <c r="D167" s="12" t="s">
        <v>45</v>
      </c>
      <c r="E167" s="12" t="s">
        <v>48</v>
      </c>
      <c r="F167" s="89" t="s">
        <v>114</v>
      </c>
      <c r="G167" s="14">
        <v>3.5</v>
      </c>
      <c r="H167" s="12">
        <v>4</v>
      </c>
      <c r="I167" s="212">
        <v>7201967.9698120011</v>
      </c>
      <c r="J167" s="209">
        <f t="shared" si="6"/>
        <v>110910306.73510483</v>
      </c>
      <c r="K167" s="210">
        <f t="shared" si="7"/>
        <v>110910306735.10483</v>
      </c>
      <c r="L167" s="148">
        <f t="shared" si="8"/>
        <v>110.91030673510484</v>
      </c>
    </row>
    <row r="168" spans="1:12" ht="12" customHeight="1">
      <c r="A168" s="43" t="s">
        <v>36</v>
      </c>
      <c r="B168" s="11" t="s">
        <v>58</v>
      </c>
      <c r="C168" s="11" t="s">
        <v>56</v>
      </c>
      <c r="D168" s="11" t="s">
        <v>57</v>
      </c>
      <c r="E168" s="11" t="s">
        <v>48</v>
      </c>
      <c r="F168" s="90" t="s">
        <v>113</v>
      </c>
      <c r="G168" s="13">
        <v>0.52500000000000002</v>
      </c>
      <c r="H168" s="11" t="s">
        <v>29</v>
      </c>
      <c r="I168" s="109">
        <v>7992661.5833680015</v>
      </c>
      <c r="J168" s="209">
        <f t="shared" si="6"/>
        <v>123086988.38386723</v>
      </c>
      <c r="K168" s="210">
        <f t="shared" si="7"/>
        <v>123086988383.86723</v>
      </c>
      <c r="L168" s="148">
        <f t="shared" si="8"/>
        <v>123.08698838386724</v>
      </c>
    </row>
    <row r="169" spans="1:12" ht="12" customHeight="1">
      <c r="A169" s="44" t="s">
        <v>36</v>
      </c>
      <c r="B169" s="2" t="s">
        <v>58</v>
      </c>
      <c r="C169" s="2" t="s">
        <v>56</v>
      </c>
      <c r="D169" s="2" t="s">
        <v>57</v>
      </c>
      <c r="E169" s="2" t="s">
        <v>48</v>
      </c>
      <c r="F169" s="88" t="s">
        <v>114</v>
      </c>
      <c r="G169" s="4">
        <v>3.8</v>
      </c>
      <c r="H169" s="2">
        <v>4.3</v>
      </c>
      <c r="I169" s="211">
        <v>10368582.834176002</v>
      </c>
      <c r="J169" s="209">
        <f t="shared" si="6"/>
        <v>159676175.64631045</v>
      </c>
      <c r="K169" s="210">
        <f t="shared" si="7"/>
        <v>159676175646.31046</v>
      </c>
      <c r="L169" s="148">
        <f t="shared" si="8"/>
        <v>159.67617564631047</v>
      </c>
    </row>
    <row r="170" spans="1:12" ht="12" customHeight="1">
      <c r="A170" s="44" t="s">
        <v>36</v>
      </c>
      <c r="B170" s="2" t="s">
        <v>60</v>
      </c>
      <c r="C170" s="2" t="s">
        <v>56</v>
      </c>
      <c r="D170" s="2" t="s">
        <v>57</v>
      </c>
      <c r="E170" s="2" t="s">
        <v>48</v>
      </c>
      <c r="F170" s="87" t="s">
        <v>113</v>
      </c>
      <c r="G170" s="4">
        <v>0.51300000000000001</v>
      </c>
      <c r="H170" s="2" t="s">
        <v>29</v>
      </c>
      <c r="I170" s="109">
        <v>7167910.0886680009</v>
      </c>
      <c r="J170" s="209">
        <f t="shared" si="6"/>
        <v>110385815.36548722</v>
      </c>
      <c r="K170" s="210">
        <f t="shared" si="7"/>
        <v>110385815365.48721</v>
      </c>
      <c r="L170" s="148">
        <f t="shared" si="8"/>
        <v>110.38581536548722</v>
      </c>
    </row>
    <row r="171" spans="1:12" ht="12" customHeight="1" thickBot="1">
      <c r="A171" s="45" t="s">
        <v>36</v>
      </c>
      <c r="B171" s="12" t="s">
        <v>60</v>
      </c>
      <c r="C171" s="12" t="s">
        <v>56</v>
      </c>
      <c r="D171" s="12" t="s">
        <v>57</v>
      </c>
      <c r="E171" s="12" t="s">
        <v>48</v>
      </c>
      <c r="F171" s="89" t="s">
        <v>114</v>
      </c>
      <c r="G171" s="14">
        <v>3.7</v>
      </c>
      <c r="H171" s="12">
        <v>4.2</v>
      </c>
      <c r="I171" s="212">
        <v>9744225.8139520008</v>
      </c>
      <c r="J171" s="209">
        <f t="shared" si="6"/>
        <v>150061077.53486082</v>
      </c>
      <c r="K171" s="210">
        <f t="shared" si="7"/>
        <v>150061077534.86081</v>
      </c>
      <c r="L171" s="148">
        <f t="shared" si="8"/>
        <v>150.06107753486083</v>
      </c>
    </row>
    <row r="172" spans="1:12" ht="12" customHeight="1">
      <c r="A172" s="44" t="s">
        <v>36</v>
      </c>
      <c r="B172" s="2" t="s">
        <v>63</v>
      </c>
      <c r="C172" s="2" t="s">
        <v>62</v>
      </c>
      <c r="D172" s="2" t="s">
        <v>57</v>
      </c>
      <c r="E172" s="2" t="s">
        <v>48</v>
      </c>
      <c r="F172" s="90" t="s">
        <v>113</v>
      </c>
      <c r="G172" s="4">
        <v>0.48899999999999999</v>
      </c>
      <c r="H172" s="2" t="s">
        <v>29</v>
      </c>
      <c r="I172" s="109">
        <v>7497436.0123880012</v>
      </c>
      <c r="J172" s="209">
        <f t="shared" si="6"/>
        <v>115460514.59077522</v>
      </c>
      <c r="K172" s="210">
        <f t="shared" si="7"/>
        <v>115460514590.77522</v>
      </c>
      <c r="L172" s="148">
        <f t="shared" si="8"/>
        <v>115.46051459077523</v>
      </c>
    </row>
    <row r="173" spans="1:12" ht="12" customHeight="1" thickBot="1">
      <c r="A173" s="45" t="s">
        <v>36</v>
      </c>
      <c r="B173" s="12" t="s">
        <v>63</v>
      </c>
      <c r="C173" s="12" t="s">
        <v>62</v>
      </c>
      <c r="D173" s="12" t="s">
        <v>57</v>
      </c>
      <c r="E173" s="12" t="s">
        <v>48</v>
      </c>
      <c r="F173" s="89" t="s">
        <v>114</v>
      </c>
      <c r="G173" s="14">
        <v>3.4</v>
      </c>
      <c r="H173" s="12">
        <v>4</v>
      </c>
      <c r="I173" s="212">
        <v>7904950.3625120008</v>
      </c>
      <c r="J173" s="209">
        <f t="shared" si="6"/>
        <v>121736235.58268483</v>
      </c>
      <c r="K173" s="210">
        <f t="shared" si="7"/>
        <v>121736235582.68483</v>
      </c>
      <c r="L173" s="148">
        <f t="shared" si="8"/>
        <v>121.73623558268484</v>
      </c>
    </row>
    <row r="174" spans="1:12" ht="12" customHeight="1">
      <c r="A174" s="44" t="s">
        <v>36</v>
      </c>
      <c r="B174" s="2" t="s">
        <v>66</v>
      </c>
      <c r="C174" s="2" t="s">
        <v>67</v>
      </c>
      <c r="D174" s="2" t="s">
        <v>57</v>
      </c>
      <c r="E174" s="2" t="s">
        <v>48</v>
      </c>
      <c r="F174" s="90" t="s">
        <v>113</v>
      </c>
      <c r="G174" s="4">
        <v>0.50600000000000001</v>
      </c>
      <c r="H174" s="2" t="s">
        <v>29</v>
      </c>
      <c r="I174" s="109">
        <v>7990806.9462760016</v>
      </c>
      <c r="J174" s="209">
        <f t="shared" si="6"/>
        <v>123058426.97265044</v>
      </c>
      <c r="K174" s="210">
        <f t="shared" si="7"/>
        <v>123058426972.65044</v>
      </c>
      <c r="L174" s="148">
        <f t="shared" si="8"/>
        <v>123.05842697265044</v>
      </c>
    </row>
    <row r="175" spans="1:12" ht="12" customHeight="1">
      <c r="A175" s="44" t="s">
        <v>36</v>
      </c>
      <c r="B175" s="2" t="s">
        <v>66</v>
      </c>
      <c r="C175" s="2" t="s">
        <v>67</v>
      </c>
      <c r="D175" s="2" t="s">
        <v>57</v>
      </c>
      <c r="E175" s="2" t="s">
        <v>48</v>
      </c>
      <c r="F175" s="88" t="s">
        <v>114</v>
      </c>
      <c r="G175" s="4">
        <v>3.5</v>
      </c>
      <c r="H175" s="2">
        <v>4</v>
      </c>
      <c r="I175" s="211">
        <v>6288381.2317760009</v>
      </c>
      <c r="J175" s="209">
        <f t="shared" si="6"/>
        <v>96841070.969350427</v>
      </c>
      <c r="K175" s="210">
        <f t="shared" si="7"/>
        <v>96841070969.350433</v>
      </c>
      <c r="L175" s="148">
        <f t="shared" si="8"/>
        <v>96.84107096935044</v>
      </c>
    </row>
    <row r="176" spans="1:12" ht="12" customHeight="1">
      <c r="A176" s="44" t="s">
        <v>36</v>
      </c>
      <c r="B176" s="2" t="s">
        <v>68</v>
      </c>
      <c r="C176" s="2" t="s">
        <v>67</v>
      </c>
      <c r="D176" s="2" t="s">
        <v>57</v>
      </c>
      <c r="E176" s="2" t="s">
        <v>48</v>
      </c>
      <c r="F176" s="87" t="s">
        <v>113</v>
      </c>
      <c r="G176" s="4">
        <v>0.51200000000000001</v>
      </c>
      <c r="H176" s="2" t="s">
        <v>29</v>
      </c>
      <c r="I176" s="109">
        <v>8781388.1575840022</v>
      </c>
      <c r="J176" s="209">
        <f t="shared" si="6"/>
        <v>135233377.62679365</v>
      </c>
      <c r="K176" s="210">
        <f t="shared" si="7"/>
        <v>135233377626.79366</v>
      </c>
      <c r="L176" s="148">
        <f t="shared" si="8"/>
        <v>135.23337762679367</v>
      </c>
    </row>
    <row r="177" spans="1:12" ht="12" customHeight="1">
      <c r="A177" s="44" t="s">
        <v>36</v>
      </c>
      <c r="B177" s="2" t="s">
        <v>68</v>
      </c>
      <c r="C177" s="2" t="s">
        <v>67</v>
      </c>
      <c r="D177" s="2" t="s">
        <v>57</v>
      </c>
      <c r="E177" s="2" t="s">
        <v>48</v>
      </c>
      <c r="F177" s="88" t="s">
        <v>114</v>
      </c>
      <c r="G177" s="4">
        <v>4</v>
      </c>
      <c r="H177" s="2">
        <v>4.5</v>
      </c>
      <c r="I177" s="211">
        <v>8303453.7990880013</v>
      </c>
      <c r="J177" s="209">
        <f t="shared" si="6"/>
        <v>127873188.50595523</v>
      </c>
      <c r="K177" s="210">
        <f t="shared" si="7"/>
        <v>127873188505.95523</v>
      </c>
      <c r="L177" s="148">
        <f t="shared" si="8"/>
        <v>127.87318850595524</v>
      </c>
    </row>
    <row r="178" spans="1:12" ht="12" customHeight="1">
      <c r="A178" s="44" t="s">
        <v>36</v>
      </c>
      <c r="B178" s="2" t="s">
        <v>70</v>
      </c>
      <c r="C178" s="2" t="s">
        <v>67</v>
      </c>
      <c r="D178" s="2" t="s">
        <v>57</v>
      </c>
      <c r="E178" s="2" t="s">
        <v>48</v>
      </c>
      <c r="F178" s="87" t="s">
        <v>113</v>
      </c>
      <c r="G178" s="4">
        <v>0.73699999999999999</v>
      </c>
      <c r="H178" s="2" t="s">
        <v>29</v>
      </c>
      <c r="I178" s="109">
        <v>6899905.6620200016</v>
      </c>
      <c r="J178" s="209">
        <f t="shared" si="6"/>
        <v>106258547.19510804</v>
      </c>
      <c r="K178" s="210">
        <f t="shared" si="7"/>
        <v>106258547195.10805</v>
      </c>
      <c r="L178" s="148">
        <f t="shared" si="8"/>
        <v>106.25854719510805</v>
      </c>
    </row>
    <row r="179" spans="1:12" ht="12" customHeight="1" thickBot="1">
      <c r="A179" s="45" t="s">
        <v>36</v>
      </c>
      <c r="B179" s="12" t="s">
        <v>70</v>
      </c>
      <c r="C179" s="12" t="s">
        <v>67</v>
      </c>
      <c r="D179" s="12" t="s">
        <v>57</v>
      </c>
      <c r="E179" s="12" t="s">
        <v>48</v>
      </c>
      <c r="F179" s="89" t="s">
        <v>114</v>
      </c>
      <c r="G179" s="14">
        <v>4</v>
      </c>
      <c r="H179" s="12">
        <v>4.5</v>
      </c>
      <c r="I179" s="212">
        <v>6166555.9286520015</v>
      </c>
      <c r="J179" s="209">
        <f t="shared" si="6"/>
        <v>94964961.301240832</v>
      </c>
      <c r="K179" s="210">
        <f t="shared" si="7"/>
        <v>94964961301.240829</v>
      </c>
      <c r="L179" s="148">
        <f t="shared" si="8"/>
        <v>94.964961301240834</v>
      </c>
    </row>
    <row r="180" spans="1:12" ht="12" customHeight="1">
      <c r="A180" s="43" t="s">
        <v>36</v>
      </c>
      <c r="B180" s="11" t="s">
        <v>72</v>
      </c>
      <c r="C180" s="11" t="s">
        <v>73</v>
      </c>
      <c r="D180" s="11" t="s">
        <v>57</v>
      </c>
      <c r="E180" s="11" t="s">
        <v>48</v>
      </c>
      <c r="F180" s="90" t="s">
        <v>113</v>
      </c>
      <c r="G180" s="13">
        <v>0.505</v>
      </c>
      <c r="H180" s="11" t="s">
        <v>29</v>
      </c>
      <c r="I180" s="109">
        <v>6928024.9577280022</v>
      </c>
      <c r="J180" s="209">
        <f t="shared" si="6"/>
        <v>106691584.34901124</v>
      </c>
      <c r="K180" s="210">
        <f t="shared" si="7"/>
        <v>106691584349.01125</v>
      </c>
      <c r="L180" s="148">
        <f t="shared" si="8"/>
        <v>106.69158434901125</v>
      </c>
    </row>
    <row r="181" spans="1:12" ht="12" customHeight="1">
      <c r="A181" s="44" t="s">
        <v>36</v>
      </c>
      <c r="B181" s="2" t="s">
        <v>72</v>
      </c>
      <c r="C181" s="2" t="s">
        <v>73</v>
      </c>
      <c r="D181" s="2" t="s">
        <v>57</v>
      </c>
      <c r="E181" s="2" t="s">
        <v>48</v>
      </c>
      <c r="F181" s="88" t="s">
        <v>114</v>
      </c>
      <c r="G181" s="4">
        <v>4</v>
      </c>
      <c r="H181" s="2">
        <v>4.5</v>
      </c>
      <c r="I181" s="211">
        <v>6376148.653756001</v>
      </c>
      <c r="J181" s="209">
        <f t="shared" si="6"/>
        <v>98192689.267842427</v>
      </c>
      <c r="K181" s="210">
        <f t="shared" si="7"/>
        <v>98192689267.842422</v>
      </c>
      <c r="L181" s="148">
        <f t="shared" si="8"/>
        <v>98.192689267842425</v>
      </c>
    </row>
    <row r="182" spans="1:12" ht="12" customHeight="1">
      <c r="A182" s="44" t="s">
        <v>36</v>
      </c>
      <c r="B182" s="2" t="s">
        <v>75</v>
      </c>
      <c r="C182" s="2" t="s">
        <v>73</v>
      </c>
      <c r="D182" s="2" t="s">
        <v>57</v>
      </c>
      <c r="E182" s="2" t="s">
        <v>48</v>
      </c>
      <c r="F182" s="87" t="s">
        <v>113</v>
      </c>
      <c r="G182" s="4">
        <v>0.51100000000000001</v>
      </c>
      <c r="H182" s="2" t="s">
        <v>29</v>
      </c>
      <c r="I182" s="109">
        <v>6672928.0558920009</v>
      </c>
      <c r="J182" s="209">
        <f t="shared" si="6"/>
        <v>102763092.06073682</v>
      </c>
      <c r="K182" s="210">
        <f t="shared" si="7"/>
        <v>102763092060.73682</v>
      </c>
      <c r="L182" s="148">
        <f t="shared" si="8"/>
        <v>102.76309206073682</v>
      </c>
    </row>
    <row r="183" spans="1:12" ht="12" customHeight="1" thickBot="1">
      <c r="A183" s="45" t="s">
        <v>36</v>
      </c>
      <c r="B183" s="12" t="s">
        <v>75</v>
      </c>
      <c r="C183" s="12" t="s">
        <v>73</v>
      </c>
      <c r="D183" s="12" t="s">
        <v>57</v>
      </c>
      <c r="E183" s="12" t="s">
        <v>48</v>
      </c>
      <c r="F183" s="89" t="s">
        <v>114</v>
      </c>
      <c r="G183" s="14">
        <v>4.0999999999999996</v>
      </c>
      <c r="H183" s="12">
        <v>4.5999999999999996</v>
      </c>
      <c r="I183" s="212">
        <v>5869907.6624720013</v>
      </c>
      <c r="J183" s="209">
        <f t="shared" si="6"/>
        <v>90396578.002068818</v>
      </c>
      <c r="K183" s="210">
        <f t="shared" si="7"/>
        <v>90396578002.068817</v>
      </c>
      <c r="L183" s="148">
        <f t="shared" si="8"/>
        <v>90.396578002068821</v>
      </c>
    </row>
    <row r="184" spans="1:12" ht="12" customHeight="1">
      <c r="A184" s="43" t="s">
        <v>36</v>
      </c>
      <c r="B184" s="11" t="s">
        <v>78</v>
      </c>
      <c r="C184" s="11" t="s">
        <v>79</v>
      </c>
      <c r="D184" s="11" t="s">
        <v>57</v>
      </c>
      <c r="E184" s="11" t="s">
        <v>48</v>
      </c>
      <c r="F184" s="90" t="s">
        <v>113</v>
      </c>
      <c r="G184" s="13">
        <v>0.5</v>
      </c>
      <c r="H184" s="11" t="s">
        <v>29</v>
      </c>
      <c r="I184" s="109">
        <v>6220527.7414000006</v>
      </c>
      <c r="J184" s="209">
        <f t="shared" si="6"/>
        <v>95796127.217560008</v>
      </c>
      <c r="K184" s="210">
        <f t="shared" si="7"/>
        <v>95796127217.560013</v>
      </c>
      <c r="L184" s="148">
        <f t="shared" si="8"/>
        <v>95.796127217560013</v>
      </c>
    </row>
    <row r="185" spans="1:12" ht="12" customHeight="1">
      <c r="A185" s="44" t="s">
        <v>36</v>
      </c>
      <c r="B185" s="2" t="s">
        <v>78</v>
      </c>
      <c r="C185" s="2" t="s">
        <v>79</v>
      </c>
      <c r="D185" s="2" t="s">
        <v>57</v>
      </c>
      <c r="E185" s="2" t="s">
        <v>48</v>
      </c>
      <c r="F185" s="88" t="s">
        <v>114</v>
      </c>
      <c r="G185" s="4">
        <v>4</v>
      </c>
      <c r="H185" s="2">
        <v>4.5</v>
      </c>
      <c r="I185" s="211">
        <v>5816628.9969200008</v>
      </c>
      <c r="J185" s="209">
        <f t="shared" si="6"/>
        <v>89576086.552568018</v>
      </c>
      <c r="K185" s="210">
        <f t="shared" si="7"/>
        <v>89576086552.568024</v>
      </c>
      <c r="L185" s="148">
        <f t="shared" si="8"/>
        <v>89.576086552568029</v>
      </c>
    </row>
    <row r="186" spans="1:12" ht="12" customHeight="1">
      <c r="A186" s="44" t="s">
        <v>36</v>
      </c>
      <c r="B186" s="2" t="s">
        <v>81</v>
      </c>
      <c r="C186" s="2" t="s">
        <v>79</v>
      </c>
      <c r="D186" s="2" t="s">
        <v>57</v>
      </c>
      <c r="E186" s="2" t="s">
        <v>48</v>
      </c>
      <c r="F186" s="87" t="s">
        <v>113</v>
      </c>
      <c r="G186" s="4">
        <v>0.499</v>
      </c>
      <c r="H186" s="2" t="s">
        <v>29</v>
      </c>
      <c r="I186" s="109">
        <v>6058462.4334920011</v>
      </c>
      <c r="J186" s="209">
        <f t="shared" si="6"/>
        <v>93300321.475776836</v>
      </c>
      <c r="K186" s="210">
        <f t="shared" si="7"/>
        <v>93300321475.77684</v>
      </c>
      <c r="L186" s="148">
        <f t="shared" si="8"/>
        <v>93.30032147577684</v>
      </c>
    </row>
    <row r="187" spans="1:12" ht="12" customHeight="1" thickBot="1">
      <c r="A187" s="45" t="s">
        <v>36</v>
      </c>
      <c r="B187" s="12" t="s">
        <v>81</v>
      </c>
      <c r="C187" s="12" t="s">
        <v>79</v>
      </c>
      <c r="D187" s="12" t="s">
        <v>57</v>
      </c>
      <c r="E187" s="12" t="s">
        <v>48</v>
      </c>
      <c r="F187" s="89" t="s">
        <v>114</v>
      </c>
      <c r="G187" s="14">
        <v>3.7</v>
      </c>
      <c r="H187" s="12">
        <v>4.2</v>
      </c>
      <c r="I187" s="212">
        <v>6053872.675032001</v>
      </c>
      <c r="J187" s="209">
        <f t="shared" si="6"/>
        <v>93229639.195492834</v>
      </c>
      <c r="K187" s="210">
        <f t="shared" si="7"/>
        <v>93229639195.492828</v>
      </c>
      <c r="L187" s="148">
        <f t="shared" si="8"/>
        <v>93.229639195492837</v>
      </c>
    </row>
    <row r="188" spans="1:12" ht="12" customHeight="1">
      <c r="A188" s="43" t="s">
        <v>36</v>
      </c>
      <c r="B188" s="11" t="s">
        <v>83</v>
      </c>
      <c r="C188" s="11" t="s">
        <v>84</v>
      </c>
      <c r="D188" s="11" t="s">
        <v>57</v>
      </c>
      <c r="E188" s="11" t="s">
        <v>48</v>
      </c>
      <c r="F188" s="90" t="s">
        <v>113</v>
      </c>
      <c r="G188" s="13">
        <v>0.61299999999999999</v>
      </c>
      <c r="H188" s="11" t="s">
        <v>29</v>
      </c>
      <c r="I188" s="109">
        <v>4961791.1671720007</v>
      </c>
      <c r="J188" s="209">
        <f t="shared" si="6"/>
        <v>76411583.974448815</v>
      </c>
      <c r="K188" s="210">
        <f t="shared" si="7"/>
        <v>76411583974.448822</v>
      </c>
      <c r="L188" s="148">
        <f t="shared" si="8"/>
        <v>76.411583974448831</v>
      </c>
    </row>
    <row r="189" spans="1:12" ht="12" customHeight="1">
      <c r="A189" s="44" t="s">
        <v>36</v>
      </c>
      <c r="B189" s="2" t="s">
        <v>83</v>
      </c>
      <c r="C189" s="2" t="s">
        <v>84</v>
      </c>
      <c r="D189" s="2" t="s">
        <v>57</v>
      </c>
      <c r="E189" s="2" t="s">
        <v>48</v>
      </c>
      <c r="F189" s="88" t="s">
        <v>114</v>
      </c>
      <c r="G189" s="4">
        <v>4.3</v>
      </c>
      <c r="H189" s="2">
        <v>4.8</v>
      </c>
      <c r="I189" s="211">
        <v>4997272.8101240015</v>
      </c>
      <c r="J189" s="209">
        <f t="shared" si="6"/>
        <v>76958001.275909632</v>
      </c>
      <c r="K189" s="210">
        <f t="shared" si="7"/>
        <v>76958001275.909637</v>
      </c>
      <c r="L189" s="148">
        <f t="shared" si="8"/>
        <v>76.958001275909638</v>
      </c>
    </row>
    <row r="190" spans="1:12" ht="12" customHeight="1">
      <c r="A190" s="44" t="s">
        <v>36</v>
      </c>
      <c r="B190" s="2" t="s">
        <v>86</v>
      </c>
      <c r="C190" s="2" t="s">
        <v>84</v>
      </c>
      <c r="D190" s="2" t="s">
        <v>57</v>
      </c>
      <c r="E190" s="2" t="s">
        <v>48</v>
      </c>
      <c r="F190" s="87" t="s">
        <v>113</v>
      </c>
      <c r="G190" s="4">
        <v>0.502</v>
      </c>
      <c r="H190" s="2" t="s">
        <v>29</v>
      </c>
      <c r="I190" s="109">
        <v>3341194.2892160006</v>
      </c>
      <c r="J190" s="209">
        <f t="shared" si="6"/>
        <v>51454392.053926408</v>
      </c>
      <c r="K190" s="210">
        <f t="shared" si="7"/>
        <v>51454392053.926407</v>
      </c>
      <c r="L190" s="148">
        <f t="shared" si="8"/>
        <v>51.454392053926412</v>
      </c>
    </row>
    <row r="191" spans="1:12" ht="12" customHeight="1">
      <c r="A191" s="44" t="s">
        <v>36</v>
      </c>
      <c r="B191" s="2" t="s">
        <v>86</v>
      </c>
      <c r="C191" s="2" t="s">
        <v>84</v>
      </c>
      <c r="D191" s="2" t="s">
        <v>57</v>
      </c>
      <c r="E191" s="2" t="s">
        <v>48</v>
      </c>
      <c r="F191" s="88" t="s">
        <v>114</v>
      </c>
      <c r="G191" s="4">
        <v>4</v>
      </c>
      <c r="H191" s="2">
        <v>4.5</v>
      </c>
      <c r="I191" s="211">
        <v>3072122.0412120009</v>
      </c>
      <c r="J191" s="209">
        <f t="shared" si="6"/>
        <v>47310679.434664816</v>
      </c>
      <c r="K191" s="210">
        <f t="shared" si="7"/>
        <v>47310679434.664818</v>
      </c>
      <c r="L191" s="148">
        <f t="shared" si="8"/>
        <v>47.31067943466482</v>
      </c>
    </row>
    <row r="192" spans="1:12" ht="12" customHeight="1">
      <c r="A192" s="44" t="s">
        <v>36</v>
      </c>
      <c r="B192" s="2" t="s">
        <v>88</v>
      </c>
      <c r="C192" s="2" t="s">
        <v>84</v>
      </c>
      <c r="D192" s="2" t="s">
        <v>57</v>
      </c>
      <c r="E192" s="2" t="s">
        <v>48</v>
      </c>
      <c r="F192" s="87" t="s">
        <v>113</v>
      </c>
      <c r="G192" s="4">
        <v>0.48199999999999998</v>
      </c>
      <c r="H192" s="2" t="s">
        <v>29</v>
      </c>
      <c r="I192" s="109">
        <v>1769642.2588040004</v>
      </c>
      <c r="J192" s="209">
        <f t="shared" si="6"/>
        <v>27252490.785581611</v>
      </c>
      <c r="K192" s="210">
        <f t="shared" si="7"/>
        <v>27252490785.581612</v>
      </c>
      <c r="L192" s="148">
        <f t="shared" si="8"/>
        <v>27.252490785581614</v>
      </c>
    </row>
    <row r="193" spans="1:12" ht="12" customHeight="1" thickBot="1">
      <c r="A193" s="45" t="s">
        <v>36</v>
      </c>
      <c r="B193" s="12" t="s">
        <v>88</v>
      </c>
      <c r="C193" s="12" t="s">
        <v>84</v>
      </c>
      <c r="D193" s="12" t="s">
        <v>57</v>
      </c>
      <c r="E193" s="12" t="s">
        <v>48</v>
      </c>
      <c r="F193" s="89" t="s">
        <v>114</v>
      </c>
      <c r="G193" s="14">
        <v>4.5</v>
      </c>
      <c r="H193" s="12">
        <v>5</v>
      </c>
      <c r="I193" s="212">
        <v>1283689.8732840004</v>
      </c>
      <c r="J193" s="209">
        <f t="shared" si="6"/>
        <v>19768824.048573609</v>
      </c>
      <c r="K193" s="210">
        <f t="shared" si="7"/>
        <v>19768824048.573608</v>
      </c>
      <c r="L193" s="148">
        <f t="shared" si="8"/>
        <v>19.76882404857361</v>
      </c>
    </row>
    <row r="194" spans="1:12" ht="12" customHeight="1">
      <c r="A194" s="43" t="s">
        <v>36</v>
      </c>
      <c r="B194" s="11" t="s">
        <v>91</v>
      </c>
      <c r="C194" s="11" t="s">
        <v>90</v>
      </c>
      <c r="D194" s="11" t="s">
        <v>57</v>
      </c>
      <c r="E194" s="11" t="s">
        <v>48</v>
      </c>
      <c r="F194" s="90" t="s">
        <v>113</v>
      </c>
      <c r="G194" s="13">
        <v>0.504</v>
      </c>
      <c r="H194" s="11" t="s">
        <v>29</v>
      </c>
      <c r="I194" s="109">
        <v>766395.9942800001</v>
      </c>
      <c r="J194" s="209">
        <f t="shared" ref="J194:J257" si="9">I194*220*0.07</f>
        <v>11802498.311912004</v>
      </c>
      <c r="K194" s="210">
        <f t="shared" ref="K194:K257" si="10">J194*1000</f>
        <v>11802498311.912004</v>
      </c>
      <c r="L194" s="148">
        <f t="shared" ref="L194:L257" si="11">K194*0.000000001</f>
        <v>11.802498311912005</v>
      </c>
    </row>
    <row r="195" spans="1:12" ht="12" customHeight="1">
      <c r="A195" s="44" t="s">
        <v>36</v>
      </c>
      <c r="B195" s="2" t="s">
        <v>91</v>
      </c>
      <c r="C195" s="2" t="s">
        <v>90</v>
      </c>
      <c r="D195" s="2" t="s">
        <v>57</v>
      </c>
      <c r="E195" s="2" t="s">
        <v>48</v>
      </c>
      <c r="F195" s="88" t="s">
        <v>114</v>
      </c>
      <c r="G195" s="4">
        <v>4.5</v>
      </c>
      <c r="H195" s="2">
        <v>5</v>
      </c>
      <c r="I195" s="211">
        <v>2346378.1932920003</v>
      </c>
      <c r="J195" s="209">
        <f t="shared" si="9"/>
        <v>36134224.176696807</v>
      </c>
      <c r="K195" s="210">
        <f t="shared" si="10"/>
        <v>36134224176.696808</v>
      </c>
      <c r="L195" s="148">
        <f t="shared" si="11"/>
        <v>36.134224176696812</v>
      </c>
    </row>
    <row r="196" spans="1:12" ht="12" customHeight="1">
      <c r="A196" s="44" t="s">
        <v>36</v>
      </c>
      <c r="B196" s="2" t="s">
        <v>93</v>
      </c>
      <c r="C196" s="2" t="s">
        <v>90</v>
      </c>
      <c r="D196" s="2" t="s">
        <v>57</v>
      </c>
      <c r="E196" s="2" t="s">
        <v>48</v>
      </c>
      <c r="F196" s="87" t="s">
        <v>113</v>
      </c>
      <c r="G196" s="4">
        <v>0.497</v>
      </c>
      <c r="H196" s="2" t="s">
        <v>29</v>
      </c>
      <c r="I196" s="109">
        <v>785410.70790000015</v>
      </c>
      <c r="J196" s="209">
        <f t="shared" si="9"/>
        <v>12095324.901660003</v>
      </c>
      <c r="K196" s="210">
        <f t="shared" si="10"/>
        <v>12095324901.660004</v>
      </c>
      <c r="L196" s="148">
        <f t="shared" si="11"/>
        <v>12.095324901660005</v>
      </c>
    </row>
    <row r="197" spans="1:12" ht="12" customHeight="1" thickBot="1">
      <c r="A197" s="45" t="s">
        <v>36</v>
      </c>
      <c r="B197" s="12" t="s">
        <v>93</v>
      </c>
      <c r="C197" s="12" t="s">
        <v>90</v>
      </c>
      <c r="D197" s="12" t="s">
        <v>57</v>
      </c>
      <c r="E197" s="12" t="s">
        <v>48</v>
      </c>
      <c r="F197" s="89" t="s">
        <v>114</v>
      </c>
      <c r="G197" s="14">
        <v>4</v>
      </c>
      <c r="H197" s="12">
        <v>4.4000000000000004</v>
      </c>
      <c r="I197" s="212">
        <v>799442.25519200019</v>
      </c>
      <c r="J197" s="209">
        <f t="shared" si="9"/>
        <v>12311410.729956804</v>
      </c>
      <c r="K197" s="210">
        <f t="shared" si="10"/>
        <v>12311410729.956804</v>
      </c>
      <c r="L197" s="148">
        <f t="shared" si="11"/>
        <v>12.311410729956805</v>
      </c>
    </row>
    <row r="198" spans="1:12" ht="12" customHeight="1">
      <c r="A198" s="43" t="s">
        <v>36</v>
      </c>
      <c r="B198" s="11" t="s">
        <v>96</v>
      </c>
      <c r="C198" s="11" t="s">
        <v>95</v>
      </c>
      <c r="D198" s="11" t="s">
        <v>57</v>
      </c>
      <c r="E198" s="11" t="s">
        <v>48</v>
      </c>
      <c r="F198" s="90" t="s">
        <v>113</v>
      </c>
      <c r="G198" s="13">
        <v>0.52</v>
      </c>
      <c r="H198" s="11" t="s">
        <v>29</v>
      </c>
      <c r="I198" s="109">
        <v>1825974.5187600004</v>
      </c>
      <c r="J198" s="209">
        <f t="shared" si="9"/>
        <v>28120007.588904008</v>
      </c>
      <c r="K198" s="210">
        <f t="shared" si="10"/>
        <v>28120007588.904007</v>
      </c>
      <c r="L198" s="148">
        <f t="shared" si="11"/>
        <v>28.120007588904009</v>
      </c>
    </row>
    <row r="199" spans="1:12" ht="12" customHeight="1">
      <c r="A199" s="44" t="s">
        <v>36</v>
      </c>
      <c r="B199" s="2" t="s">
        <v>96</v>
      </c>
      <c r="C199" s="2" t="s">
        <v>95</v>
      </c>
      <c r="D199" s="2" t="s">
        <v>57</v>
      </c>
      <c r="E199" s="2" t="s">
        <v>48</v>
      </c>
      <c r="F199" s="88" t="s">
        <v>114</v>
      </c>
      <c r="G199" s="4">
        <v>4</v>
      </c>
      <c r="H199" s="2">
        <v>4.5</v>
      </c>
      <c r="I199" s="211">
        <v>1879890.1303840005</v>
      </c>
      <c r="J199" s="209">
        <f t="shared" si="9"/>
        <v>28950308.007913612</v>
      </c>
      <c r="K199" s="210">
        <f t="shared" si="10"/>
        <v>28950308007.913612</v>
      </c>
      <c r="L199" s="148">
        <f t="shared" si="11"/>
        <v>28.950308007913613</v>
      </c>
    </row>
    <row r="200" spans="1:12" ht="12" customHeight="1">
      <c r="A200" s="44" t="s">
        <v>36</v>
      </c>
      <c r="B200" s="2" t="s">
        <v>98</v>
      </c>
      <c r="C200" s="2" t="s">
        <v>95</v>
      </c>
      <c r="D200" s="2" t="s">
        <v>57</v>
      </c>
      <c r="E200" s="2" t="s">
        <v>48</v>
      </c>
      <c r="F200" s="87" t="s">
        <v>113</v>
      </c>
      <c r="G200" s="4">
        <v>0.51300000000000001</v>
      </c>
      <c r="H200" s="2" t="s">
        <v>29</v>
      </c>
      <c r="I200" s="109">
        <v>449178.11671600008</v>
      </c>
      <c r="J200" s="209">
        <f t="shared" si="9"/>
        <v>6917342.9974264018</v>
      </c>
      <c r="K200" s="210">
        <f t="shared" si="10"/>
        <v>6917342997.4264021</v>
      </c>
      <c r="L200" s="148">
        <f t="shared" si="11"/>
        <v>6.9173429974264025</v>
      </c>
    </row>
    <row r="201" spans="1:12" ht="12" customHeight="1" thickBot="1">
      <c r="A201" s="45" t="s">
        <v>36</v>
      </c>
      <c r="B201" s="12" t="s">
        <v>98</v>
      </c>
      <c r="C201" s="12" t="s">
        <v>95</v>
      </c>
      <c r="D201" s="12" t="s">
        <v>57</v>
      </c>
      <c r="E201" s="12" t="s">
        <v>48</v>
      </c>
      <c r="F201" s="89" t="s">
        <v>114</v>
      </c>
      <c r="G201" s="14">
        <v>5</v>
      </c>
      <c r="H201" s="12">
        <v>4.5</v>
      </c>
      <c r="I201" s="212">
        <v>399889.73096800008</v>
      </c>
      <c r="J201" s="209">
        <f t="shared" si="9"/>
        <v>6158301.8569072019</v>
      </c>
      <c r="K201" s="210">
        <f t="shared" si="10"/>
        <v>6158301856.9072018</v>
      </c>
      <c r="L201" s="148">
        <f t="shared" si="11"/>
        <v>6.1583018569072019</v>
      </c>
    </row>
    <row r="202" spans="1:12" ht="12" customHeight="1">
      <c r="A202" s="43" t="s">
        <v>36</v>
      </c>
      <c r="B202" s="11" t="s">
        <v>100</v>
      </c>
      <c r="C202" s="11" t="s">
        <v>101</v>
      </c>
      <c r="D202" s="11" t="s">
        <v>57</v>
      </c>
      <c r="E202" s="11" t="s">
        <v>48</v>
      </c>
      <c r="F202" s="90" t="s">
        <v>113</v>
      </c>
      <c r="G202" s="13">
        <v>0.5</v>
      </c>
      <c r="H202" s="11" t="s">
        <v>29</v>
      </c>
      <c r="I202" s="109">
        <v>1442664.1193720002</v>
      </c>
      <c r="J202" s="209">
        <f t="shared" si="9"/>
        <v>22217027.438328806</v>
      </c>
      <c r="K202" s="210">
        <f t="shared" si="10"/>
        <v>22217027438.328808</v>
      </c>
      <c r="L202" s="148">
        <f t="shared" si="11"/>
        <v>22.21702743832881</v>
      </c>
    </row>
    <row r="203" spans="1:12" ht="12" customHeight="1">
      <c r="A203" s="44" t="s">
        <v>36</v>
      </c>
      <c r="B203" s="2" t="s">
        <v>100</v>
      </c>
      <c r="C203" s="2" t="s">
        <v>101</v>
      </c>
      <c r="D203" s="2" t="s">
        <v>57</v>
      </c>
      <c r="E203" s="2" t="s">
        <v>48</v>
      </c>
      <c r="F203" s="88" t="s">
        <v>114</v>
      </c>
      <c r="G203" s="4">
        <v>4</v>
      </c>
      <c r="H203" s="2">
        <v>4.5</v>
      </c>
      <c r="I203" s="211">
        <v>1436182.2564040003</v>
      </c>
      <c r="J203" s="209">
        <f t="shared" si="9"/>
        <v>22117206.748621605</v>
      </c>
      <c r="K203" s="210">
        <f t="shared" si="10"/>
        <v>22117206748.621605</v>
      </c>
      <c r="L203" s="148">
        <f t="shared" si="11"/>
        <v>22.117206748621605</v>
      </c>
    </row>
    <row r="204" spans="1:12" ht="12" customHeight="1">
      <c r="A204" s="44" t="s">
        <v>36</v>
      </c>
      <c r="B204" s="2" t="s">
        <v>103</v>
      </c>
      <c r="C204" s="2" t="s">
        <v>101</v>
      </c>
      <c r="D204" s="2" t="s">
        <v>57</v>
      </c>
      <c r="E204" s="2" t="s">
        <v>48</v>
      </c>
      <c r="F204" s="87" t="s">
        <v>113</v>
      </c>
      <c r="G204" s="4">
        <v>0.54400000000000004</v>
      </c>
      <c r="H204" s="2" t="s">
        <v>29</v>
      </c>
      <c r="I204" s="109">
        <v>1434027.8799840002</v>
      </c>
      <c r="J204" s="209">
        <f t="shared" si="9"/>
        <v>22084029.351753607</v>
      </c>
      <c r="K204" s="210">
        <f t="shared" si="10"/>
        <v>22084029351.753609</v>
      </c>
      <c r="L204" s="148">
        <f t="shared" si="11"/>
        <v>22.08402935175361</v>
      </c>
    </row>
    <row r="205" spans="1:12" ht="12" customHeight="1" thickBot="1">
      <c r="A205" s="45" t="s">
        <v>36</v>
      </c>
      <c r="B205" s="12" t="s">
        <v>103</v>
      </c>
      <c r="C205" s="12" t="s">
        <v>101</v>
      </c>
      <c r="D205" s="12" t="s">
        <v>57</v>
      </c>
      <c r="E205" s="12" t="s">
        <v>48</v>
      </c>
      <c r="F205" s="89" t="s">
        <v>114</v>
      </c>
      <c r="G205" s="14">
        <v>3.6</v>
      </c>
      <c r="H205" s="12">
        <v>4.0999999999999996</v>
      </c>
      <c r="I205" s="212">
        <v>1327807.7556240002</v>
      </c>
      <c r="J205" s="209">
        <f t="shared" si="9"/>
        <v>20448239.436609607</v>
      </c>
      <c r="K205" s="210">
        <f t="shared" si="10"/>
        <v>20448239436.609608</v>
      </c>
      <c r="L205" s="148">
        <f t="shared" si="11"/>
        <v>20.448239436609608</v>
      </c>
    </row>
    <row r="206" spans="1:12" ht="12" customHeight="1">
      <c r="A206" s="43" t="s">
        <v>36</v>
      </c>
      <c r="B206" s="11" t="s">
        <v>105</v>
      </c>
      <c r="C206" s="11" t="s">
        <v>32</v>
      </c>
      <c r="D206" s="11" t="s">
        <v>57</v>
      </c>
      <c r="E206" s="11" t="s">
        <v>48</v>
      </c>
      <c r="F206" s="90" t="s">
        <v>113</v>
      </c>
      <c r="G206" s="13">
        <v>0.50700000000000001</v>
      </c>
      <c r="H206" s="11" t="s">
        <v>29</v>
      </c>
      <c r="I206" s="109">
        <v>1870392.1404280004</v>
      </c>
      <c r="J206" s="209">
        <f t="shared" si="9"/>
        <v>28804038.962591209</v>
      </c>
      <c r="K206" s="210">
        <f t="shared" si="10"/>
        <v>28804038962.591209</v>
      </c>
      <c r="L206" s="148">
        <f t="shared" si="11"/>
        <v>28.804038962591211</v>
      </c>
    </row>
    <row r="207" spans="1:12" ht="12" customHeight="1">
      <c r="A207" s="44" t="s">
        <v>36</v>
      </c>
      <c r="B207" s="2" t="s">
        <v>105</v>
      </c>
      <c r="C207" s="2" t="s">
        <v>32</v>
      </c>
      <c r="D207" s="2" t="s">
        <v>57</v>
      </c>
      <c r="E207" s="2" t="s">
        <v>48</v>
      </c>
      <c r="F207" s="88" t="s">
        <v>114</v>
      </c>
      <c r="G207" s="4">
        <v>3.8</v>
      </c>
      <c r="H207" s="2">
        <v>4.3</v>
      </c>
      <c r="I207" s="211">
        <v>1669641.7255000004</v>
      </c>
      <c r="J207" s="209">
        <f t="shared" si="9"/>
        <v>25712482.572700009</v>
      </c>
      <c r="K207" s="210">
        <f t="shared" si="10"/>
        <v>25712482572.700008</v>
      </c>
      <c r="L207" s="148">
        <f t="shared" si="11"/>
        <v>25.712482572700011</v>
      </c>
    </row>
    <row r="208" spans="1:12" ht="12" customHeight="1">
      <c r="A208" s="44" t="s">
        <v>36</v>
      </c>
      <c r="B208" s="2" t="s">
        <v>18</v>
      </c>
      <c r="C208" s="2" t="s">
        <v>32</v>
      </c>
      <c r="D208" s="2" t="s">
        <v>57</v>
      </c>
      <c r="E208" s="2" t="s">
        <v>48</v>
      </c>
      <c r="F208" s="87" t="s">
        <v>113</v>
      </c>
      <c r="G208" s="4">
        <v>0.496</v>
      </c>
      <c r="H208" s="2" t="s">
        <v>29</v>
      </c>
      <c r="I208" s="109">
        <v>3425252.4370120005</v>
      </c>
      <c r="J208" s="209">
        <f t="shared" si="9"/>
        <v>52748887.529984809</v>
      </c>
      <c r="K208" s="210">
        <f t="shared" si="10"/>
        <v>52748887529.98481</v>
      </c>
      <c r="L208" s="148">
        <f t="shared" si="11"/>
        <v>52.748887529984813</v>
      </c>
    </row>
    <row r="209" spans="1:12" ht="12" customHeight="1" thickBot="1">
      <c r="A209" s="45" t="s">
        <v>36</v>
      </c>
      <c r="B209" s="12" t="s">
        <v>18</v>
      </c>
      <c r="C209" s="12" t="s">
        <v>32</v>
      </c>
      <c r="D209" s="12" t="s">
        <v>57</v>
      </c>
      <c r="E209" s="12" t="s">
        <v>48</v>
      </c>
      <c r="F209" s="89" t="s">
        <v>114</v>
      </c>
      <c r="G209" s="14">
        <v>4</v>
      </c>
      <c r="H209" s="12">
        <v>4.4000000000000004</v>
      </c>
      <c r="I209" s="212">
        <v>5069828.4612080008</v>
      </c>
      <c r="J209" s="209">
        <f t="shared" si="9"/>
        <v>78075358.30260323</v>
      </c>
      <c r="K209" s="210">
        <f t="shared" si="10"/>
        <v>78075358302.603226</v>
      </c>
      <c r="L209" s="148">
        <f t="shared" si="11"/>
        <v>78.075358302603235</v>
      </c>
    </row>
    <row r="210" spans="1:12" ht="12" customHeight="1">
      <c r="A210" s="43" t="s">
        <v>36</v>
      </c>
      <c r="B210" s="11" t="s">
        <v>20</v>
      </c>
      <c r="C210" s="11" t="s">
        <v>30</v>
      </c>
      <c r="D210" s="11" t="s">
        <v>57</v>
      </c>
      <c r="E210" s="11" t="s">
        <v>48</v>
      </c>
      <c r="F210" s="90" t="s">
        <v>113</v>
      </c>
      <c r="G210" s="13">
        <v>0.53300000000000003</v>
      </c>
      <c r="H210" s="11" t="s">
        <v>29</v>
      </c>
      <c r="I210" s="109">
        <v>6912232.4418840017</v>
      </c>
      <c r="J210" s="209">
        <f t="shared" si="9"/>
        <v>106448379.60501364</v>
      </c>
      <c r="K210" s="210">
        <f t="shared" si="10"/>
        <v>106448379605.01364</v>
      </c>
      <c r="L210" s="148">
        <f t="shared" si="11"/>
        <v>106.44837960501364</v>
      </c>
    </row>
    <row r="211" spans="1:12" ht="12" customHeight="1">
      <c r="A211" s="44" t="s">
        <v>36</v>
      </c>
      <c r="B211" s="2" t="s">
        <v>20</v>
      </c>
      <c r="C211" s="2" t="s">
        <v>30</v>
      </c>
      <c r="D211" s="2" t="s">
        <v>57</v>
      </c>
      <c r="E211" s="2" t="s">
        <v>48</v>
      </c>
      <c r="F211" s="88" t="s">
        <v>114</v>
      </c>
      <c r="G211" s="4">
        <v>3.5</v>
      </c>
      <c r="H211" s="2">
        <v>4</v>
      </c>
      <c r="I211" s="211">
        <v>6495894.515292001</v>
      </c>
      <c r="J211" s="209">
        <f t="shared" si="9"/>
        <v>100036775.53549682</v>
      </c>
      <c r="K211" s="210">
        <f t="shared" si="10"/>
        <v>100036775535.49681</v>
      </c>
      <c r="L211" s="148">
        <f t="shared" si="11"/>
        <v>100.03677553549682</v>
      </c>
    </row>
    <row r="212" spans="1:12" ht="12" customHeight="1">
      <c r="A212" s="44" t="s">
        <v>36</v>
      </c>
      <c r="B212" s="2" t="s">
        <v>22</v>
      </c>
      <c r="C212" s="2" t="s">
        <v>30</v>
      </c>
      <c r="D212" s="2" t="s">
        <v>57</v>
      </c>
      <c r="E212" s="2" t="s">
        <v>48</v>
      </c>
      <c r="F212" s="88" t="s">
        <v>113</v>
      </c>
      <c r="G212" s="4">
        <v>0.51700000000000002</v>
      </c>
      <c r="H212" s="2" t="s">
        <v>29</v>
      </c>
      <c r="I212" s="213">
        <v>7837078.1384280017</v>
      </c>
      <c r="J212" s="209">
        <f t="shared" si="9"/>
        <v>120691003.33179124</v>
      </c>
      <c r="K212" s="210">
        <f t="shared" si="10"/>
        <v>120691003331.79124</v>
      </c>
      <c r="L212" s="148">
        <f t="shared" si="11"/>
        <v>120.69100333179125</v>
      </c>
    </row>
    <row r="213" spans="1:12" ht="12" customHeight="1">
      <c r="A213" s="44" t="s">
        <v>36</v>
      </c>
      <c r="B213" s="2" t="s">
        <v>22</v>
      </c>
      <c r="C213" s="2" t="s">
        <v>30</v>
      </c>
      <c r="D213" s="2" t="s">
        <v>57</v>
      </c>
      <c r="E213" s="2" t="s">
        <v>48</v>
      </c>
      <c r="F213" s="88" t="s">
        <v>114</v>
      </c>
      <c r="G213" s="4">
        <v>4.5</v>
      </c>
      <c r="H213" s="2">
        <v>5</v>
      </c>
      <c r="I213" s="211">
        <v>5533225.4622960007</v>
      </c>
      <c r="J213" s="209">
        <f t="shared" si="9"/>
        <v>85211672.11935842</v>
      </c>
      <c r="K213" s="210">
        <f t="shared" si="10"/>
        <v>85211672119.358414</v>
      </c>
      <c r="L213" s="148">
        <f t="shared" si="11"/>
        <v>85.211672119358425</v>
      </c>
    </row>
    <row r="214" spans="1:12" ht="12" customHeight="1">
      <c r="A214" s="44" t="s">
        <v>36</v>
      </c>
      <c r="B214" s="2" t="s">
        <v>24</v>
      </c>
      <c r="C214" s="2" t="s">
        <v>30</v>
      </c>
      <c r="D214" s="2" t="s">
        <v>57</v>
      </c>
      <c r="E214" s="2" t="s">
        <v>48</v>
      </c>
      <c r="F214" s="88" t="s">
        <v>113</v>
      </c>
      <c r="G214" s="4">
        <v>0.52400000000000002</v>
      </c>
      <c r="H214" s="2" t="s">
        <v>29</v>
      </c>
      <c r="I214" s="213">
        <v>8440528.340524001</v>
      </c>
      <c r="J214" s="209">
        <f t="shared" si="9"/>
        <v>129984136.44406964</v>
      </c>
      <c r="K214" s="210">
        <f t="shared" si="10"/>
        <v>129984136444.06964</v>
      </c>
      <c r="L214" s="148">
        <f t="shared" si="11"/>
        <v>129.98413644406966</v>
      </c>
    </row>
    <row r="215" spans="1:12" ht="12" customHeight="1" thickBot="1">
      <c r="A215" s="45" t="s">
        <v>36</v>
      </c>
      <c r="B215" s="12" t="s">
        <v>24</v>
      </c>
      <c r="C215" s="12" t="s">
        <v>30</v>
      </c>
      <c r="D215" s="12" t="s">
        <v>57</v>
      </c>
      <c r="E215" s="12" t="s">
        <v>48</v>
      </c>
      <c r="F215" s="89" t="s">
        <v>114</v>
      </c>
      <c r="G215" s="14">
        <v>4.3</v>
      </c>
      <c r="H215" s="12">
        <v>4.5999999999999996</v>
      </c>
      <c r="I215" s="212">
        <v>4802610.850296001</v>
      </c>
      <c r="J215" s="209">
        <f t="shared" si="9"/>
        <v>73960207.094558418</v>
      </c>
      <c r="K215" s="210">
        <f t="shared" si="10"/>
        <v>73960207094.558411</v>
      </c>
      <c r="L215" s="148">
        <f t="shared" si="11"/>
        <v>73.960207094558413</v>
      </c>
    </row>
    <row r="216" spans="1:12" ht="12" customHeight="1">
      <c r="A216" s="43" t="s">
        <v>36</v>
      </c>
      <c r="B216" s="11" t="s">
        <v>26</v>
      </c>
      <c r="C216" s="11" t="s">
        <v>44</v>
      </c>
      <c r="D216" s="11" t="s">
        <v>57</v>
      </c>
      <c r="E216" s="11" t="s">
        <v>48</v>
      </c>
      <c r="F216" s="91" t="s">
        <v>113</v>
      </c>
      <c r="G216" s="13">
        <v>0.46600000000000003</v>
      </c>
      <c r="H216" s="11" t="s">
        <v>29</v>
      </c>
      <c r="I216" s="213">
        <v>10282482.712208003</v>
      </c>
      <c r="J216" s="209">
        <f t="shared" si="9"/>
        <v>158350233.76800326</v>
      </c>
      <c r="K216" s="210">
        <f t="shared" si="10"/>
        <v>158350233768.00327</v>
      </c>
      <c r="L216" s="148">
        <f t="shared" si="11"/>
        <v>158.35023376800328</v>
      </c>
    </row>
    <row r="217" spans="1:12" ht="12" customHeight="1" thickBot="1">
      <c r="A217" s="45" t="s">
        <v>36</v>
      </c>
      <c r="B217" s="12" t="s">
        <v>26</v>
      </c>
      <c r="C217" s="12" t="s">
        <v>44</v>
      </c>
      <c r="D217" s="12" t="s">
        <v>57</v>
      </c>
      <c r="E217" s="12" t="s">
        <v>48</v>
      </c>
      <c r="F217" s="89" t="s">
        <v>114</v>
      </c>
      <c r="G217" s="14">
        <v>4</v>
      </c>
      <c r="H217" s="12">
        <v>4.5</v>
      </c>
      <c r="I217" s="212">
        <v>7114949.8961520018</v>
      </c>
      <c r="J217" s="209">
        <f t="shared" si="9"/>
        <v>109570228.40074085</v>
      </c>
      <c r="K217" s="210">
        <f t="shared" si="10"/>
        <v>109570228400.74084</v>
      </c>
      <c r="L217" s="148">
        <f t="shared" si="11"/>
        <v>109.57022840074085</v>
      </c>
    </row>
    <row r="218" spans="1:12" ht="12" customHeight="1">
      <c r="A218" s="55" t="s">
        <v>39</v>
      </c>
      <c r="B218" s="11" t="s">
        <v>52</v>
      </c>
      <c r="C218" s="11" t="s">
        <v>44</v>
      </c>
      <c r="D218" s="11" t="s">
        <v>45</v>
      </c>
      <c r="E218" s="11" t="s">
        <v>48</v>
      </c>
      <c r="F218" s="87" t="s">
        <v>113</v>
      </c>
      <c r="G218" s="13">
        <v>0.56299999999999994</v>
      </c>
      <c r="H218" s="11" t="s">
        <v>29</v>
      </c>
      <c r="I218" s="109">
        <v>6315376.5050040018</v>
      </c>
      <c r="J218" s="209">
        <f t="shared" si="9"/>
        <v>97256798.177061632</v>
      </c>
      <c r="K218" s="210">
        <f t="shared" si="10"/>
        <v>97256798177.06163</v>
      </c>
      <c r="L218" s="148">
        <f t="shared" si="11"/>
        <v>97.25679817706164</v>
      </c>
    </row>
    <row r="219" spans="1:12" ht="12" customHeight="1">
      <c r="A219" s="53" t="s">
        <v>39</v>
      </c>
      <c r="B219" s="2" t="s">
        <v>52</v>
      </c>
      <c r="C219" s="2" t="s">
        <v>44</v>
      </c>
      <c r="D219" s="2" t="s">
        <v>45</v>
      </c>
      <c r="E219" s="2" t="s">
        <v>48</v>
      </c>
      <c r="F219" s="88" t="s">
        <v>114</v>
      </c>
      <c r="G219" s="4">
        <v>4.4000000000000004</v>
      </c>
      <c r="H219" s="2">
        <v>4.9000000000000004</v>
      </c>
      <c r="I219" s="211">
        <v>7594083.2119600018</v>
      </c>
      <c r="J219" s="209">
        <f t="shared" si="9"/>
        <v>116948881.46418403</v>
      </c>
      <c r="K219" s="210">
        <f t="shared" si="10"/>
        <v>116948881464.18404</v>
      </c>
      <c r="L219" s="148">
        <f t="shared" si="11"/>
        <v>116.94888146418404</v>
      </c>
    </row>
    <row r="220" spans="1:12" ht="12" customHeight="1">
      <c r="A220" s="53" t="s">
        <v>39</v>
      </c>
      <c r="B220" s="2" t="s">
        <v>54</v>
      </c>
      <c r="C220" s="2" t="s">
        <v>44</v>
      </c>
      <c r="D220" s="2" t="s">
        <v>45</v>
      </c>
      <c r="E220" s="2" t="s">
        <v>48</v>
      </c>
      <c r="F220" s="87" t="s">
        <v>113</v>
      </c>
      <c r="G220" s="4">
        <v>0.501</v>
      </c>
      <c r="H220" s="2" t="s">
        <v>29</v>
      </c>
      <c r="I220" s="215">
        <v>2943683.7391640008</v>
      </c>
      <c r="J220" s="209">
        <f t="shared" si="9"/>
        <v>45332729.583125614</v>
      </c>
      <c r="K220" s="210">
        <f t="shared" si="10"/>
        <v>45332729583.12561</v>
      </c>
      <c r="L220" s="148">
        <f t="shared" si="11"/>
        <v>45.332729583125612</v>
      </c>
    </row>
    <row r="221" spans="1:12" ht="12" customHeight="1" thickBot="1">
      <c r="A221" s="56" t="s">
        <v>39</v>
      </c>
      <c r="B221" s="12" t="s">
        <v>54</v>
      </c>
      <c r="C221" s="12" t="s">
        <v>44</v>
      </c>
      <c r="D221" s="12" t="s">
        <v>45</v>
      </c>
      <c r="E221" s="12" t="s">
        <v>48</v>
      </c>
      <c r="F221" s="89" t="s">
        <v>114</v>
      </c>
      <c r="G221" s="14">
        <v>4.5</v>
      </c>
      <c r="H221" s="12">
        <v>5</v>
      </c>
      <c r="I221" s="212">
        <v>2319869.9964720006</v>
      </c>
      <c r="J221" s="209">
        <f t="shared" si="9"/>
        <v>35725997.945668809</v>
      </c>
      <c r="K221" s="210">
        <f t="shared" si="10"/>
        <v>35725997945.668808</v>
      </c>
      <c r="L221" s="148">
        <f t="shared" si="11"/>
        <v>35.725997945668809</v>
      </c>
    </row>
    <row r="222" spans="1:12" ht="12" customHeight="1">
      <c r="A222" s="55" t="s">
        <v>39</v>
      </c>
      <c r="B222" s="11" t="s">
        <v>58</v>
      </c>
      <c r="C222" s="11" t="s">
        <v>56</v>
      </c>
      <c r="D222" s="11" t="s">
        <v>57</v>
      </c>
      <c r="E222" s="11" t="s">
        <v>48</v>
      </c>
      <c r="F222" s="90" t="s">
        <v>113</v>
      </c>
      <c r="G222" s="13">
        <v>0.505</v>
      </c>
      <c r="H222" s="11" t="s">
        <v>29</v>
      </c>
      <c r="I222" s="109">
        <v>6406422.3258840013</v>
      </c>
      <c r="J222" s="209">
        <f t="shared" si="9"/>
        <v>98658903.818613619</v>
      </c>
      <c r="K222" s="210">
        <f t="shared" si="10"/>
        <v>98658903818.613617</v>
      </c>
      <c r="L222" s="148">
        <f t="shared" si="11"/>
        <v>98.658903818613624</v>
      </c>
    </row>
    <row r="223" spans="1:12" ht="12" customHeight="1">
      <c r="A223" s="53" t="s">
        <v>39</v>
      </c>
      <c r="B223" s="2" t="s">
        <v>58</v>
      </c>
      <c r="C223" s="2" t="s">
        <v>56</v>
      </c>
      <c r="D223" s="2" t="s">
        <v>57</v>
      </c>
      <c r="E223" s="2" t="s">
        <v>48</v>
      </c>
      <c r="F223" s="88" t="s">
        <v>114</v>
      </c>
      <c r="G223" s="4">
        <v>4</v>
      </c>
      <c r="H223" s="2">
        <v>4.5</v>
      </c>
      <c r="I223" s="211">
        <v>6012246.3758560009</v>
      </c>
      <c r="J223" s="209">
        <f t="shared" si="9"/>
        <v>92588594.188182414</v>
      </c>
      <c r="K223" s="210">
        <f t="shared" si="10"/>
        <v>92588594188.182419</v>
      </c>
      <c r="L223" s="148">
        <f t="shared" si="11"/>
        <v>92.588594188182427</v>
      </c>
    </row>
    <row r="224" spans="1:12" ht="12" customHeight="1">
      <c r="A224" s="53" t="s">
        <v>39</v>
      </c>
      <c r="B224" s="2" t="s">
        <v>60</v>
      </c>
      <c r="C224" s="2" t="s">
        <v>56</v>
      </c>
      <c r="D224" s="2" t="s">
        <v>57</v>
      </c>
      <c r="E224" s="2" t="s">
        <v>48</v>
      </c>
      <c r="F224" s="87" t="s">
        <v>113</v>
      </c>
      <c r="G224" s="4">
        <v>0.51200000000000001</v>
      </c>
      <c r="H224" s="2" t="s">
        <v>29</v>
      </c>
      <c r="I224" s="109">
        <v>7276003.5838280013</v>
      </c>
      <c r="J224" s="209">
        <f t="shared" si="9"/>
        <v>112050455.19095124</v>
      </c>
      <c r="K224" s="210">
        <f t="shared" si="10"/>
        <v>112050455190.95125</v>
      </c>
      <c r="L224" s="148">
        <f t="shared" si="11"/>
        <v>112.05045519095125</v>
      </c>
    </row>
    <row r="225" spans="1:12" ht="12" customHeight="1" thickBot="1">
      <c r="A225" s="56" t="s">
        <v>39</v>
      </c>
      <c r="B225" s="12" t="s">
        <v>60</v>
      </c>
      <c r="C225" s="12" t="s">
        <v>56</v>
      </c>
      <c r="D225" s="12" t="s">
        <v>57</v>
      </c>
      <c r="E225" s="12" t="s">
        <v>48</v>
      </c>
      <c r="F225" s="89" t="s">
        <v>114</v>
      </c>
      <c r="G225" s="14">
        <v>4.0999999999999996</v>
      </c>
      <c r="H225" s="12">
        <v>4.5999999999999996</v>
      </c>
      <c r="I225" s="212">
        <v>5199952.796976001</v>
      </c>
      <c r="J225" s="209">
        <f t="shared" si="9"/>
        <v>80079273.073430419</v>
      </c>
      <c r="K225" s="210">
        <f t="shared" si="10"/>
        <v>80079273073.43042</v>
      </c>
      <c r="L225" s="148">
        <f t="shared" si="11"/>
        <v>80.079273073430429</v>
      </c>
    </row>
    <row r="226" spans="1:12" ht="12" customHeight="1">
      <c r="A226" s="55" t="s">
        <v>39</v>
      </c>
      <c r="B226" s="11" t="s">
        <v>63</v>
      </c>
      <c r="C226" s="11" t="s">
        <v>62</v>
      </c>
      <c r="D226" s="11" t="s">
        <v>57</v>
      </c>
      <c r="E226" s="11" t="s">
        <v>48</v>
      </c>
      <c r="F226" s="90" t="s">
        <v>113</v>
      </c>
      <c r="G226" s="13">
        <v>0.505</v>
      </c>
      <c r="H226" s="11" t="s">
        <v>29</v>
      </c>
      <c r="I226" s="109">
        <v>6624913.5622880012</v>
      </c>
      <c r="J226" s="209">
        <f t="shared" si="9"/>
        <v>102023668.85923523</v>
      </c>
      <c r="K226" s="210">
        <f t="shared" si="10"/>
        <v>102023668859.23523</v>
      </c>
      <c r="L226" s="148">
        <f t="shared" si="11"/>
        <v>102.02366885923523</v>
      </c>
    </row>
    <row r="227" spans="1:12" ht="12" customHeight="1" thickBot="1">
      <c r="A227" s="56" t="s">
        <v>39</v>
      </c>
      <c r="B227" s="12" t="s">
        <v>63</v>
      </c>
      <c r="C227" s="12" t="s">
        <v>62</v>
      </c>
      <c r="D227" s="12" t="s">
        <v>57</v>
      </c>
      <c r="E227" s="12" t="s">
        <v>48</v>
      </c>
      <c r="F227" s="89" t="s">
        <v>114</v>
      </c>
      <c r="G227" s="14">
        <v>4</v>
      </c>
      <c r="H227" s="12">
        <v>4.5</v>
      </c>
      <c r="I227" s="212">
        <v>3562645.4514840008</v>
      </c>
      <c r="J227" s="209">
        <f t="shared" si="9"/>
        <v>54864739.952853613</v>
      </c>
      <c r="K227" s="210">
        <f t="shared" si="10"/>
        <v>54864739952.853615</v>
      </c>
      <c r="L227" s="148">
        <f t="shared" si="11"/>
        <v>54.864739952853618</v>
      </c>
    </row>
    <row r="228" spans="1:12" ht="12" customHeight="1">
      <c r="A228" s="55" t="s">
        <v>39</v>
      </c>
      <c r="B228" s="11" t="s">
        <v>66</v>
      </c>
      <c r="C228" s="11" t="s">
        <v>67</v>
      </c>
      <c r="D228" s="11" t="s">
        <v>57</v>
      </c>
      <c r="E228" s="11" t="s">
        <v>48</v>
      </c>
      <c r="F228" s="90" t="s">
        <v>113</v>
      </c>
      <c r="G228" s="13">
        <v>0.51300000000000001</v>
      </c>
      <c r="H228" s="11" t="s">
        <v>29</v>
      </c>
      <c r="I228" s="109">
        <v>4857069.7394520007</v>
      </c>
      <c r="J228" s="209">
        <f t="shared" si="9"/>
        <v>74798873.987560824</v>
      </c>
      <c r="K228" s="210">
        <f t="shared" si="10"/>
        <v>74798873987.560822</v>
      </c>
      <c r="L228" s="148">
        <f t="shared" si="11"/>
        <v>74.798873987560825</v>
      </c>
    </row>
    <row r="229" spans="1:12" ht="12" customHeight="1">
      <c r="A229" s="53" t="s">
        <v>39</v>
      </c>
      <c r="B229" s="2" t="s">
        <v>66</v>
      </c>
      <c r="C229" s="2" t="s">
        <v>67</v>
      </c>
      <c r="D229" s="2" t="s">
        <v>57</v>
      </c>
      <c r="E229" s="2" t="s">
        <v>48</v>
      </c>
      <c r="F229" s="88" t="s">
        <v>114</v>
      </c>
      <c r="G229" s="4">
        <v>5</v>
      </c>
      <c r="H229" s="2">
        <v>5.5</v>
      </c>
      <c r="I229" s="211">
        <v>4942532.9153480018</v>
      </c>
      <c r="J229" s="209">
        <f t="shared" si="9"/>
        <v>76115006.896359235</v>
      </c>
      <c r="K229" s="210">
        <f t="shared" si="10"/>
        <v>76115006896.359238</v>
      </c>
      <c r="L229" s="148">
        <f t="shared" si="11"/>
        <v>76.115006896359247</v>
      </c>
    </row>
    <row r="230" spans="1:12" ht="12" customHeight="1">
      <c r="A230" s="53" t="s">
        <v>39</v>
      </c>
      <c r="B230" s="2" t="s">
        <v>68</v>
      </c>
      <c r="C230" s="2" t="s">
        <v>67</v>
      </c>
      <c r="D230" s="2" t="s">
        <v>57</v>
      </c>
      <c r="E230" s="2" t="s">
        <v>48</v>
      </c>
      <c r="F230" s="87" t="s">
        <v>113</v>
      </c>
      <c r="G230" s="4">
        <v>0.51500000000000001</v>
      </c>
      <c r="H230" s="2" t="s">
        <v>29</v>
      </c>
      <c r="I230" s="109">
        <v>5267544.0154400002</v>
      </c>
      <c r="J230" s="209">
        <f t="shared" si="9"/>
        <v>81120177.837776005</v>
      </c>
      <c r="K230" s="210">
        <f t="shared" si="10"/>
        <v>81120177837.776001</v>
      </c>
      <c r="L230" s="148">
        <f t="shared" si="11"/>
        <v>81.120177837776012</v>
      </c>
    </row>
    <row r="231" spans="1:12" ht="12" customHeight="1">
      <c r="A231" s="53" t="s">
        <v>39</v>
      </c>
      <c r="B231" s="2" t="s">
        <v>68</v>
      </c>
      <c r="C231" s="2" t="s">
        <v>67</v>
      </c>
      <c r="D231" s="2" t="s">
        <v>57</v>
      </c>
      <c r="E231" s="2" t="s">
        <v>48</v>
      </c>
      <c r="F231" s="88" t="s">
        <v>114</v>
      </c>
      <c r="G231" s="4">
        <v>4.8</v>
      </c>
      <c r="H231" s="2">
        <v>5.3</v>
      </c>
      <c r="I231" s="211">
        <v>5114002.5446720002</v>
      </c>
      <c r="J231" s="209">
        <f t="shared" si="9"/>
        <v>78755639.187948808</v>
      </c>
      <c r="K231" s="210">
        <f t="shared" si="10"/>
        <v>78755639187.948807</v>
      </c>
      <c r="L231" s="148">
        <f t="shared" si="11"/>
        <v>78.755639187948816</v>
      </c>
    </row>
    <row r="232" spans="1:12" ht="12" customHeight="1">
      <c r="A232" s="53" t="s">
        <v>39</v>
      </c>
      <c r="B232" s="2" t="s">
        <v>70</v>
      </c>
      <c r="C232" s="2" t="s">
        <v>67</v>
      </c>
      <c r="D232" s="2" t="s">
        <v>57</v>
      </c>
      <c r="E232" s="2" t="s">
        <v>48</v>
      </c>
      <c r="F232" s="87" t="s">
        <v>113</v>
      </c>
      <c r="G232" s="4">
        <v>0.50600000000000001</v>
      </c>
      <c r="H232" s="2" t="s">
        <v>29</v>
      </c>
      <c r="I232" s="109">
        <v>5260837.347976001</v>
      </c>
      <c r="J232" s="209">
        <f t="shared" si="9"/>
        <v>81016895.158830419</v>
      </c>
      <c r="K232" s="210">
        <f t="shared" si="10"/>
        <v>81016895158.830414</v>
      </c>
      <c r="L232" s="148">
        <f t="shared" si="11"/>
        <v>81.016895158830422</v>
      </c>
    </row>
    <row r="233" spans="1:12" ht="12" customHeight="1" thickBot="1">
      <c r="A233" s="56" t="s">
        <v>39</v>
      </c>
      <c r="B233" s="12" t="s">
        <v>70</v>
      </c>
      <c r="C233" s="12" t="s">
        <v>67</v>
      </c>
      <c r="D233" s="12" t="s">
        <v>57</v>
      </c>
      <c r="E233" s="12" t="s">
        <v>48</v>
      </c>
      <c r="F233" s="89" t="s">
        <v>114</v>
      </c>
      <c r="G233" s="14">
        <v>4.7</v>
      </c>
      <c r="H233" s="12">
        <v>5.2</v>
      </c>
      <c r="I233" s="212">
        <v>5446750.6661680005</v>
      </c>
      <c r="J233" s="209">
        <f t="shared" si="9"/>
        <v>83879960.258987218</v>
      </c>
      <c r="K233" s="210">
        <f t="shared" si="10"/>
        <v>83879960258.987213</v>
      </c>
      <c r="L233" s="148">
        <f t="shared" si="11"/>
        <v>83.879960258987225</v>
      </c>
    </row>
    <row r="234" spans="1:12" ht="12" customHeight="1">
      <c r="A234" s="55" t="s">
        <v>39</v>
      </c>
      <c r="B234" s="11" t="s">
        <v>72</v>
      </c>
      <c r="C234" s="11" t="s">
        <v>73</v>
      </c>
      <c r="D234" s="11" t="s">
        <v>57</v>
      </c>
      <c r="E234" s="11" t="s">
        <v>48</v>
      </c>
      <c r="F234" s="90" t="s">
        <v>113</v>
      </c>
      <c r="G234" s="13">
        <v>0.501</v>
      </c>
      <c r="H234" s="11" t="s">
        <v>29</v>
      </c>
      <c r="I234" s="109">
        <v>5949450.9866400016</v>
      </c>
      <c r="J234" s="209">
        <f t="shared" si="9"/>
        <v>91621545.194256037</v>
      </c>
      <c r="K234" s="210">
        <f t="shared" si="10"/>
        <v>91621545194.256042</v>
      </c>
      <c r="L234" s="148">
        <f t="shared" si="11"/>
        <v>91.621545194256043</v>
      </c>
    </row>
    <row r="235" spans="1:12" ht="12" customHeight="1">
      <c r="A235" s="53" t="s">
        <v>39</v>
      </c>
      <c r="B235" s="2" t="s">
        <v>72</v>
      </c>
      <c r="C235" s="2" t="s">
        <v>73</v>
      </c>
      <c r="D235" s="2" t="s">
        <v>57</v>
      </c>
      <c r="E235" s="2" t="s">
        <v>48</v>
      </c>
      <c r="F235" s="88" t="s">
        <v>114</v>
      </c>
      <c r="G235" s="4">
        <v>4.7</v>
      </c>
      <c r="H235" s="2">
        <v>5.2</v>
      </c>
      <c r="I235" s="211">
        <v>5299428.786456001</v>
      </c>
      <c r="J235" s="209">
        <f t="shared" si="9"/>
        <v>81611203.311422423</v>
      </c>
      <c r="K235" s="210">
        <f t="shared" si="10"/>
        <v>81611203311.422424</v>
      </c>
      <c r="L235" s="148">
        <f t="shared" si="11"/>
        <v>81.611203311422429</v>
      </c>
    </row>
    <row r="236" spans="1:12" ht="12" customHeight="1">
      <c r="A236" s="53" t="s">
        <v>39</v>
      </c>
      <c r="B236" s="2" t="s">
        <v>75</v>
      </c>
      <c r="C236" s="2" t="s">
        <v>73</v>
      </c>
      <c r="D236" s="2" t="s">
        <v>57</v>
      </c>
      <c r="E236" s="2" t="s">
        <v>48</v>
      </c>
      <c r="F236" s="87" t="s">
        <v>113</v>
      </c>
      <c r="G236" s="4">
        <v>0.504</v>
      </c>
      <c r="H236" s="2" t="s">
        <v>29</v>
      </c>
      <c r="I236" s="109">
        <v>5450029.0650680009</v>
      </c>
      <c r="J236" s="209">
        <f t="shared" si="9"/>
        <v>83930447.60204722</v>
      </c>
      <c r="K236" s="210">
        <f t="shared" si="10"/>
        <v>83930447602.047226</v>
      </c>
      <c r="L236" s="148">
        <f t="shared" si="11"/>
        <v>83.930447602047238</v>
      </c>
    </row>
    <row r="237" spans="1:12" ht="12" customHeight="1" thickBot="1">
      <c r="A237" s="56" t="s">
        <v>39</v>
      </c>
      <c r="B237" s="12" t="s">
        <v>75</v>
      </c>
      <c r="C237" s="12" t="s">
        <v>73</v>
      </c>
      <c r="D237" s="12" t="s">
        <v>57</v>
      </c>
      <c r="E237" s="12" t="s">
        <v>48</v>
      </c>
      <c r="F237" s="89" t="s">
        <v>114</v>
      </c>
      <c r="G237" s="14">
        <v>4.7</v>
      </c>
      <c r="H237" s="12">
        <v>5.2</v>
      </c>
      <c r="I237" s="212">
        <v>4273720.8060400011</v>
      </c>
      <c r="J237" s="209">
        <f t="shared" si="9"/>
        <v>65815300.413016021</v>
      </c>
      <c r="K237" s="210">
        <f t="shared" si="10"/>
        <v>65815300413.016022</v>
      </c>
      <c r="L237" s="148">
        <f t="shared" si="11"/>
        <v>65.815300413016033</v>
      </c>
    </row>
    <row r="238" spans="1:12" ht="12" customHeight="1">
      <c r="A238" s="55" t="s">
        <v>39</v>
      </c>
      <c r="B238" s="11" t="s">
        <v>78</v>
      </c>
      <c r="C238" s="11" t="s">
        <v>79</v>
      </c>
      <c r="D238" s="11" t="s">
        <v>57</v>
      </c>
      <c r="E238" s="11" t="s">
        <v>48</v>
      </c>
      <c r="F238" s="90" t="s">
        <v>113</v>
      </c>
      <c r="G238" s="13">
        <v>0.51700000000000002</v>
      </c>
      <c r="H238" s="11" t="s">
        <v>29</v>
      </c>
      <c r="I238" s="109">
        <v>5211380.3588560009</v>
      </c>
      <c r="J238" s="209">
        <f t="shared" si="9"/>
        <v>80255257.526382416</v>
      </c>
      <c r="K238" s="210">
        <f t="shared" si="10"/>
        <v>80255257526.382416</v>
      </c>
      <c r="L238" s="148">
        <f t="shared" si="11"/>
        <v>80.255257526382422</v>
      </c>
    </row>
    <row r="239" spans="1:12" ht="12" customHeight="1">
      <c r="A239" s="53" t="s">
        <v>39</v>
      </c>
      <c r="B239" s="2" t="s">
        <v>78</v>
      </c>
      <c r="C239" s="2" t="s">
        <v>79</v>
      </c>
      <c r="D239" s="2" t="s">
        <v>57</v>
      </c>
      <c r="E239" s="2" t="s">
        <v>48</v>
      </c>
      <c r="F239" s="88" t="s">
        <v>114</v>
      </c>
      <c r="G239" s="4">
        <v>4.5</v>
      </c>
      <c r="H239" s="2">
        <v>5</v>
      </c>
      <c r="I239" s="211">
        <v>5441542.6953440011</v>
      </c>
      <c r="J239" s="209">
        <f t="shared" si="9"/>
        <v>83799757.508297637</v>
      </c>
      <c r="K239" s="210">
        <f t="shared" si="10"/>
        <v>83799757508.297638</v>
      </c>
      <c r="L239" s="148">
        <f t="shared" si="11"/>
        <v>83.799757508297645</v>
      </c>
    </row>
    <row r="240" spans="1:12" ht="12" customHeight="1">
      <c r="A240" s="53" t="s">
        <v>39</v>
      </c>
      <c r="B240" s="2" t="s">
        <v>81</v>
      </c>
      <c r="C240" s="2" t="s">
        <v>79</v>
      </c>
      <c r="D240" s="2" t="s">
        <v>57</v>
      </c>
      <c r="E240" s="2" t="s">
        <v>48</v>
      </c>
      <c r="F240" s="87" t="s">
        <v>113</v>
      </c>
      <c r="G240" s="4">
        <v>0.504</v>
      </c>
      <c r="H240" s="2" t="s">
        <v>29</v>
      </c>
      <c r="I240" s="109">
        <v>4625427.4400320007</v>
      </c>
      <c r="J240" s="209">
        <f t="shared" si="9"/>
        <v>71231582.576492816</v>
      </c>
      <c r="K240" s="210">
        <f t="shared" si="10"/>
        <v>71231582576.492813</v>
      </c>
      <c r="L240" s="148">
        <f t="shared" si="11"/>
        <v>71.231582576492812</v>
      </c>
    </row>
    <row r="241" spans="1:12" ht="12" customHeight="1" thickBot="1">
      <c r="A241" s="56" t="s">
        <v>39</v>
      </c>
      <c r="B241" s="12" t="s">
        <v>81</v>
      </c>
      <c r="C241" s="12" t="s">
        <v>79</v>
      </c>
      <c r="D241" s="12" t="s">
        <v>57</v>
      </c>
      <c r="E241" s="12" t="s">
        <v>48</v>
      </c>
      <c r="F241" s="89" t="s">
        <v>114</v>
      </c>
      <c r="G241" s="14">
        <v>5</v>
      </c>
      <c r="H241" s="12">
        <v>5.5</v>
      </c>
      <c r="I241" s="212">
        <v>4734232.8160960004</v>
      </c>
      <c r="J241" s="209">
        <f t="shared" si="9"/>
        <v>72907185.367878407</v>
      </c>
      <c r="K241" s="210">
        <f t="shared" si="10"/>
        <v>72907185367.878403</v>
      </c>
      <c r="L241" s="148">
        <f t="shared" si="11"/>
        <v>72.907185367878412</v>
      </c>
    </row>
    <row r="242" spans="1:12" ht="12" customHeight="1">
      <c r="A242" s="55" t="s">
        <v>39</v>
      </c>
      <c r="B242" s="11" t="s">
        <v>83</v>
      </c>
      <c r="C242" s="11" t="s">
        <v>84</v>
      </c>
      <c r="D242" s="11" t="s">
        <v>57</v>
      </c>
      <c r="E242" s="11" t="s">
        <v>48</v>
      </c>
      <c r="F242" s="90" t="s">
        <v>113</v>
      </c>
      <c r="G242" s="13">
        <v>0.51200000000000001</v>
      </c>
      <c r="H242" s="11" t="s">
        <v>29</v>
      </c>
      <c r="I242" s="109">
        <v>4782790.5872320011</v>
      </c>
      <c r="J242" s="209">
        <f t="shared" si="9"/>
        <v>73654975.043372825</v>
      </c>
      <c r="K242" s="210">
        <f t="shared" si="10"/>
        <v>73654975043.372818</v>
      </c>
      <c r="L242" s="148">
        <f t="shared" si="11"/>
        <v>73.654975043372829</v>
      </c>
    </row>
    <row r="243" spans="1:12" ht="12" customHeight="1">
      <c r="A243" s="53" t="s">
        <v>39</v>
      </c>
      <c r="B243" s="2" t="s">
        <v>83</v>
      </c>
      <c r="C243" s="2" t="s">
        <v>84</v>
      </c>
      <c r="D243" s="2" t="s">
        <v>57</v>
      </c>
      <c r="E243" s="2" t="s">
        <v>48</v>
      </c>
      <c r="F243" s="88" t="s">
        <v>114</v>
      </c>
      <c r="G243" s="4">
        <v>4.5999999999999996</v>
      </c>
      <c r="H243" s="2">
        <v>5.3</v>
      </c>
      <c r="I243" s="211">
        <v>4310963.4175440008</v>
      </c>
      <c r="J243" s="209">
        <f t="shared" si="9"/>
        <v>66388836.630177617</v>
      </c>
      <c r="K243" s="210">
        <f t="shared" si="10"/>
        <v>66388836630.17762</v>
      </c>
      <c r="L243" s="148">
        <f t="shared" si="11"/>
        <v>66.388836630177622</v>
      </c>
    </row>
    <row r="244" spans="1:12" ht="12" customHeight="1">
      <c r="A244" s="53" t="s">
        <v>39</v>
      </c>
      <c r="B244" s="2" t="s">
        <v>86</v>
      </c>
      <c r="C244" s="2" t="s">
        <v>84</v>
      </c>
      <c r="D244" s="2" t="s">
        <v>57</v>
      </c>
      <c r="E244" s="2" t="s">
        <v>48</v>
      </c>
      <c r="F244" s="87" t="s">
        <v>113</v>
      </c>
      <c r="G244" s="4">
        <v>0.50600000000000001</v>
      </c>
      <c r="H244" s="2" t="s">
        <v>29</v>
      </c>
      <c r="I244" s="109">
        <v>4541313.0911120009</v>
      </c>
      <c r="J244" s="209">
        <f t="shared" si="9"/>
        <v>69936221.603124812</v>
      </c>
      <c r="K244" s="210">
        <f t="shared" si="10"/>
        <v>69936221603.124817</v>
      </c>
      <c r="L244" s="148">
        <f t="shared" si="11"/>
        <v>69.936221603124821</v>
      </c>
    </row>
    <row r="245" spans="1:12" ht="12" customHeight="1">
      <c r="A245" s="53" t="s">
        <v>39</v>
      </c>
      <c r="B245" s="2" t="s">
        <v>86</v>
      </c>
      <c r="C245" s="2" t="s">
        <v>84</v>
      </c>
      <c r="D245" s="2" t="s">
        <v>57</v>
      </c>
      <c r="E245" s="2" t="s">
        <v>48</v>
      </c>
      <c r="F245" s="88" t="s">
        <v>114</v>
      </c>
      <c r="G245" s="4">
        <v>4.5</v>
      </c>
      <c r="H245" s="2">
        <v>5</v>
      </c>
      <c r="I245" s="211">
        <v>3423285.3976720008</v>
      </c>
      <c r="J245" s="209">
        <f t="shared" si="9"/>
        <v>52718595.124148816</v>
      </c>
      <c r="K245" s="210">
        <f t="shared" si="10"/>
        <v>52718595124.148819</v>
      </c>
      <c r="L245" s="148">
        <f t="shared" si="11"/>
        <v>52.71859512414882</v>
      </c>
    </row>
    <row r="246" spans="1:12" ht="12" customHeight="1">
      <c r="A246" s="53" t="s">
        <v>39</v>
      </c>
      <c r="B246" s="2" t="s">
        <v>88</v>
      </c>
      <c r="C246" s="2" t="s">
        <v>84</v>
      </c>
      <c r="D246" s="2" t="s">
        <v>57</v>
      </c>
      <c r="E246" s="2" t="s">
        <v>48</v>
      </c>
      <c r="F246" s="87" t="s">
        <v>113</v>
      </c>
      <c r="G246" s="4">
        <v>0.499</v>
      </c>
      <c r="H246" s="2" t="s">
        <v>29</v>
      </c>
      <c r="I246" s="215">
        <v>673045.9273160001</v>
      </c>
      <c r="J246" s="209">
        <f t="shared" si="9"/>
        <v>10364907.280666403</v>
      </c>
      <c r="K246" s="210">
        <f t="shared" si="10"/>
        <v>10364907280.666403</v>
      </c>
      <c r="L246" s="148">
        <f t="shared" si="11"/>
        <v>10.364907280666403</v>
      </c>
    </row>
    <row r="247" spans="1:12" ht="12" customHeight="1" thickBot="1">
      <c r="A247" s="56" t="s">
        <v>39</v>
      </c>
      <c r="B247" s="12" t="s">
        <v>88</v>
      </c>
      <c r="C247" s="12" t="s">
        <v>84</v>
      </c>
      <c r="D247" s="12" t="s">
        <v>57</v>
      </c>
      <c r="E247" s="12" t="s">
        <v>48</v>
      </c>
      <c r="F247" s="89" t="s">
        <v>114</v>
      </c>
      <c r="G247" s="14">
        <v>4</v>
      </c>
      <c r="H247" s="12">
        <v>4.5</v>
      </c>
      <c r="I247" s="212">
        <v>2036972.2719640003</v>
      </c>
      <c r="J247" s="209">
        <f t="shared" si="9"/>
        <v>31369372.988245606</v>
      </c>
      <c r="K247" s="210">
        <f t="shared" si="10"/>
        <v>31369372988.245605</v>
      </c>
      <c r="L247" s="148">
        <f t="shared" si="11"/>
        <v>31.369372988245608</v>
      </c>
    </row>
    <row r="248" spans="1:12" ht="12" customHeight="1">
      <c r="A248" s="55" t="s">
        <v>39</v>
      </c>
      <c r="B248" s="11" t="s">
        <v>91</v>
      </c>
      <c r="C248" s="11" t="s">
        <v>90</v>
      </c>
      <c r="D248" s="11" t="s">
        <v>57</v>
      </c>
      <c r="E248" s="11" t="s">
        <v>48</v>
      </c>
      <c r="F248" s="90" t="s">
        <v>113</v>
      </c>
      <c r="G248" s="13">
        <v>0.504</v>
      </c>
      <c r="H248" s="11" t="s">
        <v>29</v>
      </c>
      <c r="I248" s="109">
        <v>911001.48633200023</v>
      </c>
      <c r="J248" s="209">
        <f t="shared" si="9"/>
        <v>14029422.889512805</v>
      </c>
      <c r="K248" s="210">
        <f t="shared" si="10"/>
        <v>14029422889.512806</v>
      </c>
      <c r="L248" s="148">
        <f t="shared" si="11"/>
        <v>14.029422889512807</v>
      </c>
    </row>
    <row r="249" spans="1:12" ht="12" customHeight="1">
      <c r="A249" s="53" t="s">
        <v>39</v>
      </c>
      <c r="B249" s="2" t="s">
        <v>91</v>
      </c>
      <c r="C249" s="2" t="s">
        <v>90</v>
      </c>
      <c r="D249" s="2" t="s">
        <v>57</v>
      </c>
      <c r="E249" s="2" t="s">
        <v>48</v>
      </c>
      <c r="F249" s="88" t="s">
        <v>114</v>
      </c>
      <c r="G249" s="4">
        <v>5</v>
      </c>
      <c r="H249" s="2">
        <v>5.5</v>
      </c>
      <c r="I249" s="211">
        <v>1110684.079904</v>
      </c>
      <c r="J249" s="209">
        <f t="shared" si="9"/>
        <v>17104534.830521602</v>
      </c>
      <c r="K249" s="210">
        <f t="shared" si="10"/>
        <v>17104534830.521603</v>
      </c>
      <c r="L249" s="148">
        <f t="shared" si="11"/>
        <v>17.104534830521605</v>
      </c>
    </row>
    <row r="250" spans="1:12" ht="12" customHeight="1">
      <c r="A250" s="53" t="s">
        <v>39</v>
      </c>
      <c r="B250" s="2" t="s">
        <v>93</v>
      </c>
      <c r="C250" s="2" t="s">
        <v>90</v>
      </c>
      <c r="D250" s="2" t="s">
        <v>57</v>
      </c>
      <c r="E250" s="2" t="s">
        <v>48</v>
      </c>
      <c r="F250" s="87" t="s">
        <v>113</v>
      </c>
      <c r="G250" s="4">
        <v>0.501</v>
      </c>
      <c r="H250" s="2" t="s">
        <v>29</v>
      </c>
      <c r="I250" s="109">
        <v>1048319.5659720001</v>
      </c>
      <c r="J250" s="209">
        <f t="shared" si="9"/>
        <v>16144121.315968802</v>
      </c>
      <c r="K250" s="210">
        <f t="shared" si="10"/>
        <v>16144121315.968801</v>
      </c>
      <c r="L250" s="148">
        <f t="shared" si="11"/>
        <v>16.144121315968803</v>
      </c>
    </row>
    <row r="251" spans="1:12" ht="12" customHeight="1" thickBot="1">
      <c r="A251" s="56" t="s">
        <v>39</v>
      </c>
      <c r="B251" s="12" t="s">
        <v>93</v>
      </c>
      <c r="C251" s="12" t="s">
        <v>90</v>
      </c>
      <c r="D251" s="12" t="s">
        <v>57</v>
      </c>
      <c r="E251" s="12" t="s">
        <v>48</v>
      </c>
      <c r="F251" s="89" t="s">
        <v>114</v>
      </c>
      <c r="G251" s="14">
        <v>4.5</v>
      </c>
      <c r="H251" s="12">
        <v>5</v>
      </c>
      <c r="I251" s="212">
        <v>918345.09986800025</v>
      </c>
      <c r="J251" s="209">
        <f t="shared" si="9"/>
        <v>14142514.537967205</v>
      </c>
      <c r="K251" s="210">
        <f t="shared" si="10"/>
        <v>14142514537.967205</v>
      </c>
      <c r="L251" s="148">
        <f t="shared" si="11"/>
        <v>14.142514537967205</v>
      </c>
    </row>
    <row r="252" spans="1:12" ht="12" customHeight="1">
      <c r="A252" s="55" t="s">
        <v>39</v>
      </c>
      <c r="B252" s="11" t="s">
        <v>96</v>
      </c>
      <c r="C252" s="11" t="s">
        <v>95</v>
      </c>
      <c r="D252" s="11" t="s">
        <v>57</v>
      </c>
      <c r="E252" s="11" t="s">
        <v>48</v>
      </c>
      <c r="F252" s="90" t="s">
        <v>113</v>
      </c>
      <c r="G252" s="13">
        <v>0.499</v>
      </c>
      <c r="H252" s="11" t="s">
        <v>29</v>
      </c>
      <c r="I252" s="109">
        <v>1875244.1708000004</v>
      </c>
      <c r="J252" s="209">
        <f t="shared" si="9"/>
        <v>28878760.23032001</v>
      </c>
      <c r="K252" s="210">
        <f t="shared" si="10"/>
        <v>28878760230.320011</v>
      </c>
      <c r="L252" s="148">
        <f t="shared" si="11"/>
        <v>28.878760230320012</v>
      </c>
    </row>
    <row r="253" spans="1:12" ht="12" customHeight="1">
      <c r="A253" s="53" t="s">
        <v>39</v>
      </c>
      <c r="B253" s="2" t="s">
        <v>96</v>
      </c>
      <c r="C253" s="2" t="s">
        <v>95</v>
      </c>
      <c r="D253" s="2" t="s">
        <v>57</v>
      </c>
      <c r="E253" s="2" t="s">
        <v>48</v>
      </c>
      <c r="F253" s="88" t="s">
        <v>114</v>
      </c>
      <c r="G253" s="4">
        <v>4.5</v>
      </c>
      <c r="H253" s="2">
        <v>5</v>
      </c>
      <c r="I253" s="211">
        <v>1576366.5933680004</v>
      </c>
      <c r="J253" s="209">
        <f t="shared" si="9"/>
        <v>24276045.537867207</v>
      </c>
      <c r="K253" s="210">
        <f t="shared" si="10"/>
        <v>24276045537.867207</v>
      </c>
      <c r="L253" s="148">
        <f t="shared" si="11"/>
        <v>24.276045537867208</v>
      </c>
    </row>
    <row r="254" spans="1:12" ht="12" customHeight="1">
      <c r="A254" s="53" t="s">
        <v>39</v>
      </c>
      <c r="B254" s="2" t="s">
        <v>98</v>
      </c>
      <c r="C254" s="2" t="s">
        <v>95</v>
      </c>
      <c r="D254" s="2" t="s">
        <v>57</v>
      </c>
      <c r="E254" s="2" t="s">
        <v>48</v>
      </c>
      <c r="F254" s="87" t="s">
        <v>113</v>
      </c>
      <c r="G254" s="4">
        <v>0.53500000000000003</v>
      </c>
      <c r="H254" s="2" t="s">
        <v>29</v>
      </c>
      <c r="I254" s="109">
        <v>300039.06732800003</v>
      </c>
      <c r="J254" s="209">
        <f t="shared" si="9"/>
        <v>4620601.6368512008</v>
      </c>
      <c r="K254" s="210">
        <f t="shared" si="10"/>
        <v>4620601636.8512011</v>
      </c>
      <c r="L254" s="148">
        <f t="shared" si="11"/>
        <v>4.6206016368512017</v>
      </c>
    </row>
    <row r="255" spans="1:12" ht="12" customHeight="1" thickBot="1">
      <c r="A255" s="56" t="s">
        <v>39</v>
      </c>
      <c r="B255" s="12" t="s">
        <v>98</v>
      </c>
      <c r="C255" s="12" t="s">
        <v>95</v>
      </c>
      <c r="D255" s="12" t="s">
        <v>57</v>
      </c>
      <c r="E255" s="12" t="s">
        <v>48</v>
      </c>
      <c r="F255" s="89" t="s">
        <v>114</v>
      </c>
      <c r="G255" s="14">
        <v>4.5</v>
      </c>
      <c r="H255" s="12">
        <v>5</v>
      </c>
      <c r="I255" s="212">
        <v>354516.69019200007</v>
      </c>
      <c r="J255" s="209">
        <f t="shared" si="9"/>
        <v>5459557.0289568016</v>
      </c>
      <c r="K255" s="210">
        <f t="shared" si="10"/>
        <v>5459557028.9568014</v>
      </c>
      <c r="L255" s="148">
        <f t="shared" si="11"/>
        <v>5.4595570289568016</v>
      </c>
    </row>
    <row r="256" spans="1:12" ht="12" customHeight="1">
      <c r="A256" s="55" t="s">
        <v>39</v>
      </c>
      <c r="B256" s="11" t="s">
        <v>100</v>
      </c>
      <c r="C256" s="11" t="s">
        <v>101</v>
      </c>
      <c r="D256" s="11" t="s">
        <v>57</v>
      </c>
      <c r="E256" s="11" t="s">
        <v>48</v>
      </c>
      <c r="F256" s="90" t="s">
        <v>113</v>
      </c>
      <c r="G256" s="13">
        <v>0.49299999999999999</v>
      </c>
      <c r="H256" s="11" t="s">
        <v>29</v>
      </c>
      <c r="I256" s="109">
        <v>1038802.8423080002</v>
      </c>
      <c r="J256" s="209">
        <f t="shared" si="9"/>
        <v>15997563.771543203</v>
      </c>
      <c r="K256" s="210">
        <f t="shared" si="10"/>
        <v>15997563771.543203</v>
      </c>
      <c r="L256" s="148">
        <f t="shared" si="11"/>
        <v>15.997563771543204</v>
      </c>
    </row>
    <row r="257" spans="1:12" ht="12" customHeight="1">
      <c r="A257" s="53" t="s">
        <v>39</v>
      </c>
      <c r="B257" s="2" t="s">
        <v>100</v>
      </c>
      <c r="C257" s="2" t="s">
        <v>101</v>
      </c>
      <c r="D257" s="2" t="s">
        <v>57</v>
      </c>
      <c r="E257" s="2" t="s">
        <v>48</v>
      </c>
      <c r="F257" s="88" t="s">
        <v>114</v>
      </c>
      <c r="G257" s="4">
        <v>3.8</v>
      </c>
      <c r="H257" s="2">
        <v>4.3</v>
      </c>
      <c r="I257" s="211">
        <v>1097514.2831800003</v>
      </c>
      <c r="J257" s="209">
        <f t="shared" si="9"/>
        <v>16901719.960972007</v>
      </c>
      <c r="K257" s="210">
        <f t="shared" si="10"/>
        <v>16901719960.972008</v>
      </c>
      <c r="L257" s="148">
        <f t="shared" si="11"/>
        <v>16.901719960972009</v>
      </c>
    </row>
    <row r="258" spans="1:12" ht="12" customHeight="1">
      <c r="A258" s="53" t="s">
        <v>39</v>
      </c>
      <c r="B258" s="2" t="s">
        <v>103</v>
      </c>
      <c r="C258" s="2" t="s">
        <v>101</v>
      </c>
      <c r="D258" s="2" t="s">
        <v>57</v>
      </c>
      <c r="E258" s="2" t="s">
        <v>48</v>
      </c>
      <c r="F258" s="87" t="s">
        <v>113</v>
      </c>
      <c r="G258" s="4">
        <v>0.47799999999999998</v>
      </c>
      <c r="H258" s="2" t="s">
        <v>29</v>
      </c>
      <c r="I258" s="109">
        <v>1047101.8749520002</v>
      </c>
      <c r="J258" s="209">
        <f t="shared" ref="J258:J321" si="12">I258*220*0.07</f>
        <v>16125368.874260806</v>
      </c>
      <c r="K258" s="210">
        <f t="shared" ref="K258:K296" si="13">J258*1000</f>
        <v>16125368874.260805</v>
      </c>
      <c r="L258" s="148">
        <f t="shared" ref="L258:L296" si="14">K258*0.000000001</f>
        <v>16.125368874260808</v>
      </c>
    </row>
    <row r="259" spans="1:12" ht="12" customHeight="1" thickBot="1">
      <c r="A259" s="56" t="s">
        <v>39</v>
      </c>
      <c r="B259" s="12" t="s">
        <v>103</v>
      </c>
      <c r="C259" s="12" t="s">
        <v>101</v>
      </c>
      <c r="D259" s="12" t="s">
        <v>57</v>
      </c>
      <c r="E259" s="12" t="s">
        <v>48</v>
      </c>
      <c r="F259" s="89" t="s">
        <v>114</v>
      </c>
      <c r="G259" s="14">
        <v>5</v>
      </c>
      <c r="H259" s="12">
        <v>5.5</v>
      </c>
      <c r="I259" s="212">
        <v>1011938.7050360002</v>
      </c>
      <c r="J259" s="209">
        <f t="shared" si="12"/>
        <v>15583856.057554405</v>
      </c>
      <c r="K259" s="210">
        <f t="shared" si="13"/>
        <v>15583856057.554405</v>
      </c>
      <c r="L259" s="148">
        <f t="shared" si="14"/>
        <v>15.583856057554407</v>
      </c>
    </row>
    <row r="260" spans="1:12" ht="12" customHeight="1">
      <c r="A260" s="55" t="s">
        <v>39</v>
      </c>
      <c r="B260" s="11" t="s">
        <v>105</v>
      </c>
      <c r="C260" s="11" t="s">
        <v>32</v>
      </c>
      <c r="D260" s="11" t="s">
        <v>57</v>
      </c>
      <c r="E260" s="11" t="s">
        <v>48</v>
      </c>
      <c r="F260" s="90" t="s">
        <v>113</v>
      </c>
      <c r="G260" s="13">
        <v>0.52800000000000002</v>
      </c>
      <c r="H260" s="11" t="s">
        <v>29</v>
      </c>
      <c r="I260" s="109">
        <v>1954450.2882240003</v>
      </c>
      <c r="J260" s="209">
        <f t="shared" si="12"/>
        <v>30098534.438649606</v>
      </c>
      <c r="K260" s="210">
        <f t="shared" si="13"/>
        <v>30098534438.649605</v>
      </c>
      <c r="L260" s="148">
        <f t="shared" si="14"/>
        <v>30.098534438649608</v>
      </c>
    </row>
    <row r="261" spans="1:12" ht="12" customHeight="1">
      <c r="A261" s="53" t="s">
        <v>39</v>
      </c>
      <c r="B261" s="2" t="s">
        <v>105</v>
      </c>
      <c r="C261" s="2" t="s">
        <v>32</v>
      </c>
      <c r="D261" s="2" t="s">
        <v>57</v>
      </c>
      <c r="E261" s="2" t="s">
        <v>48</v>
      </c>
      <c r="F261" s="88" t="s">
        <v>114</v>
      </c>
      <c r="G261" s="4">
        <v>4.5</v>
      </c>
      <c r="H261" s="2">
        <v>5</v>
      </c>
      <c r="I261" s="211">
        <v>1643901.6107080004</v>
      </c>
      <c r="J261" s="209">
        <f t="shared" si="12"/>
        <v>25316084.804903209</v>
      </c>
      <c r="K261" s="210">
        <f t="shared" si="13"/>
        <v>25316084804.90321</v>
      </c>
      <c r="L261" s="148">
        <f t="shared" si="14"/>
        <v>25.316084804903213</v>
      </c>
    </row>
    <row r="262" spans="1:12" ht="12" customHeight="1">
      <c r="A262" s="53" t="s">
        <v>39</v>
      </c>
      <c r="B262" s="2" t="s">
        <v>18</v>
      </c>
      <c r="C262" s="2" t="s">
        <v>32</v>
      </c>
      <c r="D262" s="2" t="s">
        <v>57</v>
      </c>
      <c r="E262" s="2" t="s">
        <v>48</v>
      </c>
      <c r="F262" s="87" t="s">
        <v>113</v>
      </c>
      <c r="G262" s="4">
        <v>0.503</v>
      </c>
      <c r="H262" s="2" t="s">
        <v>29</v>
      </c>
      <c r="I262" s="109">
        <v>1861624.7650840003</v>
      </c>
      <c r="J262" s="209">
        <f t="shared" si="12"/>
        <v>28669021.382293608</v>
      </c>
      <c r="K262" s="210">
        <f t="shared" si="13"/>
        <v>28669021382.29361</v>
      </c>
      <c r="L262" s="148">
        <f t="shared" si="14"/>
        <v>28.669021382293611</v>
      </c>
    </row>
    <row r="263" spans="1:12" ht="12" customHeight="1" thickBot="1">
      <c r="A263" s="56" t="s">
        <v>39</v>
      </c>
      <c r="B263" s="12" t="s">
        <v>18</v>
      </c>
      <c r="C263" s="12" t="s">
        <v>32</v>
      </c>
      <c r="D263" s="12" t="s">
        <v>57</v>
      </c>
      <c r="E263" s="12" t="s">
        <v>48</v>
      </c>
      <c r="F263" s="89" t="s">
        <v>114</v>
      </c>
      <c r="G263" s="14">
        <v>4.8</v>
      </c>
      <c r="H263" s="12">
        <v>5.3</v>
      </c>
      <c r="I263" s="212">
        <v>1996957.0716760003</v>
      </c>
      <c r="J263" s="209">
        <f t="shared" si="12"/>
        <v>30753138.903810404</v>
      </c>
      <c r="K263" s="210">
        <f t="shared" si="13"/>
        <v>30753138903.810406</v>
      </c>
      <c r="L263" s="148">
        <f t="shared" si="14"/>
        <v>30.753138903810406</v>
      </c>
    </row>
    <row r="264" spans="1:12" ht="12" customHeight="1">
      <c r="A264" s="55" t="s">
        <v>39</v>
      </c>
      <c r="B264" s="11" t="s">
        <v>20</v>
      </c>
      <c r="C264" s="11" t="s">
        <v>30</v>
      </c>
      <c r="D264" s="11" t="s">
        <v>57</v>
      </c>
      <c r="E264" s="11" t="s">
        <v>48</v>
      </c>
      <c r="F264" s="90" t="s">
        <v>113</v>
      </c>
      <c r="G264" s="13">
        <v>0.502</v>
      </c>
      <c r="H264" s="11" t="s">
        <v>29</v>
      </c>
      <c r="I264" s="109">
        <v>3483251.9969800008</v>
      </c>
      <c r="J264" s="209">
        <f t="shared" si="12"/>
        <v>53642080.753492013</v>
      </c>
      <c r="K264" s="210">
        <f t="shared" si="13"/>
        <v>53642080753.492012</v>
      </c>
      <c r="L264" s="148">
        <f t="shared" si="14"/>
        <v>53.642080753492017</v>
      </c>
    </row>
    <row r="265" spans="1:12" ht="12" customHeight="1">
      <c r="A265" s="53" t="s">
        <v>39</v>
      </c>
      <c r="B265" s="2" t="s">
        <v>20</v>
      </c>
      <c r="C265" s="2" t="s">
        <v>30</v>
      </c>
      <c r="D265" s="2" t="s">
        <v>57</v>
      </c>
      <c r="E265" s="2" t="s">
        <v>48</v>
      </c>
      <c r="F265" s="88" t="s">
        <v>114</v>
      </c>
      <c r="G265" s="4">
        <v>4</v>
      </c>
      <c r="H265" s="2">
        <v>4.5</v>
      </c>
      <c r="I265" s="211">
        <v>1049106.3817080001</v>
      </c>
      <c r="J265" s="209">
        <f t="shared" si="12"/>
        <v>16156238.278303202</v>
      </c>
      <c r="K265" s="210">
        <f t="shared" si="13"/>
        <v>16156238278.303202</v>
      </c>
      <c r="L265" s="148">
        <f t="shared" si="14"/>
        <v>16.156238278303203</v>
      </c>
    </row>
    <row r="266" spans="1:12" ht="12" customHeight="1">
      <c r="A266" s="53" t="s">
        <v>39</v>
      </c>
      <c r="B266" s="2" t="s">
        <v>22</v>
      </c>
      <c r="C266" s="2" t="s">
        <v>30</v>
      </c>
      <c r="D266" s="2" t="s">
        <v>57</v>
      </c>
      <c r="E266" s="2" t="s">
        <v>48</v>
      </c>
      <c r="F266" s="88" t="s">
        <v>113</v>
      </c>
      <c r="G266" s="4">
        <v>0.51900000000000002</v>
      </c>
      <c r="H266" s="2" t="s">
        <v>29</v>
      </c>
      <c r="I266" s="213">
        <v>9832461.5786320027</v>
      </c>
      <c r="J266" s="209">
        <f t="shared" si="12"/>
        <v>151419908.31093287</v>
      </c>
      <c r="K266" s="210">
        <f t="shared" si="13"/>
        <v>151419908310.93286</v>
      </c>
      <c r="L266" s="148">
        <f t="shared" si="14"/>
        <v>151.41990831093287</v>
      </c>
    </row>
    <row r="267" spans="1:12" ht="12" customHeight="1">
      <c r="A267" s="53" t="s">
        <v>39</v>
      </c>
      <c r="B267" s="2" t="s">
        <v>22</v>
      </c>
      <c r="C267" s="2" t="s">
        <v>30</v>
      </c>
      <c r="D267" s="2" t="s">
        <v>57</v>
      </c>
      <c r="E267" s="2" t="s">
        <v>48</v>
      </c>
      <c r="F267" s="88" t="s">
        <v>114</v>
      </c>
      <c r="G267" s="4">
        <v>5</v>
      </c>
      <c r="H267" s="2">
        <v>5.5</v>
      </c>
      <c r="I267" s="211">
        <v>8894221.2808680013</v>
      </c>
      <c r="J267" s="209">
        <f t="shared" si="12"/>
        <v>136971007.72536725</v>
      </c>
      <c r="K267" s="210">
        <f t="shared" si="13"/>
        <v>136971007725.36725</v>
      </c>
      <c r="L267" s="148">
        <f t="shared" si="14"/>
        <v>136.97100772536726</v>
      </c>
    </row>
    <row r="268" spans="1:12" ht="12" customHeight="1">
      <c r="A268" s="53" t="s">
        <v>39</v>
      </c>
      <c r="B268" s="2" t="s">
        <v>24</v>
      </c>
      <c r="C268" s="2" t="s">
        <v>30</v>
      </c>
      <c r="D268" s="2" t="s">
        <v>57</v>
      </c>
      <c r="E268" s="2" t="s">
        <v>48</v>
      </c>
      <c r="F268" s="88" t="s">
        <v>113</v>
      </c>
      <c r="G268" s="4">
        <v>0.51</v>
      </c>
      <c r="H268" s="2" t="s">
        <v>29</v>
      </c>
      <c r="I268" s="213">
        <v>5621273.8898960007</v>
      </c>
      <c r="J268" s="209">
        <f t="shared" si="12"/>
        <v>86567617.904398412</v>
      </c>
      <c r="K268" s="210">
        <f t="shared" si="13"/>
        <v>86567617904.398407</v>
      </c>
      <c r="L268" s="148">
        <f t="shared" si="14"/>
        <v>86.567617904398418</v>
      </c>
    </row>
    <row r="269" spans="1:12" ht="12" customHeight="1" thickBot="1">
      <c r="A269" s="56" t="s">
        <v>39</v>
      </c>
      <c r="B269" s="12" t="s">
        <v>24</v>
      </c>
      <c r="C269" s="12" t="s">
        <v>30</v>
      </c>
      <c r="D269" s="12" t="s">
        <v>57</v>
      </c>
      <c r="E269" s="12" t="s">
        <v>48</v>
      </c>
      <c r="F269" s="89" t="s">
        <v>114</v>
      </c>
      <c r="G269" s="14">
        <v>4.3</v>
      </c>
      <c r="H269" s="12">
        <v>4.8</v>
      </c>
      <c r="I269" s="212">
        <v>5194782.2935680011</v>
      </c>
      <c r="J269" s="209">
        <f t="shared" si="12"/>
        <v>79999647.32094723</v>
      </c>
      <c r="K269" s="210">
        <f t="shared" si="13"/>
        <v>79999647320.947235</v>
      </c>
      <c r="L269" s="148">
        <f t="shared" si="14"/>
        <v>79.999647320947247</v>
      </c>
    </row>
    <row r="270" spans="1:12" ht="12" customHeight="1">
      <c r="A270" s="55" t="s">
        <v>39</v>
      </c>
      <c r="B270" s="11" t="s">
        <v>26</v>
      </c>
      <c r="C270" s="11" t="s">
        <v>44</v>
      </c>
      <c r="D270" s="11" t="s">
        <v>57</v>
      </c>
      <c r="E270" s="11" t="s">
        <v>48</v>
      </c>
      <c r="F270" s="91" t="s">
        <v>113</v>
      </c>
      <c r="G270" s="13">
        <v>0.48099999999999998</v>
      </c>
      <c r="H270" s="11" t="s">
        <v>29</v>
      </c>
      <c r="I270" s="213">
        <v>10103613.268224001</v>
      </c>
      <c r="J270" s="209">
        <f t="shared" si="12"/>
        <v>155595644.33064961</v>
      </c>
      <c r="K270" s="210">
        <f t="shared" si="13"/>
        <v>155595644330.64963</v>
      </c>
      <c r="L270" s="148">
        <f t="shared" si="14"/>
        <v>155.59564433064963</v>
      </c>
    </row>
    <row r="271" spans="1:12" ht="12" customHeight="1" thickBot="1">
      <c r="A271" s="56" t="s">
        <v>39</v>
      </c>
      <c r="B271" s="12" t="s">
        <v>26</v>
      </c>
      <c r="C271" s="12" t="s">
        <v>44</v>
      </c>
      <c r="D271" s="12" t="s">
        <v>57</v>
      </c>
      <c r="E271" s="12" t="s">
        <v>48</v>
      </c>
      <c r="F271" s="89" t="s">
        <v>114</v>
      </c>
      <c r="G271" s="14">
        <v>4.7</v>
      </c>
      <c r="H271" s="12">
        <v>5.2</v>
      </c>
      <c r="I271" s="212">
        <v>11298655.235252002</v>
      </c>
      <c r="J271" s="209">
        <f t="shared" si="12"/>
        <v>173999290.62288088</v>
      </c>
      <c r="K271" s="210">
        <f t="shared" si="13"/>
        <v>173999290622.88089</v>
      </c>
      <c r="L271" s="148">
        <f t="shared" si="14"/>
        <v>173.99929062288089</v>
      </c>
    </row>
    <row r="272" spans="1:12" ht="12" customHeight="1">
      <c r="A272" s="54" t="s">
        <v>40</v>
      </c>
      <c r="B272" s="2" t="s">
        <v>52</v>
      </c>
      <c r="C272" s="2" t="s">
        <v>44</v>
      </c>
      <c r="D272" s="2" t="s">
        <v>45</v>
      </c>
      <c r="E272" s="2" t="s">
        <v>48</v>
      </c>
      <c r="F272" s="87" t="s">
        <v>113</v>
      </c>
      <c r="G272" s="4">
        <v>0.50800000000000001</v>
      </c>
      <c r="H272" s="2" t="s">
        <v>29</v>
      </c>
      <c r="I272" s="109">
        <v>4444815.7612040006</v>
      </c>
      <c r="J272" s="209">
        <f t="shared" si="12"/>
        <v>68450162.722541615</v>
      </c>
      <c r="K272" s="210">
        <f t="shared" si="13"/>
        <v>68450162722.541618</v>
      </c>
      <c r="L272" s="148">
        <f t="shared" si="14"/>
        <v>68.45016272254162</v>
      </c>
    </row>
    <row r="273" spans="1:12" ht="12" customHeight="1">
      <c r="A273" s="54" t="s">
        <v>40</v>
      </c>
      <c r="B273" s="2" t="s">
        <v>52</v>
      </c>
      <c r="C273" s="2" t="s">
        <v>44</v>
      </c>
      <c r="D273" s="2" t="s">
        <v>45</v>
      </c>
      <c r="E273" s="2" t="s">
        <v>48</v>
      </c>
      <c r="F273" s="88" t="s">
        <v>114</v>
      </c>
      <c r="G273" s="4">
        <v>3.7</v>
      </c>
      <c r="H273" s="2">
        <v>4.0999999999999996</v>
      </c>
      <c r="I273" s="211">
        <v>6598386.6317600012</v>
      </c>
      <c r="J273" s="209">
        <f t="shared" si="12"/>
        <v>101615154.12910403</v>
      </c>
      <c r="K273" s="210">
        <f t="shared" si="13"/>
        <v>101615154129.10403</v>
      </c>
      <c r="L273" s="148">
        <f t="shared" si="14"/>
        <v>101.61515412910404</v>
      </c>
    </row>
    <row r="274" spans="1:12" ht="12" customHeight="1">
      <c r="A274" s="54" t="s">
        <v>40</v>
      </c>
      <c r="B274" s="2" t="s">
        <v>54</v>
      </c>
      <c r="C274" s="2" t="s">
        <v>44</v>
      </c>
      <c r="D274" s="2" t="s">
        <v>45</v>
      </c>
      <c r="E274" s="2" t="s">
        <v>48</v>
      </c>
      <c r="F274" s="87" t="s">
        <v>113</v>
      </c>
      <c r="G274" s="4">
        <v>0.52200000000000002</v>
      </c>
      <c r="H274" s="2" t="s">
        <v>29</v>
      </c>
      <c r="I274" s="109">
        <v>3427144.5415200009</v>
      </c>
      <c r="J274" s="209">
        <f t="shared" si="12"/>
        <v>52778025.939408019</v>
      </c>
      <c r="K274" s="210">
        <f t="shared" si="13"/>
        <v>52778025939.40802</v>
      </c>
      <c r="L274" s="148">
        <f t="shared" si="14"/>
        <v>52.778025939408025</v>
      </c>
    </row>
    <row r="275" spans="1:12" ht="12" customHeight="1" thickBot="1">
      <c r="A275" s="60" t="s">
        <v>40</v>
      </c>
      <c r="B275" s="12" t="s">
        <v>54</v>
      </c>
      <c r="C275" s="12" t="s">
        <v>44</v>
      </c>
      <c r="D275" s="12" t="s">
        <v>45</v>
      </c>
      <c r="E275" s="12" t="s">
        <v>48</v>
      </c>
      <c r="F275" s="89" t="s">
        <v>114</v>
      </c>
      <c r="G275" s="14">
        <v>3.2</v>
      </c>
      <c r="H275" s="12">
        <v>3.7</v>
      </c>
      <c r="I275" s="212">
        <v>2605989.9187560002</v>
      </c>
      <c r="J275" s="209">
        <f t="shared" si="12"/>
        <v>40132244.748842403</v>
      </c>
      <c r="K275" s="210">
        <f t="shared" si="13"/>
        <v>40132244748.8424</v>
      </c>
      <c r="L275" s="148">
        <f t="shared" si="14"/>
        <v>40.132244748842403</v>
      </c>
    </row>
    <row r="276" spans="1:12" ht="12" customHeight="1">
      <c r="A276" s="59" t="s">
        <v>40</v>
      </c>
      <c r="B276" s="11" t="s">
        <v>58</v>
      </c>
      <c r="C276" s="11" t="s">
        <v>56</v>
      </c>
      <c r="D276" s="11" t="s">
        <v>57</v>
      </c>
      <c r="E276" s="11" t="s">
        <v>48</v>
      </c>
      <c r="F276" s="90" t="s">
        <v>113</v>
      </c>
      <c r="G276" s="13">
        <v>0.51</v>
      </c>
      <c r="H276" s="11" t="s">
        <v>29</v>
      </c>
      <c r="I276" s="109">
        <v>4957295.0772520015</v>
      </c>
      <c r="J276" s="209">
        <f t="shared" si="12"/>
        <v>76342344.18968083</v>
      </c>
      <c r="K276" s="210">
        <f t="shared" si="13"/>
        <v>76342344189.680832</v>
      </c>
      <c r="L276" s="148">
        <f t="shared" si="14"/>
        <v>76.34234418968083</v>
      </c>
    </row>
    <row r="277" spans="1:12" ht="12" customHeight="1">
      <c r="A277" s="54" t="s">
        <v>40</v>
      </c>
      <c r="B277" s="2" t="s">
        <v>58</v>
      </c>
      <c r="C277" s="2" t="s">
        <v>56</v>
      </c>
      <c r="D277" s="2" t="s">
        <v>57</v>
      </c>
      <c r="E277" s="2" t="s">
        <v>48</v>
      </c>
      <c r="F277" s="88" t="s">
        <v>114</v>
      </c>
      <c r="G277" s="4">
        <v>3.6</v>
      </c>
      <c r="H277" s="2">
        <v>4.0999999999999996</v>
      </c>
      <c r="I277" s="211">
        <v>4950082.5996720009</v>
      </c>
      <c r="J277" s="209">
        <f t="shared" si="12"/>
        <v>76231272.034948826</v>
      </c>
      <c r="K277" s="210">
        <f t="shared" si="13"/>
        <v>76231272034.948822</v>
      </c>
      <c r="L277" s="148">
        <f t="shared" si="14"/>
        <v>76.23127203494883</v>
      </c>
    </row>
    <row r="278" spans="1:12" ht="12" customHeight="1">
      <c r="A278" s="54" t="s">
        <v>40</v>
      </c>
      <c r="B278" s="2" t="s">
        <v>60</v>
      </c>
      <c r="C278" s="2" t="s">
        <v>56</v>
      </c>
      <c r="D278" s="2" t="s">
        <v>57</v>
      </c>
      <c r="E278" s="2" t="s">
        <v>48</v>
      </c>
      <c r="F278" s="87" t="s">
        <v>113</v>
      </c>
      <c r="G278" s="4">
        <v>0.52500000000000002</v>
      </c>
      <c r="H278" s="2" t="s">
        <v>29</v>
      </c>
      <c r="I278" s="109">
        <v>4772655.6512040012</v>
      </c>
      <c r="J278" s="209">
        <f t="shared" si="12"/>
        <v>73498897.028541625</v>
      </c>
      <c r="K278" s="210">
        <f t="shared" si="13"/>
        <v>73498897028.541626</v>
      </c>
      <c r="L278" s="148">
        <f t="shared" si="14"/>
        <v>73.498897028541634</v>
      </c>
    </row>
    <row r="279" spans="1:12" ht="12" customHeight="1" thickBot="1">
      <c r="A279" s="60" t="s">
        <v>40</v>
      </c>
      <c r="B279" s="12" t="s">
        <v>60</v>
      </c>
      <c r="C279" s="12" t="s">
        <v>56</v>
      </c>
      <c r="D279" s="12" t="s">
        <v>57</v>
      </c>
      <c r="E279" s="12" t="s">
        <v>48</v>
      </c>
      <c r="F279" s="89" t="s">
        <v>114</v>
      </c>
      <c r="G279" s="14">
        <v>3.2</v>
      </c>
      <c r="H279" s="12">
        <v>3.7</v>
      </c>
      <c r="I279" s="212">
        <v>5086763.7332400009</v>
      </c>
      <c r="J279" s="209">
        <f t="shared" si="12"/>
        <v>78336161.491896018</v>
      </c>
      <c r="K279" s="210">
        <f t="shared" si="13"/>
        <v>78336161491.896011</v>
      </c>
      <c r="L279" s="148">
        <f t="shared" si="14"/>
        <v>78.336161491896021</v>
      </c>
    </row>
    <row r="280" spans="1:12" ht="12" customHeight="1">
      <c r="A280" s="59" t="s">
        <v>40</v>
      </c>
      <c r="B280" s="11" t="s">
        <v>63</v>
      </c>
      <c r="C280" s="11" t="s">
        <v>62</v>
      </c>
      <c r="D280" s="11" t="s">
        <v>57</v>
      </c>
      <c r="E280" s="11" t="s">
        <v>48</v>
      </c>
      <c r="F280" s="90" t="s">
        <v>113</v>
      </c>
      <c r="G280" s="13">
        <v>0.58099999999999996</v>
      </c>
      <c r="H280" s="11" t="s">
        <v>29</v>
      </c>
      <c r="I280" s="109">
        <v>5125430.1065520011</v>
      </c>
      <c r="J280" s="209">
        <f t="shared" si="12"/>
        <v>78931623.640900835</v>
      </c>
      <c r="K280" s="210">
        <f t="shared" si="13"/>
        <v>78931623640.900833</v>
      </c>
      <c r="L280" s="148">
        <f t="shared" si="14"/>
        <v>78.931623640900838</v>
      </c>
    </row>
    <row r="281" spans="1:12" ht="12" customHeight="1" thickBot="1">
      <c r="A281" s="60" t="s">
        <v>40</v>
      </c>
      <c r="B281" s="12" t="s">
        <v>63</v>
      </c>
      <c r="C281" s="12" t="s">
        <v>62</v>
      </c>
      <c r="D281" s="12" t="s">
        <v>57</v>
      </c>
      <c r="E281" s="12" t="s">
        <v>48</v>
      </c>
      <c r="F281" s="89" t="s">
        <v>114</v>
      </c>
      <c r="G281" s="14">
        <v>2.8</v>
      </c>
      <c r="H281" s="12">
        <v>3.3</v>
      </c>
      <c r="I281" s="212">
        <v>5185490.374400001</v>
      </c>
      <c r="J281" s="209">
        <f t="shared" si="12"/>
        <v>79856551.765760019</v>
      </c>
      <c r="K281" s="210">
        <f t="shared" si="13"/>
        <v>79856551765.760025</v>
      </c>
      <c r="L281" s="148">
        <f t="shared" si="14"/>
        <v>79.856551765760031</v>
      </c>
    </row>
    <row r="282" spans="1:12" ht="12" customHeight="1">
      <c r="A282" s="59" t="s">
        <v>40</v>
      </c>
      <c r="B282" s="11" t="s">
        <v>66</v>
      </c>
      <c r="C282" s="11" t="s">
        <v>67</v>
      </c>
      <c r="D282" s="11" t="s">
        <v>57</v>
      </c>
      <c r="E282" s="11" t="s">
        <v>48</v>
      </c>
      <c r="F282" s="90" t="s">
        <v>113</v>
      </c>
      <c r="G282" s="13">
        <v>0.50800000000000001</v>
      </c>
      <c r="H282" s="11" t="s">
        <v>29</v>
      </c>
      <c r="I282" s="109">
        <v>4088519.3687520009</v>
      </c>
      <c r="J282" s="209">
        <f t="shared" si="12"/>
        <v>62963198.278780825</v>
      </c>
      <c r="K282" s="210">
        <f t="shared" si="13"/>
        <v>62963198278.780823</v>
      </c>
      <c r="L282" s="148">
        <f t="shared" si="14"/>
        <v>62.96319827878083</v>
      </c>
    </row>
    <row r="283" spans="1:12" ht="12" customHeight="1">
      <c r="A283" s="54" t="s">
        <v>40</v>
      </c>
      <c r="B283" s="2" t="s">
        <v>66</v>
      </c>
      <c r="C283" s="2" t="s">
        <v>67</v>
      </c>
      <c r="D283" s="2" t="s">
        <v>57</v>
      </c>
      <c r="E283" s="2" t="s">
        <v>48</v>
      </c>
      <c r="F283" s="88" t="s">
        <v>114</v>
      </c>
      <c r="G283" s="4">
        <v>3.5</v>
      </c>
      <c r="H283" s="2">
        <v>4</v>
      </c>
      <c r="I283" s="211">
        <v>3830649.878132001</v>
      </c>
      <c r="J283" s="209">
        <f t="shared" si="12"/>
        <v>58992008.123232819</v>
      </c>
      <c r="K283" s="210">
        <f t="shared" si="13"/>
        <v>58992008123.232819</v>
      </c>
      <c r="L283" s="148">
        <f t="shared" si="14"/>
        <v>58.992008123232822</v>
      </c>
    </row>
    <row r="284" spans="1:12" ht="12" customHeight="1">
      <c r="A284" s="54" t="s">
        <v>40</v>
      </c>
      <c r="B284" s="2" t="s">
        <v>68</v>
      </c>
      <c r="C284" s="2" t="s">
        <v>67</v>
      </c>
      <c r="D284" s="2" t="s">
        <v>57</v>
      </c>
      <c r="E284" s="2" t="s">
        <v>48</v>
      </c>
      <c r="F284" s="87" t="s">
        <v>113</v>
      </c>
      <c r="G284" s="4">
        <v>0.5</v>
      </c>
      <c r="H284" s="2" t="s">
        <v>29</v>
      </c>
      <c r="I284" s="109">
        <v>4424995.4981400007</v>
      </c>
      <c r="J284" s="209">
        <f t="shared" si="12"/>
        <v>68144930.671356022</v>
      </c>
      <c r="K284" s="210">
        <f t="shared" si="13"/>
        <v>68144930671.356026</v>
      </c>
      <c r="L284" s="148">
        <f t="shared" si="14"/>
        <v>68.144930671356036</v>
      </c>
    </row>
    <row r="285" spans="1:12" ht="12" customHeight="1">
      <c r="A285" s="54" t="s">
        <v>40</v>
      </c>
      <c r="B285" s="2" t="s">
        <v>68</v>
      </c>
      <c r="C285" s="2" t="s">
        <v>67</v>
      </c>
      <c r="D285" s="2" t="s">
        <v>57</v>
      </c>
      <c r="E285" s="2" t="s">
        <v>48</v>
      </c>
      <c r="F285" s="88" t="s">
        <v>114</v>
      </c>
      <c r="G285" s="4">
        <v>3.8</v>
      </c>
      <c r="H285" s="2">
        <v>4.3</v>
      </c>
      <c r="I285" s="211">
        <v>4874417.1530600013</v>
      </c>
      <c r="J285" s="209">
        <f t="shared" si="12"/>
        <v>75066024.157124028</v>
      </c>
      <c r="K285" s="210">
        <f t="shared" si="13"/>
        <v>75066024157.124023</v>
      </c>
      <c r="L285" s="148">
        <f t="shared" si="14"/>
        <v>75.066024157124033</v>
      </c>
    </row>
    <row r="286" spans="1:12" ht="12" customHeight="1">
      <c r="A286" s="54" t="s">
        <v>40</v>
      </c>
      <c r="B286" s="2" t="s">
        <v>70</v>
      </c>
      <c r="C286" s="2" t="s">
        <v>67</v>
      </c>
      <c r="D286" s="2" t="s">
        <v>57</v>
      </c>
      <c r="E286" s="2" t="s">
        <v>48</v>
      </c>
      <c r="F286" s="87" t="s">
        <v>113</v>
      </c>
      <c r="G286" s="4">
        <v>0.51800000000000002</v>
      </c>
      <c r="H286" s="2" t="s">
        <v>29</v>
      </c>
      <c r="I286" s="109">
        <v>4257253.8767080009</v>
      </c>
      <c r="J286" s="209">
        <f t="shared" si="12"/>
        <v>65561709.701303221</v>
      </c>
      <c r="K286" s="210">
        <f t="shared" si="13"/>
        <v>65561709701.303223</v>
      </c>
      <c r="L286" s="148">
        <f t="shared" si="14"/>
        <v>65.561709701303229</v>
      </c>
    </row>
    <row r="287" spans="1:12" ht="12" customHeight="1" thickBot="1">
      <c r="A287" s="60" t="s">
        <v>40</v>
      </c>
      <c r="B287" s="12" t="s">
        <v>70</v>
      </c>
      <c r="C287" s="12" t="s">
        <v>67</v>
      </c>
      <c r="D287" s="12" t="s">
        <v>57</v>
      </c>
      <c r="E287" s="12" t="s">
        <v>48</v>
      </c>
      <c r="F287" s="89" t="s">
        <v>114</v>
      </c>
      <c r="G287" s="14">
        <v>3.5</v>
      </c>
      <c r="H287" s="12">
        <v>4</v>
      </c>
      <c r="I287" s="212">
        <v>4758755.2398680011</v>
      </c>
      <c r="J287" s="209">
        <f t="shared" si="12"/>
        <v>73284830.693967223</v>
      </c>
      <c r="K287" s="210">
        <f t="shared" si="13"/>
        <v>73284830693.967224</v>
      </c>
      <c r="L287" s="148">
        <f t="shared" si="14"/>
        <v>73.284830693967223</v>
      </c>
    </row>
    <row r="288" spans="1:12" ht="12" customHeight="1">
      <c r="A288" s="59" t="s">
        <v>40</v>
      </c>
      <c r="B288" s="11" t="s">
        <v>72</v>
      </c>
      <c r="C288" s="11" t="s">
        <v>73</v>
      </c>
      <c r="D288" s="11" t="s">
        <v>57</v>
      </c>
      <c r="E288" s="11" t="s">
        <v>48</v>
      </c>
      <c r="F288" s="90" t="s">
        <v>113</v>
      </c>
      <c r="G288" s="13">
        <v>0.61399999999999999</v>
      </c>
      <c r="H288" s="11" t="s">
        <v>29</v>
      </c>
      <c r="I288" s="109">
        <v>4779043.8456320008</v>
      </c>
      <c r="J288" s="209">
        <f t="shared" si="12"/>
        <v>73597275.222732827</v>
      </c>
      <c r="K288" s="210">
        <f t="shared" si="13"/>
        <v>73597275222.732834</v>
      </c>
      <c r="L288" s="148">
        <f t="shared" si="14"/>
        <v>73.597275222732833</v>
      </c>
    </row>
    <row r="289" spans="1:12" ht="12" customHeight="1">
      <c r="A289" s="54" t="s">
        <v>40</v>
      </c>
      <c r="B289" s="2" t="s">
        <v>72</v>
      </c>
      <c r="C289" s="2" t="s">
        <v>73</v>
      </c>
      <c r="D289" s="2" t="s">
        <v>57</v>
      </c>
      <c r="E289" s="2" t="s">
        <v>48</v>
      </c>
      <c r="F289" s="88" t="s">
        <v>114</v>
      </c>
      <c r="G289" s="4">
        <v>3</v>
      </c>
      <c r="H289" s="2">
        <v>3.5</v>
      </c>
      <c r="I289" s="211">
        <v>4733333.5981120011</v>
      </c>
      <c r="J289" s="209">
        <f t="shared" si="12"/>
        <v>72893337.410924822</v>
      </c>
      <c r="K289" s="210">
        <f t="shared" si="13"/>
        <v>72893337410.92482</v>
      </c>
      <c r="L289" s="148">
        <f t="shared" si="14"/>
        <v>72.893337410924829</v>
      </c>
    </row>
    <row r="290" spans="1:12" ht="12" customHeight="1">
      <c r="A290" s="54" t="s">
        <v>40</v>
      </c>
      <c r="B290" s="2" t="s">
        <v>75</v>
      </c>
      <c r="C290" s="2" t="s">
        <v>73</v>
      </c>
      <c r="D290" s="2" t="s">
        <v>57</v>
      </c>
      <c r="E290" s="2" t="s">
        <v>48</v>
      </c>
      <c r="F290" s="87" t="s">
        <v>113</v>
      </c>
      <c r="G290" s="4">
        <v>0.51100000000000001</v>
      </c>
      <c r="H290" s="2" t="s">
        <v>29</v>
      </c>
      <c r="I290" s="109">
        <v>4987568.7493800009</v>
      </c>
      <c r="J290" s="209">
        <f t="shared" si="12"/>
        <v>76808558.740452021</v>
      </c>
      <c r="K290" s="210">
        <f t="shared" si="13"/>
        <v>76808558740.452026</v>
      </c>
      <c r="L290" s="148">
        <f t="shared" si="14"/>
        <v>76.808558740452028</v>
      </c>
    </row>
    <row r="291" spans="1:12" ht="12" customHeight="1" thickBot="1">
      <c r="A291" s="60" t="s">
        <v>40</v>
      </c>
      <c r="B291" s="12" t="s">
        <v>75</v>
      </c>
      <c r="C291" s="12" t="s">
        <v>73</v>
      </c>
      <c r="D291" s="12" t="s">
        <v>57</v>
      </c>
      <c r="E291" s="12" t="s">
        <v>48</v>
      </c>
      <c r="F291" s="89" t="s">
        <v>114</v>
      </c>
      <c r="G291" s="14">
        <v>4</v>
      </c>
      <c r="H291" s="12">
        <v>4.5</v>
      </c>
      <c r="I291" s="212">
        <v>4288201.9623240009</v>
      </c>
      <c r="J291" s="209">
        <f t="shared" si="12"/>
        <v>66038310.219789624</v>
      </c>
      <c r="K291" s="210">
        <f t="shared" si="13"/>
        <v>66038310219.789627</v>
      </c>
      <c r="L291" s="148">
        <f t="shared" si="14"/>
        <v>66.038310219789636</v>
      </c>
    </row>
    <row r="292" spans="1:12" ht="12" customHeight="1">
      <c r="A292" s="59" t="s">
        <v>40</v>
      </c>
      <c r="B292" s="11" t="s">
        <v>78</v>
      </c>
      <c r="C292" s="11" t="s">
        <v>79</v>
      </c>
      <c r="D292" s="11" t="s">
        <v>57</v>
      </c>
      <c r="E292" s="11" t="s">
        <v>48</v>
      </c>
      <c r="F292" s="90" t="s">
        <v>113</v>
      </c>
      <c r="G292" s="13">
        <v>0.501</v>
      </c>
      <c r="H292" s="11" t="s">
        <v>29</v>
      </c>
      <c r="I292" s="109">
        <v>4637154.7412400013</v>
      </c>
      <c r="J292" s="209">
        <f t="shared" si="12"/>
        <v>71412183.015096024</v>
      </c>
      <c r="K292" s="210">
        <f t="shared" si="13"/>
        <v>71412183015.096024</v>
      </c>
      <c r="L292" s="148">
        <f t="shared" si="14"/>
        <v>71.412183015096034</v>
      </c>
    </row>
    <row r="293" spans="1:12" ht="12" customHeight="1">
      <c r="A293" s="54" t="s">
        <v>40</v>
      </c>
      <c r="B293" s="2" t="s">
        <v>78</v>
      </c>
      <c r="C293" s="2" t="s">
        <v>79</v>
      </c>
      <c r="D293" s="2" t="s">
        <v>57</v>
      </c>
      <c r="E293" s="2" t="s">
        <v>48</v>
      </c>
      <c r="F293" s="88" t="s">
        <v>114</v>
      </c>
      <c r="G293" s="4">
        <v>4</v>
      </c>
      <c r="H293" s="2">
        <v>4.5</v>
      </c>
      <c r="I293" s="211">
        <v>5032192.4418360014</v>
      </c>
      <c r="J293" s="209">
        <f t="shared" si="12"/>
        <v>77495763.604274437</v>
      </c>
      <c r="K293" s="210">
        <f t="shared" si="13"/>
        <v>77495763604.274429</v>
      </c>
      <c r="L293" s="148">
        <f t="shared" si="14"/>
        <v>77.49576360427443</v>
      </c>
    </row>
    <row r="294" spans="1:12" ht="12" customHeight="1">
      <c r="A294" s="54" t="s">
        <v>40</v>
      </c>
      <c r="B294" s="2" t="s">
        <v>81</v>
      </c>
      <c r="C294" s="2" t="s">
        <v>79</v>
      </c>
      <c r="D294" s="2" t="s">
        <v>57</v>
      </c>
      <c r="E294" s="2" t="s">
        <v>48</v>
      </c>
      <c r="F294" s="87" t="s">
        <v>113</v>
      </c>
      <c r="G294" s="4">
        <v>0.495</v>
      </c>
      <c r="H294" s="2" t="s">
        <v>29</v>
      </c>
      <c r="I294" s="109">
        <v>4286984.2713040002</v>
      </c>
      <c r="J294" s="209">
        <f t="shared" si="12"/>
        <v>66019557.778081603</v>
      </c>
      <c r="K294" s="210">
        <f t="shared" si="13"/>
        <v>66019557778.081604</v>
      </c>
      <c r="L294" s="148">
        <f t="shared" si="14"/>
        <v>66.019557778081605</v>
      </c>
    </row>
    <row r="295" spans="1:12" ht="12" customHeight="1" thickBot="1">
      <c r="A295" s="60" t="s">
        <v>40</v>
      </c>
      <c r="B295" s="12" t="s">
        <v>81</v>
      </c>
      <c r="C295" s="12" t="s">
        <v>79</v>
      </c>
      <c r="D295" s="12" t="s">
        <v>57</v>
      </c>
      <c r="E295" s="12" t="s">
        <v>48</v>
      </c>
      <c r="F295" s="89" t="s">
        <v>114</v>
      </c>
      <c r="G295" s="14">
        <v>4.0999999999999996</v>
      </c>
      <c r="H295" s="12">
        <v>4.5999999999999996</v>
      </c>
      <c r="I295" s="212">
        <v>4810422.8065320011</v>
      </c>
      <c r="J295" s="209">
        <f t="shared" si="12"/>
        <v>74080511.220592827</v>
      </c>
      <c r="K295" s="210">
        <f t="shared" si="13"/>
        <v>74080511220.592819</v>
      </c>
      <c r="L295" s="148">
        <f t="shared" si="14"/>
        <v>74.080511220592825</v>
      </c>
    </row>
    <row r="296" spans="1:12" ht="12" customHeight="1">
      <c r="A296" s="59" t="s">
        <v>40</v>
      </c>
      <c r="B296" s="11" t="s">
        <v>83</v>
      </c>
      <c r="C296" s="11" t="s">
        <v>84</v>
      </c>
      <c r="D296" s="11" t="s">
        <v>57</v>
      </c>
      <c r="E296" s="11" t="s">
        <v>48</v>
      </c>
      <c r="F296" s="90" t="s">
        <v>113</v>
      </c>
      <c r="G296" s="13">
        <v>0.49199999999999999</v>
      </c>
      <c r="H296" s="11" t="s">
        <v>29</v>
      </c>
      <c r="I296" s="109">
        <v>5086182.9882920012</v>
      </c>
      <c r="J296" s="209">
        <f t="shared" si="12"/>
        <v>78327218.019696832</v>
      </c>
      <c r="K296" s="210">
        <f t="shared" si="13"/>
        <v>78327218019.696838</v>
      </c>
      <c r="L296" s="148">
        <f t="shared" si="14"/>
        <v>78.327218019696843</v>
      </c>
    </row>
    <row r="297" spans="1:12" ht="12" customHeight="1">
      <c r="A297" s="54" t="s">
        <v>40</v>
      </c>
      <c r="B297" s="2" t="s">
        <v>83</v>
      </c>
      <c r="C297" s="2" t="s">
        <v>84</v>
      </c>
      <c r="D297" s="2" t="s">
        <v>57</v>
      </c>
      <c r="E297" s="2" t="s">
        <v>48</v>
      </c>
      <c r="F297" s="88" t="s">
        <v>114</v>
      </c>
      <c r="G297" s="4">
        <v>4.2</v>
      </c>
      <c r="H297" s="2">
        <v>4.7</v>
      </c>
      <c r="I297" s="200" t="s">
        <v>115</v>
      </c>
      <c r="J297" s="209" t="e">
        <f t="shared" si="12"/>
        <v>#VALUE!</v>
      </c>
      <c r="K297" s="200" t="s">
        <v>115</v>
      </c>
      <c r="L297" s="200" t="s">
        <v>115</v>
      </c>
    </row>
    <row r="298" spans="1:12" ht="12" customHeight="1">
      <c r="A298" s="54" t="s">
        <v>40</v>
      </c>
      <c r="B298" s="2" t="s">
        <v>86</v>
      </c>
      <c r="C298" s="2" t="s">
        <v>84</v>
      </c>
      <c r="D298" s="2" t="s">
        <v>57</v>
      </c>
      <c r="E298" s="2" t="s">
        <v>48</v>
      </c>
      <c r="F298" s="87" t="s">
        <v>113</v>
      </c>
      <c r="G298" s="4">
        <v>0.502</v>
      </c>
      <c r="H298" s="2" t="s">
        <v>29</v>
      </c>
      <c r="I298" s="109">
        <v>4478517.7018960007</v>
      </c>
      <c r="J298" s="209">
        <f t="shared" si="12"/>
        <v>68969172.609198406</v>
      </c>
      <c r="K298" s="210">
        <f>J298*1000</f>
        <v>68969172609.19841</v>
      </c>
      <c r="L298" s="148">
        <f>K298*0.000000001</f>
        <v>68.969172609198409</v>
      </c>
    </row>
    <row r="299" spans="1:12" ht="12" customHeight="1">
      <c r="A299" s="54" t="s">
        <v>40</v>
      </c>
      <c r="B299" s="2" t="s">
        <v>86</v>
      </c>
      <c r="C299" s="2" t="s">
        <v>84</v>
      </c>
      <c r="D299" s="2" t="s">
        <v>57</v>
      </c>
      <c r="E299" s="2" t="s">
        <v>48</v>
      </c>
      <c r="F299" s="88" t="s">
        <v>114</v>
      </c>
      <c r="G299" s="4">
        <v>3.4</v>
      </c>
      <c r="H299" s="2">
        <v>3.9</v>
      </c>
      <c r="I299" s="200" t="s">
        <v>115</v>
      </c>
      <c r="J299" s="209" t="e">
        <f t="shared" si="12"/>
        <v>#VALUE!</v>
      </c>
      <c r="K299" s="200" t="s">
        <v>115</v>
      </c>
      <c r="L299" s="200" t="s">
        <v>115</v>
      </c>
    </row>
    <row r="300" spans="1:12" ht="12" customHeight="1">
      <c r="A300" s="54" t="s">
        <v>40</v>
      </c>
      <c r="B300" s="2" t="s">
        <v>88</v>
      </c>
      <c r="C300" s="2" t="s">
        <v>84</v>
      </c>
      <c r="D300" s="2" t="s">
        <v>57</v>
      </c>
      <c r="E300" s="2" t="s">
        <v>48</v>
      </c>
      <c r="F300" s="87" t="s">
        <v>113</v>
      </c>
      <c r="G300" s="4">
        <v>0.49199999999999999</v>
      </c>
      <c r="H300" s="2" t="s">
        <v>29</v>
      </c>
      <c r="I300" s="109">
        <v>1168084.1612160001</v>
      </c>
      <c r="J300" s="209">
        <f t="shared" si="12"/>
        <v>17988496.082726404</v>
      </c>
      <c r="K300" s="210">
        <f t="shared" ref="K300:K307" si="15">J300*1000</f>
        <v>17988496082.726402</v>
      </c>
      <c r="L300" s="148">
        <f t="shared" ref="L300:L307" si="16">K300*0.000000001</f>
        <v>17.988496082726403</v>
      </c>
    </row>
    <row r="301" spans="1:12" ht="12" customHeight="1" thickBot="1">
      <c r="A301" s="60" t="s">
        <v>40</v>
      </c>
      <c r="B301" s="12" t="s">
        <v>88</v>
      </c>
      <c r="C301" s="12" t="s">
        <v>84</v>
      </c>
      <c r="D301" s="12" t="s">
        <v>57</v>
      </c>
      <c r="E301" s="12" t="s">
        <v>48</v>
      </c>
      <c r="F301" s="89" t="s">
        <v>114</v>
      </c>
      <c r="G301" s="14">
        <v>3.8</v>
      </c>
      <c r="H301" s="12">
        <v>4.3</v>
      </c>
      <c r="I301" s="212">
        <v>1543470.2021200005</v>
      </c>
      <c r="J301" s="209">
        <f t="shared" si="12"/>
        <v>23769441.112648007</v>
      </c>
      <c r="K301" s="210">
        <f t="shared" si="15"/>
        <v>23769441112.648006</v>
      </c>
      <c r="L301" s="148">
        <f t="shared" si="16"/>
        <v>23.769441112648007</v>
      </c>
    </row>
    <row r="302" spans="1:12" ht="12" customHeight="1">
      <c r="A302" s="59" t="s">
        <v>40</v>
      </c>
      <c r="B302" s="11" t="s">
        <v>91</v>
      </c>
      <c r="C302" s="11" t="s">
        <v>90</v>
      </c>
      <c r="D302" s="11" t="s">
        <v>57</v>
      </c>
      <c r="E302" s="11" t="s">
        <v>48</v>
      </c>
      <c r="F302" s="90" t="s">
        <v>113</v>
      </c>
      <c r="G302" s="13">
        <v>0.504</v>
      </c>
      <c r="H302" s="11" t="s">
        <v>29</v>
      </c>
      <c r="I302" s="109">
        <v>864448.22195200017</v>
      </c>
      <c r="J302" s="209">
        <f t="shared" si="12"/>
        <v>13312502.618060803</v>
      </c>
      <c r="K302" s="210">
        <f t="shared" si="15"/>
        <v>13312502618.060802</v>
      </c>
      <c r="L302" s="148">
        <f t="shared" si="16"/>
        <v>13.312502618060803</v>
      </c>
    </row>
    <row r="303" spans="1:12" ht="12" customHeight="1">
      <c r="A303" s="54" t="s">
        <v>40</v>
      </c>
      <c r="B303" s="2" t="s">
        <v>91</v>
      </c>
      <c r="C303" s="2" t="s">
        <v>90</v>
      </c>
      <c r="D303" s="2" t="s">
        <v>57</v>
      </c>
      <c r="E303" s="2" t="s">
        <v>48</v>
      </c>
      <c r="F303" s="88" t="s">
        <v>114</v>
      </c>
      <c r="G303" s="4">
        <v>3.5</v>
      </c>
      <c r="H303" s="2">
        <v>4</v>
      </c>
      <c r="I303" s="211">
        <v>827299.27898800024</v>
      </c>
      <c r="J303" s="209">
        <f t="shared" si="12"/>
        <v>12740408.896415204</v>
      </c>
      <c r="K303" s="210">
        <f t="shared" si="15"/>
        <v>12740408896.415203</v>
      </c>
      <c r="L303" s="148">
        <f t="shared" si="16"/>
        <v>12.740408896415204</v>
      </c>
    </row>
    <row r="304" spans="1:12" ht="12" customHeight="1">
      <c r="A304" s="54" t="s">
        <v>40</v>
      </c>
      <c r="B304" s="2" t="s">
        <v>93</v>
      </c>
      <c r="C304" s="2" t="s">
        <v>90</v>
      </c>
      <c r="D304" s="2" t="s">
        <v>57</v>
      </c>
      <c r="E304" s="2" t="s">
        <v>48</v>
      </c>
      <c r="F304" s="87" t="s">
        <v>113</v>
      </c>
      <c r="G304" s="4">
        <v>0.53300000000000003</v>
      </c>
      <c r="H304" s="2" t="s">
        <v>29</v>
      </c>
      <c r="I304" s="109">
        <v>841162.22290800011</v>
      </c>
      <c r="J304" s="209">
        <f t="shared" si="12"/>
        <v>12953898.232783202</v>
      </c>
      <c r="K304" s="210">
        <f t="shared" si="15"/>
        <v>12953898232.783201</v>
      </c>
      <c r="L304" s="148">
        <f t="shared" si="16"/>
        <v>12.953898232783201</v>
      </c>
    </row>
    <row r="305" spans="1:12" ht="12" customHeight="1" thickBot="1">
      <c r="A305" s="60" t="s">
        <v>40</v>
      </c>
      <c r="B305" s="12" t="s">
        <v>93</v>
      </c>
      <c r="C305" s="12" t="s">
        <v>90</v>
      </c>
      <c r="D305" s="12" t="s">
        <v>57</v>
      </c>
      <c r="E305" s="12" t="s">
        <v>48</v>
      </c>
      <c r="F305" s="89" t="s">
        <v>114</v>
      </c>
      <c r="G305" s="14">
        <v>4</v>
      </c>
      <c r="H305" s="12">
        <v>4.5</v>
      </c>
      <c r="I305" s="212">
        <v>1046071.5210120003</v>
      </c>
      <c r="J305" s="209">
        <f t="shared" si="12"/>
        <v>16109501.423584806</v>
      </c>
      <c r="K305" s="210">
        <f t="shared" si="15"/>
        <v>16109501423.584806</v>
      </c>
      <c r="L305" s="148">
        <f t="shared" si="16"/>
        <v>16.109501423584806</v>
      </c>
    </row>
    <row r="306" spans="1:12" ht="12" customHeight="1">
      <c r="A306" s="59" t="s">
        <v>40</v>
      </c>
      <c r="B306" s="11" t="s">
        <v>96</v>
      </c>
      <c r="C306" s="11" t="s">
        <v>95</v>
      </c>
      <c r="D306" s="11" t="s">
        <v>57</v>
      </c>
      <c r="E306" s="11" t="s">
        <v>48</v>
      </c>
      <c r="F306" s="90" t="s">
        <v>113</v>
      </c>
      <c r="G306" s="13">
        <v>0.51300000000000001</v>
      </c>
      <c r="H306" s="11" t="s">
        <v>29</v>
      </c>
      <c r="I306" s="109">
        <v>1866251.9909600003</v>
      </c>
      <c r="J306" s="209">
        <f t="shared" si="12"/>
        <v>28740280.660784006</v>
      </c>
      <c r="K306" s="210">
        <f t="shared" si="15"/>
        <v>28740280660.784004</v>
      </c>
      <c r="L306" s="148">
        <f t="shared" si="16"/>
        <v>28.740280660784006</v>
      </c>
    </row>
    <row r="307" spans="1:12" ht="12" customHeight="1">
      <c r="A307" s="54" t="s">
        <v>40</v>
      </c>
      <c r="B307" s="2" t="s">
        <v>96</v>
      </c>
      <c r="C307" s="2" t="s">
        <v>95</v>
      </c>
      <c r="D307" s="2" t="s">
        <v>57</v>
      </c>
      <c r="E307" s="2" t="s">
        <v>48</v>
      </c>
      <c r="F307" s="88" t="s">
        <v>114</v>
      </c>
      <c r="G307" s="4">
        <v>4.5</v>
      </c>
      <c r="H307" s="2">
        <v>5</v>
      </c>
      <c r="I307" s="211">
        <v>1872171.8426880003</v>
      </c>
      <c r="J307" s="209">
        <f t="shared" si="12"/>
        <v>28831446.377395205</v>
      </c>
      <c r="K307" s="210">
        <f t="shared" si="15"/>
        <v>28831446377.395206</v>
      </c>
      <c r="L307" s="148">
        <f t="shared" si="16"/>
        <v>28.83144637739521</v>
      </c>
    </row>
    <row r="308" spans="1:12" ht="12" customHeight="1">
      <c r="A308" s="54" t="s">
        <v>40</v>
      </c>
      <c r="B308" s="2" t="s">
        <v>98</v>
      </c>
      <c r="C308" s="2" t="s">
        <v>95</v>
      </c>
      <c r="D308" s="2" t="s">
        <v>57</v>
      </c>
      <c r="E308" s="2" t="s">
        <v>48</v>
      </c>
      <c r="F308" s="87" t="s">
        <v>113</v>
      </c>
      <c r="G308" s="4">
        <v>0.496</v>
      </c>
      <c r="H308" s="2" t="s">
        <v>29</v>
      </c>
      <c r="I308" s="200" t="s">
        <v>115</v>
      </c>
      <c r="J308" s="209" t="e">
        <f t="shared" si="12"/>
        <v>#VALUE!</v>
      </c>
      <c r="K308" s="200" t="s">
        <v>115</v>
      </c>
      <c r="L308" s="200" t="s">
        <v>115</v>
      </c>
    </row>
    <row r="309" spans="1:12" ht="12" customHeight="1" thickBot="1">
      <c r="A309" s="60" t="s">
        <v>40</v>
      </c>
      <c r="B309" s="12" t="s">
        <v>98</v>
      </c>
      <c r="C309" s="12" t="s">
        <v>95</v>
      </c>
      <c r="D309" s="12" t="s">
        <v>57</v>
      </c>
      <c r="E309" s="12" t="s">
        <v>48</v>
      </c>
      <c r="F309" s="89" t="s">
        <v>114</v>
      </c>
      <c r="G309" s="14">
        <v>4.5</v>
      </c>
      <c r="H309" s="12">
        <v>5</v>
      </c>
      <c r="I309" s="212">
        <v>308544.17076000007</v>
      </c>
      <c r="J309" s="209">
        <f t="shared" si="12"/>
        <v>4751580.2297040019</v>
      </c>
      <c r="K309" s="210">
        <f t="shared" ref="K309:K325" si="17">J309*1000</f>
        <v>4751580229.7040024</v>
      </c>
      <c r="L309" s="148">
        <f t="shared" ref="L309:L325" si="18">K309*0.000000001</f>
        <v>4.7515802297040031</v>
      </c>
    </row>
    <row r="310" spans="1:12" ht="12" customHeight="1">
      <c r="A310" s="59" t="s">
        <v>40</v>
      </c>
      <c r="B310" s="11" t="s">
        <v>100</v>
      </c>
      <c r="C310" s="11" t="s">
        <v>101</v>
      </c>
      <c r="D310" s="11" t="s">
        <v>57</v>
      </c>
      <c r="E310" s="11" t="s">
        <v>48</v>
      </c>
      <c r="F310" s="90" t="s">
        <v>113</v>
      </c>
      <c r="G310" s="13">
        <v>0.501</v>
      </c>
      <c r="H310" s="11" t="s">
        <v>29</v>
      </c>
      <c r="I310" s="109">
        <v>1011695.1668320002</v>
      </c>
      <c r="J310" s="209">
        <f t="shared" si="12"/>
        <v>15580105.569212805</v>
      </c>
      <c r="K310" s="210">
        <f t="shared" si="17"/>
        <v>15580105569.212805</v>
      </c>
      <c r="L310" s="148">
        <f t="shared" si="18"/>
        <v>15.580105569212806</v>
      </c>
    </row>
    <row r="311" spans="1:12" ht="12" customHeight="1">
      <c r="A311" s="54" t="s">
        <v>40</v>
      </c>
      <c r="B311" s="2" t="s">
        <v>100</v>
      </c>
      <c r="C311" s="2" t="s">
        <v>101</v>
      </c>
      <c r="D311" s="2" t="s">
        <v>57</v>
      </c>
      <c r="E311" s="2" t="s">
        <v>48</v>
      </c>
      <c r="F311" s="88" t="s">
        <v>114</v>
      </c>
      <c r="G311" s="4">
        <v>4</v>
      </c>
      <c r="H311" s="2">
        <v>4.5</v>
      </c>
      <c r="I311" s="211">
        <v>962294.37883600022</v>
      </c>
      <c r="J311" s="209">
        <f t="shared" si="12"/>
        <v>14819333.434074406</v>
      </c>
      <c r="K311" s="210">
        <f t="shared" si="17"/>
        <v>14819333434.074406</v>
      </c>
      <c r="L311" s="148">
        <f t="shared" si="18"/>
        <v>14.819333434074407</v>
      </c>
    </row>
    <row r="312" spans="1:12" ht="12" customHeight="1">
      <c r="A312" s="54" t="s">
        <v>40</v>
      </c>
      <c r="B312" s="2" t="s">
        <v>103</v>
      </c>
      <c r="C312" s="2" t="s">
        <v>101</v>
      </c>
      <c r="D312" s="2" t="s">
        <v>57</v>
      </c>
      <c r="E312" s="2" t="s">
        <v>48</v>
      </c>
      <c r="F312" s="87" t="s">
        <v>113</v>
      </c>
      <c r="G312" s="4">
        <v>0.496</v>
      </c>
      <c r="H312" s="2" t="s">
        <v>29</v>
      </c>
      <c r="I312" s="109">
        <v>1227825.9560280002</v>
      </c>
      <c r="J312" s="209">
        <f t="shared" si="12"/>
        <v>18908519.722831208</v>
      </c>
      <c r="K312" s="210">
        <f t="shared" si="17"/>
        <v>18908519722.831207</v>
      </c>
      <c r="L312" s="148">
        <f t="shared" si="18"/>
        <v>18.908519722831208</v>
      </c>
    </row>
    <row r="313" spans="1:12" ht="12" customHeight="1" thickBot="1">
      <c r="A313" s="60" t="s">
        <v>40</v>
      </c>
      <c r="B313" s="12" t="s">
        <v>103</v>
      </c>
      <c r="C313" s="12" t="s">
        <v>101</v>
      </c>
      <c r="D313" s="12" t="s">
        <v>57</v>
      </c>
      <c r="E313" s="12" t="s">
        <v>48</v>
      </c>
      <c r="F313" s="89" t="s">
        <v>114</v>
      </c>
      <c r="G313" s="14">
        <v>4</v>
      </c>
      <c r="H313" s="12">
        <v>4.5</v>
      </c>
      <c r="I313" s="212">
        <v>1011732.6342480002</v>
      </c>
      <c r="J313" s="209">
        <f t="shared" si="12"/>
        <v>15580682.567419205</v>
      </c>
      <c r="K313" s="210">
        <f t="shared" si="17"/>
        <v>15580682567.419205</v>
      </c>
      <c r="L313" s="148">
        <f t="shared" si="18"/>
        <v>15.580682567419206</v>
      </c>
    </row>
    <row r="314" spans="1:12" ht="12" customHeight="1">
      <c r="A314" s="59" t="s">
        <v>40</v>
      </c>
      <c r="B314" s="11" t="s">
        <v>105</v>
      </c>
      <c r="C314" s="11" t="s">
        <v>32</v>
      </c>
      <c r="D314" s="11" t="s">
        <v>57</v>
      </c>
      <c r="E314" s="11" t="s">
        <v>48</v>
      </c>
      <c r="F314" s="90" t="s">
        <v>113</v>
      </c>
      <c r="G314" s="13">
        <v>0.51700000000000002</v>
      </c>
      <c r="H314" s="11" t="s">
        <v>29</v>
      </c>
      <c r="I314" s="109">
        <v>1058136.0289640003</v>
      </c>
      <c r="J314" s="209">
        <f t="shared" si="12"/>
        <v>16295294.846045606</v>
      </c>
      <c r="K314" s="210">
        <f t="shared" si="17"/>
        <v>16295294846.045607</v>
      </c>
      <c r="L314" s="148">
        <f t="shared" si="18"/>
        <v>16.295294846045607</v>
      </c>
    </row>
    <row r="315" spans="1:12" ht="12" customHeight="1">
      <c r="A315" s="54" t="s">
        <v>40</v>
      </c>
      <c r="B315" s="2" t="s">
        <v>105</v>
      </c>
      <c r="C315" s="2" t="s">
        <v>32</v>
      </c>
      <c r="D315" s="2" t="s">
        <v>57</v>
      </c>
      <c r="E315" s="2" t="s">
        <v>48</v>
      </c>
      <c r="F315" s="88" t="s">
        <v>114</v>
      </c>
      <c r="G315" s="4">
        <v>3.5</v>
      </c>
      <c r="H315" s="2">
        <v>4</v>
      </c>
      <c r="I315" s="211">
        <v>1790211.8701880004</v>
      </c>
      <c r="J315" s="209">
        <f t="shared" si="12"/>
        <v>27569262.800895207</v>
      </c>
      <c r="K315" s="210">
        <f t="shared" si="17"/>
        <v>27569262800.895206</v>
      </c>
      <c r="L315" s="148">
        <f t="shared" si="18"/>
        <v>27.56926280089521</v>
      </c>
    </row>
    <row r="316" spans="1:12" ht="12" customHeight="1">
      <c r="A316" s="54" t="s">
        <v>40</v>
      </c>
      <c r="B316" s="2" t="s">
        <v>18</v>
      </c>
      <c r="C316" s="2" t="s">
        <v>32</v>
      </c>
      <c r="D316" s="2" t="s">
        <v>57</v>
      </c>
      <c r="E316" s="2" t="s">
        <v>48</v>
      </c>
      <c r="F316" s="87" t="s">
        <v>113</v>
      </c>
      <c r="G316" s="4">
        <v>0.48799999999999999</v>
      </c>
      <c r="H316" s="2" t="s">
        <v>29</v>
      </c>
      <c r="I316" s="109">
        <v>2030340.5393320005</v>
      </c>
      <c r="J316" s="209">
        <f t="shared" si="12"/>
        <v>31267244.305712812</v>
      </c>
      <c r="K316" s="210">
        <f t="shared" si="17"/>
        <v>31267244305.712811</v>
      </c>
      <c r="L316" s="148">
        <f t="shared" si="18"/>
        <v>31.267244305712811</v>
      </c>
    </row>
    <row r="317" spans="1:12" ht="12" customHeight="1" thickBot="1">
      <c r="A317" s="60" t="s">
        <v>40</v>
      </c>
      <c r="B317" s="12" t="s">
        <v>18</v>
      </c>
      <c r="C317" s="12" t="s">
        <v>32</v>
      </c>
      <c r="D317" s="12" t="s">
        <v>57</v>
      </c>
      <c r="E317" s="12" t="s">
        <v>48</v>
      </c>
      <c r="F317" s="89" t="s">
        <v>114</v>
      </c>
      <c r="G317" s="14">
        <v>4.0999999999999996</v>
      </c>
      <c r="H317" s="12">
        <v>4.5999999999999996</v>
      </c>
      <c r="I317" s="212">
        <v>1983375.1333760004</v>
      </c>
      <c r="J317" s="209">
        <f t="shared" si="12"/>
        <v>30543977.053990409</v>
      </c>
      <c r="K317" s="210">
        <f t="shared" si="17"/>
        <v>30543977053.99041</v>
      </c>
      <c r="L317" s="148">
        <f t="shared" si="18"/>
        <v>30.54397705399041</v>
      </c>
    </row>
    <row r="318" spans="1:12" ht="12" customHeight="1">
      <c r="A318" s="59" t="s">
        <v>40</v>
      </c>
      <c r="B318" s="11" t="s">
        <v>20</v>
      </c>
      <c r="C318" s="11" t="s">
        <v>30</v>
      </c>
      <c r="D318" s="11" t="s">
        <v>57</v>
      </c>
      <c r="E318" s="11" t="s">
        <v>48</v>
      </c>
      <c r="F318" s="90" t="s">
        <v>113</v>
      </c>
      <c r="G318" s="13">
        <v>0.505</v>
      </c>
      <c r="H318" s="11" t="s">
        <v>29</v>
      </c>
      <c r="I318" s="109">
        <v>3000428.1406960008</v>
      </c>
      <c r="J318" s="209">
        <f t="shared" si="12"/>
        <v>46206593.366718411</v>
      </c>
      <c r="K318" s="210">
        <f t="shared" si="17"/>
        <v>46206593366.718414</v>
      </c>
      <c r="L318" s="148">
        <f t="shared" si="18"/>
        <v>46.206593366718415</v>
      </c>
    </row>
    <row r="319" spans="1:12" ht="12" customHeight="1">
      <c r="A319" s="54" t="s">
        <v>40</v>
      </c>
      <c r="B319" s="2" t="s">
        <v>20</v>
      </c>
      <c r="C319" s="2" t="s">
        <v>30</v>
      </c>
      <c r="D319" s="2" t="s">
        <v>57</v>
      </c>
      <c r="E319" s="2" t="s">
        <v>48</v>
      </c>
      <c r="F319" s="88" t="s">
        <v>114</v>
      </c>
      <c r="G319" s="4">
        <v>2.7</v>
      </c>
      <c r="H319" s="2">
        <v>3.2</v>
      </c>
      <c r="I319" s="211">
        <v>2867100.3408600003</v>
      </c>
      <c r="J319" s="209">
        <f t="shared" si="12"/>
        <v>44153345.249244012</v>
      </c>
      <c r="K319" s="210">
        <f t="shared" si="17"/>
        <v>44153345249.244011</v>
      </c>
      <c r="L319" s="148">
        <f t="shared" si="18"/>
        <v>44.153345249244012</v>
      </c>
    </row>
    <row r="320" spans="1:12" ht="12" customHeight="1">
      <c r="A320" s="54" t="s">
        <v>40</v>
      </c>
      <c r="B320" s="2" t="s">
        <v>22</v>
      </c>
      <c r="C320" s="2" t="s">
        <v>30</v>
      </c>
      <c r="D320" s="2" t="s">
        <v>57</v>
      </c>
      <c r="E320" s="2" t="s">
        <v>48</v>
      </c>
      <c r="F320" s="88" t="s">
        <v>113</v>
      </c>
      <c r="G320" s="4">
        <v>0.51600000000000001</v>
      </c>
      <c r="H320" s="2" t="s">
        <v>29</v>
      </c>
      <c r="I320" s="213">
        <v>7132484.6468400015</v>
      </c>
      <c r="J320" s="209">
        <f t="shared" si="12"/>
        <v>109840263.56133603</v>
      </c>
      <c r="K320" s="210">
        <f t="shared" si="17"/>
        <v>109840263561.33603</v>
      </c>
      <c r="L320" s="148">
        <f t="shared" si="18"/>
        <v>109.84026356133603</v>
      </c>
    </row>
    <row r="321" spans="1:12" ht="12" customHeight="1">
      <c r="A321" s="54" t="s">
        <v>40</v>
      </c>
      <c r="B321" s="2" t="s">
        <v>22</v>
      </c>
      <c r="C321" s="2" t="s">
        <v>30</v>
      </c>
      <c r="D321" s="2" t="s">
        <v>57</v>
      </c>
      <c r="E321" s="2" t="s">
        <v>48</v>
      </c>
      <c r="F321" s="88" t="s">
        <v>114</v>
      </c>
      <c r="G321" s="4">
        <v>4.0999999999999996</v>
      </c>
      <c r="H321" s="2">
        <v>4.5999999999999996</v>
      </c>
      <c r="I321" s="211">
        <v>9554865.4934880007</v>
      </c>
      <c r="J321" s="209">
        <f t="shared" si="12"/>
        <v>147144928.59971523</v>
      </c>
      <c r="K321" s="210">
        <f t="shared" si="17"/>
        <v>147144928599.71524</v>
      </c>
      <c r="L321" s="148">
        <f t="shared" si="18"/>
        <v>147.14492859971526</v>
      </c>
    </row>
    <row r="322" spans="1:12" ht="12" customHeight="1">
      <c r="A322" s="54" t="s">
        <v>40</v>
      </c>
      <c r="B322" s="2" t="s">
        <v>24</v>
      </c>
      <c r="C322" s="2" t="s">
        <v>30</v>
      </c>
      <c r="D322" s="2" t="s">
        <v>57</v>
      </c>
      <c r="E322" s="2" t="s">
        <v>48</v>
      </c>
      <c r="F322" s="88" t="s">
        <v>113</v>
      </c>
      <c r="G322" s="4">
        <v>0.50800000000000001</v>
      </c>
      <c r="H322" s="2" t="s">
        <v>29</v>
      </c>
      <c r="I322" s="213">
        <v>3657288.1443000007</v>
      </c>
      <c r="J322" s="209">
        <f>I322*220*0.07</f>
        <v>56322237.422220014</v>
      </c>
      <c r="K322" s="210">
        <f t="shared" si="17"/>
        <v>56322237422.220016</v>
      </c>
      <c r="L322" s="148">
        <f t="shared" si="18"/>
        <v>56.32223742222002</v>
      </c>
    </row>
    <row r="323" spans="1:12" ht="12" customHeight="1" thickBot="1">
      <c r="A323" s="60" t="s">
        <v>40</v>
      </c>
      <c r="B323" s="12" t="s">
        <v>24</v>
      </c>
      <c r="C323" s="12" t="s">
        <v>30</v>
      </c>
      <c r="D323" s="12" t="s">
        <v>57</v>
      </c>
      <c r="E323" s="12" t="s">
        <v>48</v>
      </c>
      <c r="F323" s="89" t="s">
        <v>114</v>
      </c>
      <c r="G323" s="14">
        <v>3.5</v>
      </c>
      <c r="H323" s="12">
        <v>4</v>
      </c>
      <c r="I323" s="212">
        <v>4319824.4614280006</v>
      </c>
      <c r="J323" s="209">
        <f>I323*220*0.07</f>
        <v>66525296.705991216</v>
      </c>
      <c r="K323" s="210">
        <f t="shared" si="17"/>
        <v>66525296705.991219</v>
      </c>
      <c r="L323" s="148">
        <f t="shared" si="18"/>
        <v>66.525296705991224</v>
      </c>
    </row>
    <row r="324" spans="1:12" ht="12" customHeight="1">
      <c r="A324" s="59" t="s">
        <v>40</v>
      </c>
      <c r="B324" s="11" t="s">
        <v>26</v>
      </c>
      <c r="C324" s="11" t="s">
        <v>44</v>
      </c>
      <c r="D324" s="11" t="s">
        <v>57</v>
      </c>
      <c r="E324" s="11" t="s">
        <v>48</v>
      </c>
      <c r="F324" s="91" t="s">
        <v>113</v>
      </c>
      <c r="G324" s="13">
        <v>0.495</v>
      </c>
      <c r="H324" s="11" t="s">
        <v>29</v>
      </c>
      <c r="I324" s="213">
        <v>8513664.736556001</v>
      </c>
      <c r="J324" s="209">
        <f>I324*220*0.07</f>
        <v>131110436.94296242</v>
      </c>
      <c r="K324" s="210">
        <f t="shared" si="17"/>
        <v>131110436942.96242</v>
      </c>
      <c r="L324" s="148">
        <f t="shared" si="18"/>
        <v>131.11043694296242</v>
      </c>
    </row>
    <row r="325" spans="1:12" ht="12" customHeight="1" thickBot="1">
      <c r="A325" s="60" t="s">
        <v>40</v>
      </c>
      <c r="B325" s="12" t="s">
        <v>26</v>
      </c>
      <c r="C325" s="12" t="s">
        <v>44</v>
      </c>
      <c r="D325" s="12" t="s">
        <v>57</v>
      </c>
      <c r="E325" s="12" t="s">
        <v>48</v>
      </c>
      <c r="F325" s="89" t="s">
        <v>114</v>
      </c>
      <c r="G325" s="14">
        <v>4.5</v>
      </c>
      <c r="H325" s="12">
        <v>5</v>
      </c>
      <c r="I325" s="212">
        <v>8959845.4599920008</v>
      </c>
      <c r="J325" s="209">
        <f>I325*220*0.07</f>
        <v>137981620.08387682</v>
      </c>
      <c r="K325" s="210">
        <f t="shared" si="17"/>
        <v>137981620083.87683</v>
      </c>
      <c r="L325" s="148">
        <f t="shared" si="18"/>
        <v>137.98162008387683</v>
      </c>
    </row>
    <row r="326" spans="1:12">
      <c r="H326" s="26" t="s">
        <v>118</v>
      </c>
      <c r="I326" s="153">
        <f>MIN(I2:I325)</f>
        <v>199439.05536800003</v>
      </c>
      <c r="J326" s="209"/>
    </row>
    <row r="327" spans="1:12">
      <c r="H327" s="26" t="s">
        <v>119</v>
      </c>
      <c r="I327" s="153">
        <f>MAX(I2:I325)</f>
        <v>11298655.235252002</v>
      </c>
    </row>
    <row r="328" spans="1:12">
      <c r="I328" s="154"/>
    </row>
  </sheetData>
  <phoneticPr fontId="10" type="noConversion"/>
  <pageMargins left="0.39370078740157483" right="0.39370078740157483" top="0.39370078740157483" bottom="0.39370078740157483" header="0.31496062992125984" footer="0.31496062992125984"/>
  <pageSetup paperSize="9" scale="38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28"/>
  </sheetPr>
  <dimension ref="A1:W328"/>
  <sheetViews>
    <sheetView zoomScale="50" zoomScaleNormal="80" zoomScaleSheetLayoutView="70" workbookViewId="0">
      <pane xSplit="7" ySplit="1" topLeftCell="N8" activePane="bottomRight" state="frozen"/>
      <selection pane="topRight" activeCell="G1" sqref="G1"/>
      <selection pane="bottomLeft" activeCell="A2" sqref="A2"/>
      <selection pane="bottomRight" activeCell="W20" sqref="W20"/>
    </sheetView>
  </sheetViews>
  <sheetFormatPr defaultRowHeight="11.25"/>
  <cols>
    <col min="1" max="1" width="8.7109375" style="1" customWidth="1"/>
    <col min="2" max="2" width="10.28515625" style="1" customWidth="1"/>
    <col min="3" max="3" width="7.7109375" style="1" customWidth="1"/>
    <col min="4" max="4" width="7.140625" style="1" customWidth="1"/>
    <col min="5" max="5" width="11.28515625" style="1" customWidth="1"/>
    <col min="6" max="6" width="9.7109375" style="1" customWidth="1"/>
    <col min="7" max="7" width="7" style="1" customWidth="1"/>
    <col min="8" max="8" width="9.85546875" style="1" customWidth="1"/>
    <col min="9" max="9" width="12.28515625" style="1" customWidth="1"/>
    <col min="10" max="10" width="14.42578125" style="1" customWidth="1"/>
    <col min="11" max="11" width="11.42578125" style="1" customWidth="1"/>
    <col min="12" max="12" width="10" style="1" customWidth="1"/>
    <col min="13" max="13" width="11.28515625" style="1" customWidth="1"/>
    <col min="14" max="14" width="14.42578125" style="1" customWidth="1"/>
    <col min="15" max="15" width="9.42578125" style="1" bestFit="1" customWidth="1"/>
    <col min="16" max="16" width="9.140625" style="1"/>
    <col min="17" max="17" width="11.85546875" style="1" customWidth="1"/>
    <col min="18" max="18" width="13.140625" style="1" customWidth="1"/>
    <col min="19" max="19" width="13.7109375" style="1" customWidth="1"/>
    <col min="20" max="16384" width="9.140625" style="1"/>
  </cols>
  <sheetData>
    <row r="1" spans="1:19" s="3" customFormat="1" ht="75.75" customHeight="1">
      <c r="A1" s="5" t="s">
        <v>109</v>
      </c>
      <c r="B1" s="5" t="s">
        <v>41</v>
      </c>
      <c r="C1" s="5" t="s">
        <v>0</v>
      </c>
      <c r="D1" s="5" t="s">
        <v>1</v>
      </c>
      <c r="E1" s="5" t="s">
        <v>17</v>
      </c>
      <c r="F1" s="5" t="s">
        <v>116</v>
      </c>
      <c r="G1" s="5" t="s">
        <v>112</v>
      </c>
      <c r="H1" s="5" t="s">
        <v>42</v>
      </c>
      <c r="I1" s="6" t="s">
        <v>5</v>
      </c>
      <c r="J1" s="160" t="s">
        <v>132</v>
      </c>
      <c r="K1" s="3" t="s">
        <v>166</v>
      </c>
      <c r="L1" s="3" t="s">
        <v>154</v>
      </c>
      <c r="M1" s="161" t="s">
        <v>164</v>
      </c>
      <c r="N1" s="161" t="s">
        <v>165</v>
      </c>
    </row>
    <row r="2" spans="1:19" ht="12" customHeight="1">
      <c r="A2" s="162" t="s">
        <v>31</v>
      </c>
      <c r="B2" s="65" t="s">
        <v>52</v>
      </c>
      <c r="C2" s="65" t="s">
        <v>44</v>
      </c>
      <c r="D2" s="65" t="s">
        <v>45</v>
      </c>
      <c r="E2" s="65" t="s">
        <v>48</v>
      </c>
      <c r="F2" s="163" t="s">
        <v>113</v>
      </c>
      <c r="G2" s="164">
        <v>0.55700000000000005</v>
      </c>
      <c r="H2" s="65" t="s">
        <v>29</v>
      </c>
      <c r="I2" s="65">
        <v>22.75</v>
      </c>
      <c r="J2" s="109">
        <v>2311589.6975360005</v>
      </c>
      <c r="L2" s="1">
        <f t="shared" ref="L2:L65" si="0">I2-20</f>
        <v>2.75</v>
      </c>
      <c r="M2" s="165">
        <f t="shared" ref="M2:M65" si="1">$R$2^L2</f>
        <v>1.1737919573833475</v>
      </c>
      <c r="N2" s="148">
        <f t="shared" ref="N2:N13" si="2">J2*1.06/M2</f>
        <v>2087495.2021739953</v>
      </c>
      <c r="R2" s="1">
        <v>1.06</v>
      </c>
    </row>
    <row r="3" spans="1:19" ht="12" customHeight="1">
      <c r="A3" s="15" t="s">
        <v>31</v>
      </c>
      <c r="B3" s="2" t="s">
        <v>52</v>
      </c>
      <c r="C3" s="2" t="s">
        <v>44</v>
      </c>
      <c r="D3" s="2" t="s">
        <v>45</v>
      </c>
      <c r="E3" s="2" t="s">
        <v>46</v>
      </c>
      <c r="F3" s="88" t="s">
        <v>114</v>
      </c>
      <c r="G3" s="4">
        <v>15.662000000000001</v>
      </c>
      <c r="H3" s="2">
        <v>16.7</v>
      </c>
      <c r="I3" s="2">
        <v>22.1</v>
      </c>
      <c r="J3" s="201">
        <v>1359973.5322600002</v>
      </c>
      <c r="L3" s="1">
        <f t="shared" si="0"/>
        <v>2.1000000000000014</v>
      </c>
      <c r="M3" s="165">
        <f t="shared" si="1"/>
        <v>1.1301662062218283</v>
      </c>
      <c r="N3" s="148">
        <f t="shared" si="2"/>
        <v>1275539.7712826757</v>
      </c>
    </row>
    <row r="4" spans="1:19" ht="12" customHeight="1">
      <c r="A4" s="15" t="s">
        <v>33</v>
      </c>
      <c r="B4" s="2" t="s">
        <v>52</v>
      </c>
      <c r="C4" s="2" t="s">
        <v>44</v>
      </c>
      <c r="D4" s="2" t="s">
        <v>45</v>
      </c>
      <c r="E4" s="2" t="s">
        <v>48</v>
      </c>
      <c r="F4" s="87" t="s">
        <v>113</v>
      </c>
      <c r="G4" s="4">
        <v>0.53800000000000003</v>
      </c>
      <c r="H4" s="2" t="s">
        <v>29</v>
      </c>
      <c r="I4" s="2">
        <v>23.76</v>
      </c>
      <c r="J4" s="202">
        <v>2461384.4267040007</v>
      </c>
      <c r="L4" s="1">
        <f t="shared" si="0"/>
        <v>3.7600000000000016</v>
      </c>
      <c r="M4" s="165">
        <f t="shared" si="1"/>
        <v>1.2449446791928098</v>
      </c>
      <c r="N4" s="148">
        <f t="shared" si="2"/>
        <v>2095729.6624600969</v>
      </c>
    </row>
    <row r="5" spans="1:19" ht="12" customHeight="1">
      <c r="A5" s="15" t="s">
        <v>33</v>
      </c>
      <c r="B5" s="2" t="s">
        <v>52</v>
      </c>
      <c r="C5" s="2" t="s">
        <v>44</v>
      </c>
      <c r="D5" s="2" t="s">
        <v>45</v>
      </c>
      <c r="E5" s="2" t="s">
        <v>48</v>
      </c>
      <c r="F5" s="88" t="s">
        <v>114</v>
      </c>
      <c r="G5" s="4">
        <v>10.8</v>
      </c>
      <c r="H5" s="2">
        <v>11.3</v>
      </c>
      <c r="I5" s="2">
        <v>21.61</v>
      </c>
      <c r="J5" s="201">
        <v>1437624.7519200002</v>
      </c>
      <c r="L5" s="1">
        <f t="shared" si="0"/>
        <v>1.6099999999999994</v>
      </c>
      <c r="M5" s="165">
        <f t="shared" si="1"/>
        <v>1.0983542708341385</v>
      </c>
      <c r="N5" s="148">
        <f t="shared" si="2"/>
        <v>1387423.2362914172</v>
      </c>
    </row>
    <row r="6" spans="1:19" ht="12" customHeight="1">
      <c r="A6" s="15" t="s">
        <v>34</v>
      </c>
      <c r="B6" s="2" t="s">
        <v>52</v>
      </c>
      <c r="C6" s="2" t="s">
        <v>44</v>
      </c>
      <c r="D6" s="2" t="s">
        <v>45</v>
      </c>
      <c r="E6" s="2" t="s">
        <v>48</v>
      </c>
      <c r="F6" s="87" t="s">
        <v>113</v>
      </c>
      <c r="G6" s="4">
        <v>0.57299999999999995</v>
      </c>
      <c r="H6" s="2" t="s">
        <v>29</v>
      </c>
      <c r="I6" s="2">
        <v>24.66</v>
      </c>
      <c r="J6" s="202">
        <v>4516472.1943040006</v>
      </c>
      <c r="L6" s="1">
        <f t="shared" si="0"/>
        <v>4.66</v>
      </c>
      <c r="M6" s="165">
        <f t="shared" si="1"/>
        <v>1.311974313044068</v>
      </c>
      <c r="N6" s="148">
        <f t="shared" si="2"/>
        <v>3649050.502257383</v>
      </c>
    </row>
    <row r="7" spans="1:19" ht="12" customHeight="1">
      <c r="A7" s="15" t="s">
        <v>34</v>
      </c>
      <c r="B7" s="2" t="s">
        <v>52</v>
      </c>
      <c r="C7" s="2" t="s">
        <v>44</v>
      </c>
      <c r="D7" s="2" t="s">
        <v>45</v>
      </c>
      <c r="E7" s="2" t="s">
        <v>48</v>
      </c>
      <c r="F7" s="88" t="s">
        <v>114</v>
      </c>
      <c r="G7" s="4">
        <v>4.0999999999999996</v>
      </c>
      <c r="H7" s="2">
        <v>4.5999999999999996</v>
      </c>
      <c r="I7" s="2">
        <v>24.67</v>
      </c>
      <c r="J7" s="201">
        <v>3888162.3616920006</v>
      </c>
      <c r="L7" s="1">
        <f t="shared" si="0"/>
        <v>4.6700000000000017</v>
      </c>
      <c r="M7" s="165">
        <f t="shared" si="1"/>
        <v>1.3127390089194781</v>
      </c>
      <c r="N7" s="148">
        <f t="shared" si="2"/>
        <v>3139582.2592229568</v>
      </c>
    </row>
    <row r="8" spans="1:19" ht="12" customHeight="1">
      <c r="A8" s="15" t="s">
        <v>36</v>
      </c>
      <c r="B8" s="2" t="s">
        <v>52</v>
      </c>
      <c r="C8" s="2" t="s">
        <v>44</v>
      </c>
      <c r="D8" s="2" t="s">
        <v>45</v>
      </c>
      <c r="E8" s="2" t="s">
        <v>48</v>
      </c>
      <c r="F8" s="87" t="s">
        <v>113</v>
      </c>
      <c r="G8" s="4">
        <v>0.60199999999999998</v>
      </c>
      <c r="H8" s="2" t="s">
        <v>29</v>
      </c>
      <c r="I8" s="2">
        <v>26.17</v>
      </c>
      <c r="J8" s="202">
        <v>9220543.7405200023</v>
      </c>
      <c r="L8" s="1">
        <f t="shared" si="0"/>
        <v>6.1700000000000017</v>
      </c>
      <c r="M8" s="165">
        <f t="shared" si="1"/>
        <v>1.432640382592963</v>
      </c>
      <c r="N8" s="148">
        <f t="shared" si="2"/>
        <v>6822211.9686878147</v>
      </c>
    </row>
    <row r="9" spans="1:19" ht="12" customHeight="1">
      <c r="A9" s="15" t="s">
        <v>36</v>
      </c>
      <c r="B9" s="2" t="s">
        <v>52</v>
      </c>
      <c r="C9" s="2" t="s">
        <v>44</v>
      </c>
      <c r="D9" s="2" t="s">
        <v>45</v>
      </c>
      <c r="E9" s="2" t="s">
        <v>48</v>
      </c>
      <c r="F9" s="88" t="s">
        <v>114</v>
      </c>
      <c r="G9" s="4">
        <v>4</v>
      </c>
      <c r="H9" s="2">
        <v>4.5</v>
      </c>
      <c r="I9" s="2">
        <v>27.05</v>
      </c>
      <c r="J9" s="201">
        <v>7332129.7729960019</v>
      </c>
      <c r="L9" s="1">
        <f t="shared" si="0"/>
        <v>7.0500000000000007</v>
      </c>
      <c r="M9" s="165">
        <f t="shared" si="1"/>
        <v>1.5080173913941886</v>
      </c>
      <c r="N9" s="148">
        <f t="shared" si="2"/>
        <v>5153824.8853949606</v>
      </c>
    </row>
    <row r="10" spans="1:19" ht="12" customHeight="1">
      <c r="A10" s="15" t="s">
        <v>39</v>
      </c>
      <c r="B10" s="2" t="s">
        <v>52</v>
      </c>
      <c r="C10" s="2" t="s">
        <v>44</v>
      </c>
      <c r="D10" s="2" t="s">
        <v>45</v>
      </c>
      <c r="E10" s="2" t="s">
        <v>48</v>
      </c>
      <c r="F10" s="87" t="s">
        <v>113</v>
      </c>
      <c r="G10" s="4">
        <v>0.56299999999999994</v>
      </c>
      <c r="H10" s="2" t="s">
        <v>29</v>
      </c>
      <c r="I10" s="2">
        <v>26.97</v>
      </c>
      <c r="J10" s="202">
        <v>6315376.5050040018</v>
      </c>
      <c r="L10" s="1">
        <f t="shared" si="0"/>
        <v>6.9699999999999989</v>
      </c>
      <c r="M10" s="165">
        <f t="shared" si="1"/>
        <v>1.5010041082017747</v>
      </c>
      <c r="N10" s="148">
        <f t="shared" si="2"/>
        <v>4459880.5950798579</v>
      </c>
      <c r="Q10" s="158" t="s">
        <v>155</v>
      </c>
      <c r="R10" s="158" t="s">
        <v>167</v>
      </c>
      <c r="S10" s="158" t="s">
        <v>168</v>
      </c>
    </row>
    <row r="11" spans="1:19" ht="12" customHeight="1">
      <c r="A11" s="15" t="s">
        <v>39</v>
      </c>
      <c r="B11" s="2" t="s">
        <v>52</v>
      </c>
      <c r="C11" s="2" t="s">
        <v>44</v>
      </c>
      <c r="D11" s="2" t="s">
        <v>45</v>
      </c>
      <c r="E11" s="2" t="s">
        <v>48</v>
      </c>
      <c r="F11" s="88" t="s">
        <v>114</v>
      </c>
      <c r="G11" s="4">
        <v>4.4000000000000004</v>
      </c>
      <c r="H11" s="2">
        <v>4.9000000000000004</v>
      </c>
      <c r="I11" s="2">
        <v>27.2</v>
      </c>
      <c r="J11" s="201">
        <v>7594083.2119600018</v>
      </c>
      <c r="L11" s="1">
        <f t="shared" si="0"/>
        <v>7.1999999999999993</v>
      </c>
      <c r="M11" s="165">
        <f t="shared" si="1"/>
        <v>1.5212557399502946</v>
      </c>
      <c r="N11" s="148">
        <f t="shared" si="2"/>
        <v>5291502.2722876417</v>
      </c>
      <c r="Q11" s="218" t="s">
        <v>52</v>
      </c>
      <c r="R11" s="219">
        <v>4790045.2156550018</v>
      </c>
      <c r="S11" s="219">
        <v>3598656.6098348289</v>
      </c>
    </row>
    <row r="12" spans="1:19" ht="12" customHeight="1">
      <c r="A12" s="15" t="s">
        <v>40</v>
      </c>
      <c r="B12" s="2" t="s">
        <v>52</v>
      </c>
      <c r="C12" s="2" t="s">
        <v>44</v>
      </c>
      <c r="D12" s="2" t="s">
        <v>45</v>
      </c>
      <c r="E12" s="2" t="s">
        <v>48</v>
      </c>
      <c r="F12" s="87" t="s">
        <v>113</v>
      </c>
      <c r="G12" s="4">
        <v>0.50800000000000001</v>
      </c>
      <c r="H12" s="2" t="s">
        <v>29</v>
      </c>
      <c r="I12" s="2">
        <v>26.83</v>
      </c>
      <c r="J12" s="202">
        <v>4444815.7612040006</v>
      </c>
      <c r="L12" s="1">
        <f t="shared" si="0"/>
        <v>6.8299999999999983</v>
      </c>
      <c r="M12" s="165">
        <f t="shared" si="1"/>
        <v>1.4888092546192626</v>
      </c>
      <c r="N12" s="148">
        <f t="shared" si="2"/>
        <v>3164612.7213798971</v>
      </c>
      <c r="Q12" s="218" t="s">
        <v>54</v>
      </c>
      <c r="R12" s="219">
        <v>3294804.9447810012</v>
      </c>
      <c r="S12" s="219">
        <v>2335848.199289538</v>
      </c>
    </row>
    <row r="13" spans="1:19" ht="12" customHeight="1" thickBot="1">
      <c r="A13" s="23" t="s">
        <v>40</v>
      </c>
      <c r="B13" s="12" t="s">
        <v>52</v>
      </c>
      <c r="C13" s="12" t="s">
        <v>44</v>
      </c>
      <c r="D13" s="12" t="s">
        <v>45</v>
      </c>
      <c r="E13" s="12" t="s">
        <v>48</v>
      </c>
      <c r="F13" s="89" t="s">
        <v>114</v>
      </c>
      <c r="G13" s="14">
        <v>3.7</v>
      </c>
      <c r="H13" s="12">
        <v>4.0999999999999996</v>
      </c>
      <c r="I13" s="12">
        <v>26.98</v>
      </c>
      <c r="J13" s="203">
        <v>6598386.6317600012</v>
      </c>
      <c r="K13" s="168">
        <f>AVERAGE(J2:J13)</f>
        <v>4790045.2156550018</v>
      </c>
      <c r="L13" s="169">
        <f t="shared" si="0"/>
        <v>6.98</v>
      </c>
      <c r="M13" s="170">
        <f t="shared" si="1"/>
        <v>1.5018789817714047</v>
      </c>
      <c r="N13" s="171">
        <f t="shared" si="2"/>
        <v>4657026.241499247</v>
      </c>
      <c r="O13" s="168">
        <f>AVERAGE(N2:N13)</f>
        <v>3598656.6098348289</v>
      </c>
      <c r="Q13" s="218" t="s">
        <v>58</v>
      </c>
      <c r="R13" s="219">
        <v>5556636.3527266681</v>
      </c>
      <c r="S13" s="219">
        <v>3490980.3241904839</v>
      </c>
    </row>
    <row r="14" spans="1:19" ht="12" customHeight="1">
      <c r="A14" s="172" t="s">
        <v>31</v>
      </c>
      <c r="B14" s="11" t="s">
        <v>54</v>
      </c>
      <c r="C14" s="11" t="s">
        <v>44</v>
      </c>
      <c r="D14" s="11" t="s">
        <v>45</v>
      </c>
      <c r="E14" s="11" t="s">
        <v>48</v>
      </c>
      <c r="F14" s="90" t="s">
        <v>113</v>
      </c>
      <c r="G14" s="13">
        <v>0.51900000000000002</v>
      </c>
      <c r="H14" s="11" t="s">
        <v>29</v>
      </c>
      <c r="I14" s="11">
        <v>22.76</v>
      </c>
      <c r="J14" s="204">
        <v>1886297.0585200004</v>
      </c>
      <c r="L14" s="1">
        <f t="shared" si="0"/>
        <v>2.7600000000000016</v>
      </c>
      <c r="M14" s="165">
        <f t="shared" si="1"/>
        <v>1.174476112446047</v>
      </c>
      <c r="N14" s="148">
        <f t="shared" ref="N14:N45" si="3">J14/M14</f>
        <v>1606075.2862750567</v>
      </c>
      <c r="Q14" s="218" t="s">
        <v>60</v>
      </c>
      <c r="R14" s="219">
        <v>5492206.4474876681</v>
      </c>
      <c r="S14" s="219">
        <v>3682157.0725754704</v>
      </c>
    </row>
    <row r="15" spans="1:19" ht="12" customHeight="1">
      <c r="A15" s="173" t="s">
        <v>31</v>
      </c>
      <c r="B15" s="2" t="s">
        <v>54</v>
      </c>
      <c r="C15" s="2" t="s">
        <v>44</v>
      </c>
      <c r="D15" s="2" t="s">
        <v>45</v>
      </c>
      <c r="E15" s="2" t="s">
        <v>48</v>
      </c>
      <c r="F15" s="88" t="s">
        <v>114</v>
      </c>
      <c r="G15" s="4">
        <v>15.5</v>
      </c>
      <c r="H15" s="2">
        <v>16</v>
      </c>
      <c r="I15" s="2">
        <v>22.33</v>
      </c>
      <c r="J15" s="201">
        <v>1704149.2156360003</v>
      </c>
      <c r="L15" s="1">
        <f t="shared" si="0"/>
        <v>2.3299999999999983</v>
      </c>
      <c r="M15" s="165">
        <f t="shared" si="1"/>
        <v>1.1454144721645818</v>
      </c>
      <c r="N15" s="148">
        <f t="shared" si="3"/>
        <v>1487801.3654005371</v>
      </c>
      <c r="Q15" s="218" t="s">
        <v>63</v>
      </c>
      <c r="R15" s="219">
        <v>4501621.0472870013</v>
      </c>
      <c r="S15" s="219">
        <v>3435273.0456147087</v>
      </c>
    </row>
    <row r="16" spans="1:19" ht="12" customHeight="1">
      <c r="A16" s="173" t="s">
        <v>33</v>
      </c>
      <c r="B16" s="2" t="s">
        <v>54</v>
      </c>
      <c r="C16" s="2" t="s">
        <v>44</v>
      </c>
      <c r="D16" s="2" t="s">
        <v>45</v>
      </c>
      <c r="E16" s="2" t="s">
        <v>48</v>
      </c>
      <c r="F16" s="87" t="s">
        <v>113</v>
      </c>
      <c r="G16" s="4">
        <v>0.48799999999999999</v>
      </c>
      <c r="H16" s="2" t="s">
        <v>29</v>
      </c>
      <c r="I16" s="2">
        <v>23.32</v>
      </c>
      <c r="J16" s="202">
        <v>2125376.6400160003</v>
      </c>
      <c r="L16" s="1">
        <f t="shared" si="0"/>
        <v>3.3200000000000003</v>
      </c>
      <c r="M16" s="165">
        <f t="shared" si="1"/>
        <v>1.2134320808338992</v>
      </c>
      <c r="N16" s="148">
        <f t="shared" si="3"/>
        <v>1751541.4942345938</v>
      </c>
      <c r="Q16" s="218" t="s">
        <v>66</v>
      </c>
      <c r="R16" s="219">
        <v>4044154.8259233343</v>
      </c>
      <c r="S16" s="219">
        <v>3458804.4054133915</v>
      </c>
    </row>
    <row r="17" spans="1:19" ht="12" customHeight="1">
      <c r="A17" s="173" t="s">
        <v>33</v>
      </c>
      <c r="B17" s="2" t="s">
        <v>54</v>
      </c>
      <c r="C17" s="2" t="s">
        <v>44</v>
      </c>
      <c r="D17" s="2" t="s">
        <v>45</v>
      </c>
      <c r="E17" s="2" t="s">
        <v>48</v>
      </c>
      <c r="F17" s="88" t="s">
        <v>114</v>
      </c>
      <c r="G17" s="4">
        <v>11.6</v>
      </c>
      <c r="H17" s="2">
        <v>12</v>
      </c>
      <c r="I17" s="2">
        <v>22.1</v>
      </c>
      <c r="J17" s="201">
        <v>1515500.7760760002</v>
      </c>
      <c r="L17" s="1">
        <f t="shared" si="0"/>
        <v>2.1000000000000014</v>
      </c>
      <c r="M17" s="165">
        <f t="shared" si="1"/>
        <v>1.1301662062218283</v>
      </c>
      <c r="N17" s="148">
        <f t="shared" si="3"/>
        <v>1340953.8948632646</v>
      </c>
      <c r="Q17" s="218" t="s">
        <v>68</v>
      </c>
      <c r="R17" s="219">
        <v>4316352.480878667</v>
      </c>
      <c r="S17" s="219">
        <v>3523956.0031611361</v>
      </c>
    </row>
    <row r="18" spans="1:19" ht="12" customHeight="1">
      <c r="A18" s="173" t="s">
        <v>34</v>
      </c>
      <c r="B18" s="2" t="s">
        <v>54</v>
      </c>
      <c r="C18" s="2" t="s">
        <v>44</v>
      </c>
      <c r="D18" s="2" t="s">
        <v>45</v>
      </c>
      <c r="E18" s="2" t="s">
        <v>48</v>
      </c>
      <c r="F18" s="87" t="s">
        <v>113</v>
      </c>
      <c r="G18" s="4">
        <v>0.503</v>
      </c>
      <c r="H18" s="2" t="s">
        <v>29</v>
      </c>
      <c r="I18" s="2">
        <v>25.95</v>
      </c>
      <c r="J18" s="202">
        <v>4583857.34198</v>
      </c>
      <c r="L18" s="1">
        <f t="shared" si="0"/>
        <v>5.9499999999999993</v>
      </c>
      <c r="M18" s="165">
        <f t="shared" si="1"/>
        <v>1.4143923487339591</v>
      </c>
      <c r="N18" s="148">
        <f t="shared" si="3"/>
        <v>3240866.8967158017</v>
      </c>
      <c r="Q18" s="218" t="s">
        <v>70</v>
      </c>
      <c r="R18" s="219">
        <v>3856215.1449826672</v>
      </c>
      <c r="S18" s="219">
        <v>3267614.6778322873</v>
      </c>
    </row>
    <row r="19" spans="1:19" ht="12" customHeight="1">
      <c r="A19" s="173" t="s">
        <v>34</v>
      </c>
      <c r="B19" s="2" t="s">
        <v>54</v>
      </c>
      <c r="C19" s="2" t="s">
        <v>44</v>
      </c>
      <c r="D19" s="2" t="s">
        <v>45</v>
      </c>
      <c r="E19" s="2" t="s">
        <v>48</v>
      </c>
      <c r="F19" s="88" t="s">
        <v>114</v>
      </c>
      <c r="G19" s="4">
        <v>3.5</v>
      </c>
      <c r="H19" s="2">
        <v>4</v>
      </c>
      <c r="I19" s="2">
        <v>24.09</v>
      </c>
      <c r="J19" s="201">
        <v>3516560.5298040006</v>
      </c>
      <c r="L19" s="1">
        <f t="shared" si="0"/>
        <v>4.09</v>
      </c>
      <c r="M19" s="165">
        <f t="shared" si="1"/>
        <v>1.2691150343465083</v>
      </c>
      <c r="N19" s="148">
        <f t="shared" si="3"/>
        <v>2770876.1102296333</v>
      </c>
      <c r="Q19" s="218" t="s">
        <v>72</v>
      </c>
      <c r="R19" s="219">
        <v>4047277.1105900011</v>
      </c>
      <c r="S19" s="219">
        <v>3897270.5957989427</v>
      </c>
    </row>
    <row r="20" spans="1:19" ht="12" customHeight="1">
      <c r="A20" s="173" t="s">
        <v>36</v>
      </c>
      <c r="B20" s="2" t="s">
        <v>54</v>
      </c>
      <c r="C20" s="2" t="s">
        <v>44</v>
      </c>
      <c r="D20" s="2" t="s">
        <v>45</v>
      </c>
      <c r="E20" s="2" t="s">
        <v>48</v>
      </c>
      <c r="F20" s="87" t="s">
        <v>113</v>
      </c>
      <c r="G20" s="4">
        <v>0.51300000000000001</v>
      </c>
      <c r="H20" s="2" t="s">
        <v>29</v>
      </c>
      <c r="I20" s="2">
        <v>27.07</v>
      </c>
      <c r="J20" s="202">
        <v>5707261.6096160011</v>
      </c>
      <c r="L20" s="1">
        <f t="shared" si="0"/>
        <v>7.07</v>
      </c>
      <c r="M20" s="165">
        <f t="shared" si="1"/>
        <v>1.5097758263525971</v>
      </c>
      <c r="N20" s="148">
        <f t="shared" si="3"/>
        <v>3780204.6568754055</v>
      </c>
      <c r="Q20" s="218" t="s">
        <v>75</v>
      </c>
      <c r="R20" s="219">
        <v>3745353.7444656678</v>
      </c>
      <c r="S20" s="219">
        <v>3377907.3852404221</v>
      </c>
    </row>
    <row r="21" spans="1:19" ht="12" customHeight="1">
      <c r="A21" s="173" t="s">
        <v>36</v>
      </c>
      <c r="B21" s="2" t="s">
        <v>54</v>
      </c>
      <c r="C21" s="2" t="s">
        <v>44</v>
      </c>
      <c r="D21" s="2" t="s">
        <v>45</v>
      </c>
      <c r="E21" s="2" t="s">
        <v>48</v>
      </c>
      <c r="F21" s="88" t="s">
        <v>114</v>
      </c>
      <c r="G21" s="4">
        <v>3.5</v>
      </c>
      <c r="H21" s="2">
        <v>4</v>
      </c>
      <c r="I21" s="2">
        <v>26.65</v>
      </c>
      <c r="J21" s="201">
        <v>7201967.9698120011</v>
      </c>
      <c r="L21" s="1">
        <f t="shared" si="0"/>
        <v>6.6499999999999986</v>
      </c>
      <c r="M21" s="165">
        <f t="shared" si="1"/>
        <v>1.473275626358487</v>
      </c>
      <c r="N21" s="148">
        <f t="shared" si="3"/>
        <v>4888405.021410143</v>
      </c>
      <c r="Q21" s="218" t="s">
        <v>78</v>
      </c>
      <c r="R21" s="219">
        <v>3775126.2899046671</v>
      </c>
      <c r="S21" s="219">
        <v>3969964.0379399802</v>
      </c>
    </row>
    <row r="22" spans="1:19" ht="12" customHeight="1">
      <c r="A22" s="173" t="s">
        <v>39</v>
      </c>
      <c r="B22" s="2" t="s">
        <v>54</v>
      </c>
      <c r="C22" s="2" t="s">
        <v>44</v>
      </c>
      <c r="D22" s="2" t="s">
        <v>45</v>
      </c>
      <c r="E22" s="2" t="s">
        <v>48</v>
      </c>
      <c r="F22" s="87" t="s">
        <v>113</v>
      </c>
      <c r="G22" s="4">
        <v>0.501</v>
      </c>
      <c r="H22" s="2" t="s">
        <v>29</v>
      </c>
      <c r="I22" s="2">
        <v>28.35</v>
      </c>
      <c r="J22" s="202">
        <v>2943683.7391640008</v>
      </c>
      <c r="L22" s="1">
        <f t="shared" si="0"/>
        <v>8.3500000000000014</v>
      </c>
      <c r="M22" s="165">
        <f t="shared" si="1"/>
        <v>1.6266869214576591</v>
      </c>
      <c r="N22" s="148">
        <f t="shared" si="3"/>
        <v>1809619.1100658712</v>
      </c>
      <c r="Q22" s="218" t="s">
        <v>81</v>
      </c>
      <c r="R22" s="219">
        <v>3738990.5283150007</v>
      </c>
      <c r="S22" s="219">
        <v>4252686.7582322294</v>
      </c>
    </row>
    <row r="23" spans="1:19" ht="12" customHeight="1">
      <c r="A23" s="173" t="s">
        <v>39</v>
      </c>
      <c r="B23" s="2" t="s">
        <v>54</v>
      </c>
      <c r="C23" s="2" t="s">
        <v>44</v>
      </c>
      <c r="D23" s="2" t="s">
        <v>45</v>
      </c>
      <c r="E23" s="2" t="s">
        <v>48</v>
      </c>
      <c r="F23" s="88" t="s">
        <v>114</v>
      </c>
      <c r="G23" s="4">
        <v>4.5</v>
      </c>
      <c r="H23" s="2">
        <v>5</v>
      </c>
      <c r="I23" s="2">
        <v>27.26</v>
      </c>
      <c r="J23" s="201">
        <v>2319869.9964720006</v>
      </c>
      <c r="L23" s="1">
        <f t="shared" si="0"/>
        <v>7.2600000000000016</v>
      </c>
      <c r="M23" s="165">
        <f t="shared" si="1"/>
        <v>1.5265835625723441</v>
      </c>
      <c r="N23" s="148">
        <f t="shared" si="3"/>
        <v>1519648.2219177983</v>
      </c>
      <c r="Q23" s="218" t="s">
        <v>83</v>
      </c>
      <c r="R23" s="219">
        <v>3280962.0118672741</v>
      </c>
      <c r="S23" s="219">
        <v>4024831.8375659971</v>
      </c>
    </row>
    <row r="24" spans="1:19" ht="12" customHeight="1">
      <c r="A24" s="173" t="s">
        <v>40</v>
      </c>
      <c r="B24" s="2" t="s">
        <v>54</v>
      </c>
      <c r="C24" s="2" t="s">
        <v>44</v>
      </c>
      <c r="D24" s="2" t="s">
        <v>45</v>
      </c>
      <c r="E24" s="2" t="s">
        <v>48</v>
      </c>
      <c r="F24" s="87" t="s">
        <v>113</v>
      </c>
      <c r="G24" s="4">
        <v>0.52200000000000002</v>
      </c>
      <c r="H24" s="2" t="s">
        <v>29</v>
      </c>
      <c r="I24" s="2">
        <v>28.25</v>
      </c>
      <c r="J24" s="202">
        <v>3427144.5415200009</v>
      </c>
      <c r="L24" s="1">
        <f t="shared" si="0"/>
        <v>8.25</v>
      </c>
      <c r="M24" s="165">
        <f t="shared" si="1"/>
        <v>1.6172359559927216</v>
      </c>
      <c r="N24" s="148">
        <f t="shared" si="3"/>
        <v>2119136.9934737124</v>
      </c>
      <c r="Q24" s="218" t="s">
        <v>86</v>
      </c>
      <c r="R24" s="219">
        <v>2794333.50979491</v>
      </c>
      <c r="S24" s="219">
        <v>3542692.4063961352</v>
      </c>
    </row>
    <row r="25" spans="1:19" ht="12" customHeight="1" thickBot="1">
      <c r="A25" s="174" t="s">
        <v>40</v>
      </c>
      <c r="B25" s="12" t="s">
        <v>54</v>
      </c>
      <c r="C25" s="12" t="s">
        <v>44</v>
      </c>
      <c r="D25" s="12" t="s">
        <v>45</v>
      </c>
      <c r="E25" s="12" t="s">
        <v>48</v>
      </c>
      <c r="F25" s="89" t="s">
        <v>114</v>
      </c>
      <c r="G25" s="14">
        <v>3.2</v>
      </c>
      <c r="H25" s="12">
        <v>3.7</v>
      </c>
      <c r="I25" s="12">
        <v>27.18</v>
      </c>
      <c r="J25" s="203">
        <v>2605989.9187560002</v>
      </c>
      <c r="K25" s="168">
        <f>AVERAGE(J14:J25)</f>
        <v>3294804.9447810012</v>
      </c>
      <c r="L25" s="169">
        <f t="shared" si="0"/>
        <v>7.18</v>
      </c>
      <c r="M25" s="170">
        <f t="shared" si="1"/>
        <v>1.5194839343437161</v>
      </c>
      <c r="N25" s="175">
        <f t="shared" si="3"/>
        <v>1715049.3400126402</v>
      </c>
      <c r="O25" s="168">
        <f>AVERAGE(N14:N25)</f>
        <v>2335848.199289538</v>
      </c>
      <c r="Q25" s="218" t="s">
        <v>88</v>
      </c>
      <c r="R25" s="219">
        <v>1073202.6136230002</v>
      </c>
      <c r="S25" s="219">
        <v>1492443.584181509</v>
      </c>
    </row>
    <row r="26" spans="1:19" ht="12" customHeight="1">
      <c r="A26" s="176" t="s">
        <v>31</v>
      </c>
      <c r="B26" s="11" t="s">
        <v>58</v>
      </c>
      <c r="C26" s="11" t="s">
        <v>56</v>
      </c>
      <c r="D26" s="11" t="s">
        <v>57</v>
      </c>
      <c r="E26" s="11" t="s">
        <v>48</v>
      </c>
      <c r="F26" s="90" t="s">
        <v>113</v>
      </c>
      <c r="G26" s="13">
        <v>0.52400000000000002</v>
      </c>
      <c r="H26" s="11" t="s">
        <v>29</v>
      </c>
      <c r="I26" s="11">
        <v>25.21</v>
      </c>
      <c r="J26" s="204">
        <v>3362531.9826280004</v>
      </c>
      <c r="L26" s="1">
        <f t="shared" si="0"/>
        <v>5.2100000000000009</v>
      </c>
      <c r="M26" s="165">
        <f t="shared" si="1"/>
        <v>1.3547013326479824</v>
      </c>
      <c r="N26" s="148">
        <f t="shared" si="3"/>
        <v>2482120.524717717</v>
      </c>
      <c r="Q26" s="218" t="s">
        <v>91</v>
      </c>
      <c r="R26" s="219">
        <v>1308994.429365</v>
      </c>
      <c r="S26" s="219">
        <v>1921373.8445238967</v>
      </c>
    </row>
    <row r="27" spans="1:19" ht="12" customHeight="1">
      <c r="A27" s="177" t="s">
        <v>31</v>
      </c>
      <c r="B27" s="2" t="s">
        <v>58</v>
      </c>
      <c r="C27" s="2" t="s">
        <v>56</v>
      </c>
      <c r="D27" s="2" t="s">
        <v>57</v>
      </c>
      <c r="E27" s="2" t="s">
        <v>48</v>
      </c>
      <c r="F27" s="88" t="s">
        <v>114</v>
      </c>
      <c r="G27" s="4">
        <v>15.5</v>
      </c>
      <c r="H27" s="2">
        <v>16</v>
      </c>
      <c r="I27" s="2">
        <v>25.08</v>
      </c>
      <c r="J27" s="201">
        <v>2456195.1895880005</v>
      </c>
      <c r="L27" s="1">
        <f t="shared" si="0"/>
        <v>5.0799999999999983</v>
      </c>
      <c r="M27" s="165">
        <f t="shared" si="1"/>
        <v>1.3444782952972782</v>
      </c>
      <c r="N27" s="148">
        <f t="shared" si="3"/>
        <v>1826876.044172145</v>
      </c>
      <c r="Q27" s="218" t="s">
        <v>93</v>
      </c>
      <c r="R27" s="219">
        <v>1051602.648299</v>
      </c>
      <c r="S27" s="219">
        <v>1590015.1339814018</v>
      </c>
    </row>
    <row r="28" spans="1:19" ht="12" customHeight="1">
      <c r="A28" s="177" t="s">
        <v>33</v>
      </c>
      <c r="B28" s="2" t="s">
        <v>58</v>
      </c>
      <c r="C28" s="2" t="s">
        <v>56</v>
      </c>
      <c r="D28" s="2" t="s">
        <v>57</v>
      </c>
      <c r="E28" s="2" t="s">
        <v>48</v>
      </c>
      <c r="F28" s="87" t="s">
        <v>113</v>
      </c>
      <c r="G28" s="4">
        <v>0.50800000000000001</v>
      </c>
      <c r="H28" s="2" t="s">
        <v>29</v>
      </c>
      <c r="I28" s="2">
        <v>25.8</v>
      </c>
      <c r="J28" s="202">
        <v>4318737.9063640013</v>
      </c>
      <c r="L28" s="1">
        <f t="shared" si="0"/>
        <v>5.8000000000000007</v>
      </c>
      <c r="M28" s="165">
        <f t="shared" si="1"/>
        <v>1.4020839521797799</v>
      </c>
      <c r="N28" s="148">
        <f t="shared" si="3"/>
        <v>3080227.7564405347</v>
      </c>
      <c r="Q28" s="218" t="s">
        <v>96</v>
      </c>
      <c r="R28" s="219">
        <v>1967134.5696823343</v>
      </c>
      <c r="S28" s="219">
        <v>2489679.5398752969</v>
      </c>
    </row>
    <row r="29" spans="1:19" ht="12" customHeight="1">
      <c r="A29" s="177" t="s">
        <v>33</v>
      </c>
      <c r="B29" s="2" t="s">
        <v>58</v>
      </c>
      <c r="C29" s="2" t="s">
        <v>56</v>
      </c>
      <c r="D29" s="2" t="s">
        <v>57</v>
      </c>
      <c r="E29" s="2" t="s">
        <v>48</v>
      </c>
      <c r="F29" s="88" t="s">
        <v>114</v>
      </c>
      <c r="G29" s="4">
        <v>11.5</v>
      </c>
      <c r="H29" s="2">
        <v>12</v>
      </c>
      <c r="I29" s="2">
        <v>24.82</v>
      </c>
      <c r="J29" s="201">
        <v>2428731.5736600002</v>
      </c>
      <c r="L29" s="1">
        <f t="shared" si="0"/>
        <v>4.82</v>
      </c>
      <c r="M29" s="165">
        <f t="shared" si="1"/>
        <v>1.3242630779802511</v>
      </c>
      <c r="N29" s="148">
        <f t="shared" si="3"/>
        <v>1834024.9864583327</v>
      </c>
      <c r="Q29" s="218" t="s">
        <v>98</v>
      </c>
      <c r="R29" s="219">
        <v>603090.85551527282</v>
      </c>
      <c r="S29" s="219">
        <v>797652.61067086132</v>
      </c>
    </row>
    <row r="30" spans="1:19" ht="12" customHeight="1">
      <c r="A30" s="177" t="s">
        <v>34</v>
      </c>
      <c r="B30" s="2" t="s">
        <v>58</v>
      </c>
      <c r="C30" s="2" t="s">
        <v>56</v>
      </c>
      <c r="D30" s="2" t="s">
        <v>57</v>
      </c>
      <c r="E30" s="2" t="s">
        <v>48</v>
      </c>
      <c r="F30" s="87" t="s">
        <v>113</v>
      </c>
      <c r="G30" s="4">
        <v>0.51300000000000001</v>
      </c>
      <c r="H30" s="2" t="s">
        <v>29</v>
      </c>
      <c r="I30" s="2">
        <v>27.35</v>
      </c>
      <c r="J30" s="202">
        <v>7636084.1852960009</v>
      </c>
      <c r="L30" s="1">
        <f t="shared" si="0"/>
        <v>7.3500000000000014</v>
      </c>
      <c r="M30" s="165">
        <f t="shared" si="1"/>
        <v>1.5346103032619425</v>
      </c>
      <c r="N30" s="148">
        <f t="shared" si="3"/>
        <v>4975910.9326093178</v>
      </c>
      <c r="Q30" s="218" t="s">
        <v>100</v>
      </c>
      <c r="R30" s="219">
        <v>1577958.9585480001</v>
      </c>
      <c r="S30" s="219">
        <v>2066732.9932648551</v>
      </c>
    </row>
    <row r="31" spans="1:19" ht="12" customHeight="1">
      <c r="A31" s="177" t="s">
        <v>34</v>
      </c>
      <c r="B31" s="2" t="s">
        <v>58</v>
      </c>
      <c r="C31" s="2" t="s">
        <v>56</v>
      </c>
      <c r="D31" s="2" t="s">
        <v>57</v>
      </c>
      <c r="E31" s="2" t="s">
        <v>48</v>
      </c>
      <c r="F31" s="88" t="s">
        <v>114</v>
      </c>
      <c r="G31" s="4">
        <v>3.8</v>
      </c>
      <c r="H31" s="2">
        <v>4.3</v>
      </c>
      <c r="I31" s="2">
        <v>26.78</v>
      </c>
      <c r="J31" s="201">
        <v>5790064.5989760011</v>
      </c>
      <c r="L31" s="1">
        <f t="shared" si="0"/>
        <v>6.7800000000000011</v>
      </c>
      <c r="M31" s="165">
        <f t="shared" si="1"/>
        <v>1.484478002632486</v>
      </c>
      <c r="N31" s="148">
        <f t="shared" si="3"/>
        <v>3900404.4443287412</v>
      </c>
      <c r="Q31" s="218" t="s">
        <v>103</v>
      </c>
      <c r="R31" s="219">
        <v>1309645.4257179999</v>
      </c>
      <c r="S31" s="219">
        <v>1667687.8289282441</v>
      </c>
    </row>
    <row r="32" spans="1:19" ht="12" customHeight="1">
      <c r="A32" s="177" t="s">
        <v>36</v>
      </c>
      <c r="B32" s="2" t="s">
        <v>58</v>
      </c>
      <c r="C32" s="2" t="s">
        <v>56</v>
      </c>
      <c r="D32" s="2" t="s">
        <v>57</v>
      </c>
      <c r="E32" s="2" t="s">
        <v>48</v>
      </c>
      <c r="F32" s="87" t="s">
        <v>113</v>
      </c>
      <c r="G32" s="4">
        <v>0.52500000000000002</v>
      </c>
      <c r="H32" s="2" t="s">
        <v>29</v>
      </c>
      <c r="I32" s="2">
        <v>28.52</v>
      </c>
      <c r="J32" s="202">
        <v>7992661.5833680015</v>
      </c>
      <c r="L32" s="1">
        <f t="shared" si="0"/>
        <v>8.52</v>
      </c>
      <c r="M32" s="165">
        <f t="shared" si="1"/>
        <v>1.6428804895055171</v>
      </c>
      <c r="N32" s="148">
        <f t="shared" si="3"/>
        <v>4865029.2181470087</v>
      </c>
      <c r="Q32" s="218" t="s">
        <v>105</v>
      </c>
      <c r="R32" s="219">
        <v>2232937.7856403338</v>
      </c>
      <c r="S32" s="219">
        <v>2536996.7097015302</v>
      </c>
    </row>
    <row r="33" spans="1:23" ht="12" customHeight="1">
      <c r="A33" s="177" t="s">
        <v>36</v>
      </c>
      <c r="B33" s="2" t="s">
        <v>58</v>
      </c>
      <c r="C33" s="2" t="s">
        <v>56</v>
      </c>
      <c r="D33" s="2" t="s">
        <v>57</v>
      </c>
      <c r="E33" s="2" t="s">
        <v>48</v>
      </c>
      <c r="F33" s="88" t="s">
        <v>114</v>
      </c>
      <c r="G33" s="4">
        <v>3.8</v>
      </c>
      <c r="H33" s="2">
        <v>4.3</v>
      </c>
      <c r="I33" s="2">
        <v>29.22</v>
      </c>
      <c r="J33" s="201">
        <v>10368582.834176002</v>
      </c>
      <c r="L33" s="1">
        <f t="shared" si="0"/>
        <v>9.2199999999999989</v>
      </c>
      <c r="M33" s="165">
        <f t="shared" si="1"/>
        <v>1.7112760715758422</v>
      </c>
      <c r="N33" s="148">
        <f t="shared" si="3"/>
        <v>6058977.2780659581</v>
      </c>
      <c r="Q33" s="218" t="s">
        <v>18</v>
      </c>
      <c r="R33" s="219">
        <v>2887545.0608573346</v>
      </c>
      <c r="S33" s="219">
        <v>2766295.3963031024</v>
      </c>
    </row>
    <row r="34" spans="1:23" ht="12" customHeight="1">
      <c r="A34" s="177" t="s">
        <v>39</v>
      </c>
      <c r="B34" s="2" t="s">
        <v>58</v>
      </c>
      <c r="C34" s="2" t="s">
        <v>56</v>
      </c>
      <c r="D34" s="2" t="s">
        <v>57</v>
      </c>
      <c r="E34" s="2" t="s">
        <v>48</v>
      </c>
      <c r="F34" s="87" t="s">
        <v>113</v>
      </c>
      <c r="G34" s="4">
        <v>0.505</v>
      </c>
      <c r="H34" s="2" t="s">
        <v>29</v>
      </c>
      <c r="I34" s="2">
        <v>29.6</v>
      </c>
      <c r="J34" s="202">
        <v>6406422.3258840013</v>
      </c>
      <c r="L34" s="1">
        <f t="shared" si="0"/>
        <v>9.6000000000000014</v>
      </c>
      <c r="M34" s="165">
        <f t="shared" si="1"/>
        <v>1.7495900756141609</v>
      </c>
      <c r="N34" s="148">
        <f t="shared" si="3"/>
        <v>3661670.4765172759</v>
      </c>
      <c r="Q34" s="218" t="s">
        <v>20</v>
      </c>
      <c r="R34" s="219">
        <v>3040507.3478196673</v>
      </c>
      <c r="S34" s="219">
        <v>3026410.3840880524</v>
      </c>
    </row>
    <row r="35" spans="1:23" ht="12" customHeight="1">
      <c r="A35" s="177" t="s">
        <v>39</v>
      </c>
      <c r="B35" s="2" t="s">
        <v>58</v>
      </c>
      <c r="C35" s="2" t="s">
        <v>56</v>
      </c>
      <c r="D35" s="2" t="s">
        <v>57</v>
      </c>
      <c r="E35" s="2" t="s">
        <v>48</v>
      </c>
      <c r="F35" s="88" t="s">
        <v>114</v>
      </c>
      <c r="G35" s="4">
        <v>4</v>
      </c>
      <c r="H35" s="2">
        <v>4.5</v>
      </c>
      <c r="I35" s="2">
        <v>29.29</v>
      </c>
      <c r="J35" s="201">
        <v>6012246.3758560009</v>
      </c>
      <c r="L35" s="1">
        <f t="shared" si="0"/>
        <v>9.2899999999999991</v>
      </c>
      <c r="M35" s="165">
        <f t="shared" si="1"/>
        <v>1.7182703192033117</v>
      </c>
      <c r="N35" s="148">
        <f t="shared" si="3"/>
        <v>3499010.7834974546</v>
      </c>
      <c r="Q35" s="218" t="s">
        <v>22</v>
      </c>
      <c r="R35" s="219">
        <v>4967873.3777026674</v>
      </c>
      <c r="S35" s="219">
        <v>3661336.3123885687</v>
      </c>
    </row>
    <row r="36" spans="1:23" ht="12" customHeight="1">
      <c r="A36" s="177" t="s">
        <v>40</v>
      </c>
      <c r="B36" s="2" t="s">
        <v>58</v>
      </c>
      <c r="C36" s="2" t="s">
        <v>56</v>
      </c>
      <c r="D36" s="2" t="s">
        <v>57</v>
      </c>
      <c r="E36" s="2" t="s">
        <v>48</v>
      </c>
      <c r="F36" s="87" t="s">
        <v>113</v>
      </c>
      <c r="G36" s="4">
        <v>0.51</v>
      </c>
      <c r="H36" s="2" t="s">
        <v>29</v>
      </c>
      <c r="I36" s="2">
        <v>29.91</v>
      </c>
      <c r="J36" s="202">
        <v>4957295.0772520015</v>
      </c>
      <c r="L36" s="1">
        <f t="shared" si="0"/>
        <v>9.91</v>
      </c>
      <c r="M36" s="165">
        <f t="shared" si="1"/>
        <v>1.7814807125964027</v>
      </c>
      <c r="N36" s="148">
        <f t="shared" si="3"/>
        <v>2782682.4293971937</v>
      </c>
      <c r="Q36" s="218" t="s">
        <v>24</v>
      </c>
      <c r="R36" s="219">
        <v>3541537.2459950005</v>
      </c>
      <c r="S36" s="219">
        <v>2687674.6118109976</v>
      </c>
    </row>
    <row r="37" spans="1:23" ht="12" customHeight="1" thickBot="1">
      <c r="A37" s="178" t="s">
        <v>40</v>
      </c>
      <c r="B37" s="12" t="s">
        <v>58</v>
      </c>
      <c r="C37" s="12" t="s">
        <v>56</v>
      </c>
      <c r="D37" s="12" t="s">
        <v>57</v>
      </c>
      <c r="E37" s="12" t="s">
        <v>48</v>
      </c>
      <c r="F37" s="89" t="s">
        <v>114</v>
      </c>
      <c r="G37" s="14">
        <v>3.6</v>
      </c>
      <c r="H37" s="12">
        <v>4.0999999999999996</v>
      </c>
      <c r="I37" s="12">
        <v>29.03</v>
      </c>
      <c r="J37" s="203">
        <v>4950082.5996720009</v>
      </c>
      <c r="K37" s="168">
        <f>AVERAGE(J26:J37)</f>
        <v>5556636.3527266681</v>
      </c>
      <c r="L37" s="169">
        <f t="shared" si="0"/>
        <v>9.0300000000000011</v>
      </c>
      <c r="M37" s="170">
        <f t="shared" si="1"/>
        <v>1.6924348646380805</v>
      </c>
      <c r="N37" s="171">
        <f t="shared" si="3"/>
        <v>2924829.0159341251</v>
      </c>
      <c r="O37" s="168">
        <f>AVERAGE(N26:N37)</f>
        <v>3490980.3241904839</v>
      </c>
      <c r="Q37" s="218" t="s">
        <v>26</v>
      </c>
      <c r="R37" s="219">
        <v>6157729.2298993347</v>
      </c>
      <c r="S37" s="219">
        <v>4203921.7852024967</v>
      </c>
    </row>
    <row r="38" spans="1:23" ht="12" customHeight="1">
      <c r="A38" s="179" t="s">
        <v>31</v>
      </c>
      <c r="B38" s="11" t="s">
        <v>60</v>
      </c>
      <c r="C38" s="11" t="s">
        <v>56</v>
      </c>
      <c r="D38" s="11" t="s">
        <v>57</v>
      </c>
      <c r="E38" s="11" t="s">
        <v>48</v>
      </c>
      <c r="F38" s="90" t="s">
        <v>113</v>
      </c>
      <c r="G38" s="13">
        <v>0.58399999999999996</v>
      </c>
      <c r="H38" s="11" t="s">
        <v>29</v>
      </c>
      <c r="I38" s="11">
        <v>24.51</v>
      </c>
      <c r="J38" s="204">
        <v>2621314.0919000003</v>
      </c>
      <c r="L38" s="1">
        <f t="shared" si="0"/>
        <v>4.5100000000000016</v>
      </c>
      <c r="M38" s="165">
        <f t="shared" si="1"/>
        <v>1.3005571838943677</v>
      </c>
      <c r="N38" s="148">
        <f t="shared" si="3"/>
        <v>2015531.592429315</v>
      </c>
    </row>
    <row r="39" spans="1:23" ht="12" customHeight="1">
      <c r="A39" s="180" t="s">
        <v>31</v>
      </c>
      <c r="B39" s="2" t="s">
        <v>60</v>
      </c>
      <c r="C39" s="2" t="s">
        <v>56</v>
      </c>
      <c r="D39" s="2" t="s">
        <v>57</v>
      </c>
      <c r="E39" s="2" t="s">
        <v>48</v>
      </c>
      <c r="F39" s="88" t="s">
        <v>114</v>
      </c>
      <c r="G39" s="4">
        <v>16.5</v>
      </c>
      <c r="H39" s="2">
        <v>17</v>
      </c>
      <c r="I39" s="2">
        <v>24.57</v>
      </c>
      <c r="J39" s="201">
        <v>1810125.8017920002</v>
      </c>
      <c r="L39" s="1">
        <f t="shared" si="0"/>
        <v>4.57</v>
      </c>
      <c r="M39" s="165">
        <f t="shared" si="1"/>
        <v>1.3051120643156224</v>
      </c>
      <c r="N39" s="148">
        <f t="shared" si="3"/>
        <v>1386950.4782650201</v>
      </c>
      <c r="Q39" s="158" t="s">
        <v>155</v>
      </c>
      <c r="R39" s="158" t="s">
        <v>158</v>
      </c>
      <c r="S39" s="158" t="s">
        <v>159</v>
      </c>
      <c r="T39" s="158" t="s">
        <v>160</v>
      </c>
      <c r="U39" s="158" t="s">
        <v>161</v>
      </c>
      <c r="V39" s="158" t="s">
        <v>162</v>
      </c>
      <c r="W39" s="158" t="s">
        <v>163</v>
      </c>
    </row>
    <row r="40" spans="1:23" ht="12" customHeight="1">
      <c r="A40" s="180" t="s">
        <v>33</v>
      </c>
      <c r="B40" s="2" t="s">
        <v>60</v>
      </c>
      <c r="C40" s="2" t="s">
        <v>56</v>
      </c>
      <c r="D40" s="2" t="s">
        <v>57</v>
      </c>
      <c r="E40" s="2" t="s">
        <v>48</v>
      </c>
      <c r="F40" s="87" t="s">
        <v>113</v>
      </c>
      <c r="G40" s="4">
        <v>0.59699999999999998</v>
      </c>
      <c r="H40" s="2" t="s">
        <v>29</v>
      </c>
      <c r="I40" s="2">
        <v>25.01</v>
      </c>
      <c r="J40" s="202">
        <v>5065463.5072440011</v>
      </c>
      <c r="L40" s="1">
        <f t="shared" si="0"/>
        <v>5.0100000000000016</v>
      </c>
      <c r="M40" s="165">
        <f t="shared" si="1"/>
        <v>1.3390055742580025</v>
      </c>
      <c r="N40" s="148">
        <f t="shared" si="3"/>
        <v>3783004.0476500485</v>
      </c>
      <c r="Q40" s="218" t="s">
        <v>52</v>
      </c>
      <c r="R40" s="220">
        <v>1892643.1021050005</v>
      </c>
      <c r="S40" s="220">
        <v>6239327.0173780005</v>
      </c>
      <c r="T40" s="220">
        <v>6238165.5274820011</v>
      </c>
      <c r="U40" s="220">
        <v>1711546.9680520461</v>
      </c>
      <c r="V40" s="220">
        <v>4691167.4038907792</v>
      </c>
      <c r="W40" s="220">
        <v>4393255.4575616606</v>
      </c>
    </row>
    <row r="41" spans="1:23" ht="12" customHeight="1">
      <c r="A41" s="180" t="s">
        <v>33</v>
      </c>
      <c r="B41" s="2" t="s">
        <v>60</v>
      </c>
      <c r="C41" s="2" t="s">
        <v>56</v>
      </c>
      <c r="D41" s="2" t="s">
        <v>57</v>
      </c>
      <c r="E41" s="2" t="s">
        <v>48</v>
      </c>
      <c r="F41" s="88" t="s">
        <v>114</v>
      </c>
      <c r="G41" s="4">
        <v>12.5</v>
      </c>
      <c r="H41" s="2">
        <v>13</v>
      </c>
      <c r="I41" s="2">
        <v>24.16</v>
      </c>
      <c r="J41" s="201">
        <v>1717993.4258480002</v>
      </c>
      <c r="L41" s="1">
        <f t="shared" si="0"/>
        <v>4.16</v>
      </c>
      <c r="M41" s="165">
        <f t="shared" si="1"/>
        <v>1.2743021020355869</v>
      </c>
      <c r="N41" s="148">
        <f t="shared" si="3"/>
        <v>1348183.7808347447</v>
      </c>
      <c r="Q41" s="218" t="s">
        <v>54</v>
      </c>
      <c r="R41" s="220">
        <v>1807830.9225620003</v>
      </c>
      <c r="S41" s="220">
        <v>5252411.862803001</v>
      </c>
      <c r="T41" s="220">
        <v>2824172.0489780009</v>
      </c>
      <c r="U41" s="220">
        <v>1546593.0101933631</v>
      </c>
      <c r="V41" s="220">
        <v>3670088.1713077459</v>
      </c>
      <c r="W41" s="220">
        <v>1790863.4163675057</v>
      </c>
    </row>
    <row r="42" spans="1:23" ht="12" customHeight="1">
      <c r="A42" s="180" t="s">
        <v>34</v>
      </c>
      <c r="B42" s="2" t="s">
        <v>60</v>
      </c>
      <c r="C42" s="2" t="s">
        <v>56</v>
      </c>
      <c r="D42" s="2" t="s">
        <v>57</v>
      </c>
      <c r="E42" s="2" t="s">
        <v>48</v>
      </c>
      <c r="F42" s="87" t="s">
        <v>113</v>
      </c>
      <c r="G42" s="4">
        <v>0.53500000000000003</v>
      </c>
      <c r="H42" s="2" t="s">
        <v>29</v>
      </c>
      <c r="I42" s="2">
        <v>26</v>
      </c>
      <c r="J42" s="202">
        <v>8904150.1461080015</v>
      </c>
      <c r="L42" s="1">
        <f t="shared" si="0"/>
        <v>6</v>
      </c>
      <c r="M42" s="165">
        <f t="shared" si="1"/>
        <v>1.4185191122560006</v>
      </c>
      <c r="N42" s="148">
        <f t="shared" si="3"/>
        <v>6277074.4991563195</v>
      </c>
      <c r="Q42" s="218" t="s">
        <v>58</v>
      </c>
      <c r="R42" s="220">
        <v>3141549.1630600011</v>
      </c>
      <c r="S42" s="220">
        <v>7946848.3004540019</v>
      </c>
      <c r="T42" s="220">
        <v>5581511.5946660014</v>
      </c>
      <c r="U42" s="220">
        <v>2305812.3279471826</v>
      </c>
      <c r="V42" s="220">
        <v>4950080.4682877567</v>
      </c>
      <c r="W42" s="220">
        <v>3217048.176336512</v>
      </c>
    </row>
    <row r="43" spans="1:23" ht="12" customHeight="1">
      <c r="A43" s="180" t="s">
        <v>34</v>
      </c>
      <c r="B43" s="2" t="s">
        <v>60</v>
      </c>
      <c r="C43" s="2" t="s">
        <v>56</v>
      </c>
      <c r="D43" s="2" t="s">
        <v>57</v>
      </c>
      <c r="E43" s="2" t="s">
        <v>48</v>
      </c>
      <c r="F43" s="88" t="s">
        <v>114</v>
      </c>
      <c r="G43" s="4">
        <v>4</v>
      </c>
      <c r="H43" s="2">
        <v>4.5</v>
      </c>
      <c r="I43" s="2">
        <v>25.56</v>
      </c>
      <c r="J43" s="201">
        <v>6539918.729092001</v>
      </c>
      <c r="L43" s="1">
        <f t="shared" si="0"/>
        <v>5.5599999999999987</v>
      </c>
      <c r="M43" s="165">
        <f t="shared" si="1"/>
        <v>1.3826129199600143</v>
      </c>
      <c r="N43" s="148">
        <f t="shared" si="3"/>
        <v>4730115.4463977795</v>
      </c>
      <c r="Q43" s="218" t="s">
        <v>60</v>
      </c>
      <c r="R43" s="220">
        <v>2803724.2066960004</v>
      </c>
      <c r="S43" s="220">
        <v>8089051.1944550015</v>
      </c>
      <c r="T43" s="220">
        <v>5583843.9413120011</v>
      </c>
      <c r="U43" s="220">
        <v>2133417.4747947818</v>
      </c>
      <c r="V43" s="220">
        <v>5481688.5578078004</v>
      </c>
      <c r="W43" s="220">
        <v>3431365.185123832</v>
      </c>
    </row>
    <row r="44" spans="1:23" ht="12" customHeight="1">
      <c r="A44" s="180" t="s">
        <v>36</v>
      </c>
      <c r="B44" s="2" t="s">
        <v>60</v>
      </c>
      <c r="C44" s="2" t="s">
        <v>56</v>
      </c>
      <c r="D44" s="2" t="s">
        <v>57</v>
      </c>
      <c r="E44" s="2" t="s">
        <v>48</v>
      </c>
      <c r="F44" s="87" t="s">
        <v>113</v>
      </c>
      <c r="G44" s="4">
        <v>0.51300000000000001</v>
      </c>
      <c r="H44" s="2" t="s">
        <v>29</v>
      </c>
      <c r="I44" s="2">
        <v>27.37</v>
      </c>
      <c r="J44" s="202">
        <v>7167910.0886680009</v>
      </c>
      <c r="L44" s="1">
        <f t="shared" si="0"/>
        <v>7.370000000000001</v>
      </c>
      <c r="M44" s="165">
        <f t="shared" si="1"/>
        <v>1.5363997470841355</v>
      </c>
      <c r="N44" s="148">
        <f t="shared" si="3"/>
        <v>4665393.9524994437</v>
      </c>
      <c r="Q44" s="218" t="s">
        <v>63</v>
      </c>
      <c r="R44" s="220">
        <v>2220370.5898570004</v>
      </c>
      <c r="S44" s="220">
        <v>6159872.6783230007</v>
      </c>
      <c r="T44" s="220">
        <v>5124619.8736810014</v>
      </c>
      <c r="U44" s="220">
        <v>1795769.5679457907</v>
      </c>
      <c r="V44" s="220">
        <v>4882485.0289415102</v>
      </c>
      <c r="W44" s="220">
        <v>3627564.5399568253</v>
      </c>
    </row>
    <row r="45" spans="1:23" ht="12" customHeight="1">
      <c r="A45" s="180" t="s">
        <v>36</v>
      </c>
      <c r="B45" s="2" t="s">
        <v>60</v>
      </c>
      <c r="C45" s="2" t="s">
        <v>56</v>
      </c>
      <c r="D45" s="2" t="s">
        <v>57</v>
      </c>
      <c r="E45" s="2" t="s">
        <v>48</v>
      </c>
      <c r="F45" s="88" t="s">
        <v>114</v>
      </c>
      <c r="G45" s="4">
        <v>3.7</v>
      </c>
      <c r="H45" s="2">
        <v>4.2</v>
      </c>
      <c r="I45" s="2">
        <v>27.61</v>
      </c>
      <c r="J45" s="201">
        <v>9744225.8139520008</v>
      </c>
      <c r="L45" s="1">
        <f t="shared" si="0"/>
        <v>7.6099999999999994</v>
      </c>
      <c r="M45" s="165">
        <f t="shared" si="1"/>
        <v>1.5580365252062287</v>
      </c>
      <c r="N45" s="148">
        <f t="shared" si="3"/>
        <v>6254170.3331776587</v>
      </c>
      <c r="Q45" s="218" t="s">
        <v>66</v>
      </c>
      <c r="R45" s="220">
        <v>1950900.2505580003</v>
      </c>
      <c r="S45" s="220">
        <v>5751871.2517910004</v>
      </c>
      <c r="T45" s="220">
        <v>4429692.9754210012</v>
      </c>
      <c r="U45" s="220">
        <v>1696241.5064451045</v>
      </c>
      <c r="V45" s="220">
        <v>5079255.77421821</v>
      </c>
      <c r="W45" s="220">
        <v>3600915.9355768589</v>
      </c>
    </row>
    <row r="46" spans="1:23" ht="12" customHeight="1">
      <c r="A46" s="180" t="s">
        <v>39</v>
      </c>
      <c r="B46" s="2" t="s">
        <v>60</v>
      </c>
      <c r="C46" s="2" t="s">
        <v>56</v>
      </c>
      <c r="D46" s="2" t="s">
        <v>57</v>
      </c>
      <c r="E46" s="2" t="s">
        <v>48</v>
      </c>
      <c r="F46" s="87" t="s">
        <v>113</v>
      </c>
      <c r="G46" s="4">
        <v>0.51200000000000001</v>
      </c>
      <c r="H46" s="2" t="s">
        <v>29</v>
      </c>
      <c r="I46" s="2">
        <v>28.54</v>
      </c>
      <c r="J46" s="202">
        <v>7276003.5838280013</v>
      </c>
      <c r="L46" s="1">
        <f t="shared" si="0"/>
        <v>8.5399999999999991</v>
      </c>
      <c r="M46" s="165">
        <f t="shared" si="1"/>
        <v>1.6447961825881832</v>
      </c>
      <c r="N46" s="148">
        <f t="shared" ref="N46:N77" si="4">J46/M46</f>
        <v>4423650.578017991</v>
      </c>
      <c r="Q46" s="218" t="s">
        <v>68</v>
      </c>
      <c r="R46" s="220">
        <v>1617983.5256900003</v>
      </c>
      <c r="S46" s="220">
        <v>6410834.1141180014</v>
      </c>
      <c r="T46" s="220">
        <v>4920239.8028279999</v>
      </c>
      <c r="U46" s="220">
        <v>1411546.9797324173</v>
      </c>
      <c r="V46" s="220">
        <v>5277221.3767376281</v>
      </c>
      <c r="W46" s="220">
        <v>3883099.6530133607</v>
      </c>
    </row>
    <row r="47" spans="1:23" ht="12" customHeight="1">
      <c r="A47" s="180" t="s">
        <v>39</v>
      </c>
      <c r="B47" s="2" t="s">
        <v>60</v>
      </c>
      <c r="C47" s="2" t="s">
        <v>56</v>
      </c>
      <c r="D47" s="2" t="s">
        <v>57</v>
      </c>
      <c r="E47" s="2" t="s">
        <v>48</v>
      </c>
      <c r="F47" s="88" t="s">
        <v>114</v>
      </c>
      <c r="G47" s="4">
        <v>4.0999999999999996</v>
      </c>
      <c r="H47" s="2">
        <v>4.5999999999999996</v>
      </c>
      <c r="I47" s="2">
        <v>28.31</v>
      </c>
      <c r="J47" s="201">
        <v>5199952.796976001</v>
      </c>
      <c r="L47" s="1">
        <f t="shared" si="0"/>
        <v>8.3099999999999987</v>
      </c>
      <c r="M47" s="165">
        <f t="shared" si="1"/>
        <v>1.6228999256233707</v>
      </c>
      <c r="N47" s="148">
        <f t="shared" si="4"/>
        <v>3204111.7969604018</v>
      </c>
      <c r="Q47" s="218" t="s">
        <v>70</v>
      </c>
      <c r="R47" s="220">
        <v>1502021.8731700003</v>
      </c>
      <c r="S47" s="220">
        <v>5135724.2790980004</v>
      </c>
      <c r="T47" s="220">
        <v>4930899.2826800011</v>
      </c>
      <c r="U47" s="220">
        <v>1339223.3794181016</v>
      </c>
      <c r="V47" s="220">
        <v>4403867.4656896023</v>
      </c>
      <c r="W47" s="220">
        <v>4059753.1883891574</v>
      </c>
    </row>
    <row r="48" spans="1:23" ht="12" customHeight="1">
      <c r="A48" s="180" t="s">
        <v>40</v>
      </c>
      <c r="B48" s="2" t="s">
        <v>60</v>
      </c>
      <c r="C48" s="2" t="s">
        <v>56</v>
      </c>
      <c r="D48" s="2" t="s">
        <v>57</v>
      </c>
      <c r="E48" s="2" t="s">
        <v>48</v>
      </c>
      <c r="F48" s="87" t="s">
        <v>113</v>
      </c>
      <c r="G48" s="4">
        <v>0.52500000000000002</v>
      </c>
      <c r="H48" s="2" t="s">
        <v>29</v>
      </c>
      <c r="I48" s="2">
        <v>28.35</v>
      </c>
      <c r="J48" s="202">
        <v>4772655.6512040012</v>
      </c>
      <c r="L48" s="1">
        <f t="shared" si="0"/>
        <v>8.3500000000000014</v>
      </c>
      <c r="M48" s="165">
        <f t="shared" si="1"/>
        <v>1.6266869214576591</v>
      </c>
      <c r="N48" s="148">
        <f t="shared" si="4"/>
        <v>2933973.0886428156</v>
      </c>
      <c r="Q48" s="218" t="s">
        <v>72</v>
      </c>
      <c r="R48" s="220">
        <v>1806079.3208640004</v>
      </c>
      <c r="S48" s="220">
        <v>5145437.7066960009</v>
      </c>
      <c r="T48" s="220">
        <v>5190314.3042100016</v>
      </c>
      <c r="U48" s="220">
        <v>1763143.9529287224</v>
      </c>
      <c r="V48" s="220">
        <v>5110221.31382888</v>
      </c>
      <c r="W48" s="220">
        <v>4818446.520639224</v>
      </c>
    </row>
    <row r="49" spans="1:23" ht="12" customHeight="1" thickBot="1">
      <c r="A49" s="181" t="s">
        <v>40</v>
      </c>
      <c r="B49" s="12" t="s">
        <v>60</v>
      </c>
      <c r="C49" s="12" t="s">
        <v>56</v>
      </c>
      <c r="D49" s="12" t="s">
        <v>57</v>
      </c>
      <c r="E49" s="12" t="s">
        <v>48</v>
      </c>
      <c r="F49" s="89" t="s">
        <v>114</v>
      </c>
      <c r="G49" s="14">
        <v>3.2</v>
      </c>
      <c r="H49" s="12">
        <v>3.7</v>
      </c>
      <c r="I49" s="12">
        <v>28.15</v>
      </c>
      <c r="J49" s="203">
        <v>5086763.7332400009</v>
      </c>
      <c r="K49" s="168">
        <f>AVERAGE(J38:J49)</f>
        <v>5492206.4474876681</v>
      </c>
      <c r="L49" s="169">
        <f t="shared" si="0"/>
        <v>8.1499999999999986</v>
      </c>
      <c r="M49" s="170">
        <f t="shared" si="1"/>
        <v>1.6078399001401016</v>
      </c>
      <c r="N49" s="175">
        <f t="shared" si="4"/>
        <v>3163725.2768741203</v>
      </c>
      <c r="O49" s="168">
        <f>AVERAGE(N38:N49)</f>
        <v>3682157.0725754704</v>
      </c>
      <c r="Q49" s="218" t="s">
        <v>75</v>
      </c>
      <c r="R49" s="220">
        <v>1596748.8676720003</v>
      </c>
      <c r="S49" s="220">
        <v>4889432.2200220013</v>
      </c>
      <c r="T49" s="220">
        <v>4749880.1457030009</v>
      </c>
      <c r="U49" s="220">
        <v>1522191.952832276</v>
      </c>
      <c r="V49" s="220">
        <v>4389797.7613232434</v>
      </c>
      <c r="W49" s="220">
        <v>4221732.4415657464</v>
      </c>
    </row>
    <row r="50" spans="1:23" ht="12" customHeight="1">
      <c r="A50" s="182" t="s">
        <v>31</v>
      </c>
      <c r="B50" s="11" t="s">
        <v>63</v>
      </c>
      <c r="C50" s="11" t="s">
        <v>62</v>
      </c>
      <c r="D50" s="11" t="s">
        <v>57</v>
      </c>
      <c r="E50" s="11" t="s">
        <v>48</v>
      </c>
      <c r="F50" s="90" t="s">
        <v>113</v>
      </c>
      <c r="G50" s="13">
        <v>0.55300000000000005</v>
      </c>
      <c r="H50" s="11" t="s">
        <v>29</v>
      </c>
      <c r="I50" s="63">
        <v>23.63</v>
      </c>
      <c r="J50" s="204">
        <v>2910300.2715080003</v>
      </c>
      <c r="L50" s="1">
        <f t="shared" si="0"/>
        <v>3.629999999999999</v>
      </c>
      <c r="M50" s="165">
        <f t="shared" si="1"/>
        <v>1.2355499029065333</v>
      </c>
      <c r="N50" s="148">
        <f t="shared" si="4"/>
        <v>2355469.6290791244</v>
      </c>
      <c r="Q50" s="218" t="s">
        <v>78</v>
      </c>
      <c r="R50" s="220">
        <v>1797396.2472060001</v>
      </c>
      <c r="S50" s="220">
        <v>4447415.0631890008</v>
      </c>
      <c r="T50" s="220">
        <v>5080567.5593190007</v>
      </c>
      <c r="U50" s="220">
        <v>1859938.7144345536</v>
      </c>
      <c r="V50" s="220">
        <v>4704927.4323724266</v>
      </c>
      <c r="W50" s="220">
        <v>5345025.9670129605</v>
      </c>
    </row>
    <row r="51" spans="1:23" ht="12" customHeight="1">
      <c r="A51" s="183" t="s">
        <v>31</v>
      </c>
      <c r="B51" s="2" t="s">
        <v>63</v>
      </c>
      <c r="C51" s="2" t="s">
        <v>62</v>
      </c>
      <c r="D51" s="2" t="s">
        <v>57</v>
      </c>
      <c r="E51" s="2" t="s">
        <v>48</v>
      </c>
      <c r="F51" s="88" t="s">
        <v>114</v>
      </c>
      <c r="G51" s="4">
        <v>15.5</v>
      </c>
      <c r="H51" s="2">
        <v>16</v>
      </c>
      <c r="I51" s="2">
        <v>23.47</v>
      </c>
      <c r="J51" s="201">
        <v>2029890.9303400004</v>
      </c>
      <c r="L51" s="1">
        <f t="shared" si="0"/>
        <v>3.4699999999999989</v>
      </c>
      <c r="M51" s="165">
        <f t="shared" si="1"/>
        <v>1.2240843696781207</v>
      </c>
      <c r="N51" s="148">
        <f t="shared" si="4"/>
        <v>1658293.3175380474</v>
      </c>
      <c r="Q51" s="218" t="s">
        <v>81</v>
      </c>
      <c r="R51" s="220">
        <v>1668784.6583590005</v>
      </c>
      <c r="S51" s="220">
        <v>4933920.0930950008</v>
      </c>
      <c r="T51" s="220">
        <v>4614266.8334910013</v>
      </c>
      <c r="U51" s="220">
        <v>1833563.1059604287</v>
      </c>
      <c r="V51" s="220">
        <v>5576144.8116499223</v>
      </c>
      <c r="W51" s="220">
        <v>5348352.3570863362</v>
      </c>
    </row>
    <row r="52" spans="1:23" ht="12" customHeight="1">
      <c r="A52" s="183" t="s">
        <v>33</v>
      </c>
      <c r="B52" s="2" t="s">
        <v>63</v>
      </c>
      <c r="C52" s="2" t="s">
        <v>62</v>
      </c>
      <c r="D52" s="2" t="s">
        <v>57</v>
      </c>
      <c r="E52" s="2" t="s">
        <v>48</v>
      </c>
      <c r="F52" s="87" t="s">
        <v>113</v>
      </c>
      <c r="G52" s="4">
        <v>0.52700000000000002</v>
      </c>
      <c r="H52" s="2" t="s">
        <v>29</v>
      </c>
      <c r="I52" s="2">
        <v>23.13</v>
      </c>
      <c r="J52" s="202">
        <v>950398.47425600013</v>
      </c>
      <c r="L52" s="1">
        <f t="shared" si="0"/>
        <v>3.129999999999999</v>
      </c>
      <c r="M52" s="165">
        <f t="shared" si="1"/>
        <v>1.2000721529300062</v>
      </c>
      <c r="N52" s="148">
        <f t="shared" si="4"/>
        <v>791951.11055246007</v>
      </c>
      <c r="Q52" s="218" t="s">
        <v>83</v>
      </c>
      <c r="R52" s="220">
        <v>1603394.6505850002</v>
      </c>
      <c r="S52" s="220">
        <v>3874266.6337830015</v>
      </c>
      <c r="T52" s="220">
        <v>4726645.6643560007</v>
      </c>
      <c r="U52" s="220">
        <v>1966825.501851833</v>
      </c>
      <c r="V52" s="220">
        <v>4814452.9002212649</v>
      </c>
      <c r="W52" s="220">
        <v>5716012.2016445249</v>
      </c>
    </row>
    <row r="53" spans="1:23" ht="12" customHeight="1">
      <c r="A53" s="183" t="s">
        <v>33</v>
      </c>
      <c r="B53" s="2" t="s">
        <v>63</v>
      </c>
      <c r="C53" s="2" t="s">
        <v>62</v>
      </c>
      <c r="D53" s="2" t="s">
        <v>57</v>
      </c>
      <c r="E53" s="2" t="s">
        <v>48</v>
      </c>
      <c r="F53" s="88" t="s">
        <v>114</v>
      </c>
      <c r="G53" s="4">
        <v>11.5</v>
      </c>
      <c r="H53" s="2">
        <v>12</v>
      </c>
      <c r="I53" s="2">
        <v>23.94</v>
      </c>
      <c r="J53" s="201">
        <v>2990892.6833240003</v>
      </c>
      <c r="L53" s="1">
        <f t="shared" si="0"/>
        <v>3.9400000000000013</v>
      </c>
      <c r="M53" s="165">
        <f t="shared" si="1"/>
        <v>1.2580708773771991</v>
      </c>
      <c r="N53" s="148">
        <f t="shared" si="4"/>
        <v>2377364.2146135308</v>
      </c>
      <c r="Q53" s="218" t="s">
        <v>86</v>
      </c>
      <c r="R53" s="220">
        <v>1808880.0102100004</v>
      </c>
      <c r="S53" s="220">
        <v>2764758.0940560009</v>
      </c>
      <c r="T53" s="220">
        <v>4147705.3968933341</v>
      </c>
      <c r="U53" s="220">
        <v>2283529.2735556881</v>
      </c>
      <c r="V53" s="220">
        <v>3575870.3110060394</v>
      </c>
      <c r="W53" s="220">
        <v>5177339.3773701927</v>
      </c>
    </row>
    <row r="54" spans="1:23" ht="12" customHeight="1">
      <c r="A54" s="183" t="s">
        <v>34</v>
      </c>
      <c r="B54" s="2" t="s">
        <v>63</v>
      </c>
      <c r="C54" s="2" t="s">
        <v>62</v>
      </c>
      <c r="D54" s="2" t="s">
        <v>57</v>
      </c>
      <c r="E54" s="2" t="s">
        <v>48</v>
      </c>
      <c r="F54" s="87" t="s">
        <v>113</v>
      </c>
      <c r="G54" s="4">
        <v>0.51100000000000001</v>
      </c>
      <c r="H54" s="2" t="s">
        <v>29</v>
      </c>
      <c r="I54" s="2">
        <v>22.44</v>
      </c>
      <c r="J54" s="202">
        <v>4497251.4098960012</v>
      </c>
      <c r="L54" s="1">
        <f t="shared" si="0"/>
        <v>2.4400000000000013</v>
      </c>
      <c r="M54" s="165">
        <f t="shared" si="1"/>
        <v>1.1527796764527101</v>
      </c>
      <c r="N54" s="148">
        <f t="shared" si="4"/>
        <v>3901223.7132205288</v>
      </c>
      <c r="Q54" s="218" t="s">
        <v>88</v>
      </c>
      <c r="R54" s="220">
        <v>621931.00503800018</v>
      </c>
      <c r="S54" s="220">
        <v>1242283.6951770005</v>
      </c>
      <c r="T54" s="220">
        <v>1355393.1406540002</v>
      </c>
      <c r="U54" s="220">
        <v>855886.60067773005</v>
      </c>
      <c r="V54" s="220">
        <v>1770911.140199665</v>
      </c>
      <c r="W54" s="220">
        <v>1850533.0116671324</v>
      </c>
    </row>
    <row r="55" spans="1:23" ht="12" customHeight="1">
      <c r="A55" s="183" t="s">
        <v>34</v>
      </c>
      <c r="B55" s="2" t="s">
        <v>63</v>
      </c>
      <c r="C55" s="2" t="s">
        <v>62</v>
      </c>
      <c r="D55" s="2" t="s">
        <v>57</v>
      </c>
      <c r="E55" s="2" t="s">
        <v>48</v>
      </c>
      <c r="F55" s="88" t="s">
        <v>114</v>
      </c>
      <c r="G55" s="4">
        <v>3.3</v>
      </c>
      <c r="H55" s="2">
        <v>3.8</v>
      </c>
      <c r="I55" s="2">
        <v>22.42</v>
      </c>
      <c r="J55" s="201">
        <v>4739852.9284960004</v>
      </c>
      <c r="L55" s="1">
        <f t="shared" si="0"/>
        <v>2.4200000000000017</v>
      </c>
      <c r="M55" s="165">
        <f t="shared" si="1"/>
        <v>1.1514370346862735</v>
      </c>
      <c r="N55" s="148">
        <f t="shared" si="4"/>
        <v>4116467.3236235147</v>
      </c>
      <c r="Q55" s="218" t="s">
        <v>91</v>
      </c>
      <c r="R55" s="220">
        <v>1470656.9625510003</v>
      </c>
      <c r="S55" s="220">
        <v>1527968.0587500003</v>
      </c>
      <c r="T55" s="220">
        <v>928358.26679400005</v>
      </c>
      <c r="U55" s="220">
        <v>2141269.5158818983</v>
      </c>
      <c r="V55" s="220">
        <v>2173461.898903531</v>
      </c>
      <c r="W55" s="220">
        <v>1449390.1187862619</v>
      </c>
    </row>
    <row r="56" spans="1:23" ht="12" customHeight="1">
      <c r="A56" s="183" t="s">
        <v>36</v>
      </c>
      <c r="B56" s="2" t="s">
        <v>63</v>
      </c>
      <c r="C56" s="2" t="s">
        <v>62</v>
      </c>
      <c r="D56" s="2" t="s">
        <v>57</v>
      </c>
      <c r="E56" s="2" t="s">
        <v>48</v>
      </c>
      <c r="F56" s="87" t="s">
        <v>113</v>
      </c>
      <c r="G56" s="4">
        <v>0.48899999999999999</v>
      </c>
      <c r="H56" s="2" t="s">
        <v>29</v>
      </c>
      <c r="I56" s="2">
        <v>24.51</v>
      </c>
      <c r="J56" s="202">
        <v>7497436.0123880012</v>
      </c>
      <c r="L56" s="1">
        <f t="shared" si="0"/>
        <v>4.5100000000000016</v>
      </c>
      <c r="M56" s="165">
        <f t="shared" si="1"/>
        <v>1.3005571838943677</v>
      </c>
      <c r="N56" s="148">
        <f t="shared" si="4"/>
        <v>5764787.6658047428</v>
      </c>
      <c r="Q56" s="218" t="s">
        <v>93</v>
      </c>
      <c r="R56" s="220">
        <v>1257706.2202880001</v>
      </c>
      <c r="S56" s="220">
        <v>933627.12216900033</v>
      </c>
      <c r="T56" s="220">
        <v>963474.60244000016</v>
      </c>
      <c r="U56" s="220">
        <v>1803358.2892850554</v>
      </c>
      <c r="V56" s="220">
        <v>1414291.3567802147</v>
      </c>
      <c r="W56" s="220">
        <v>1552395.7558789351</v>
      </c>
    </row>
    <row r="57" spans="1:23" ht="12" customHeight="1">
      <c r="A57" s="183" t="s">
        <v>36</v>
      </c>
      <c r="B57" s="2" t="s">
        <v>63</v>
      </c>
      <c r="C57" s="2" t="s">
        <v>62</v>
      </c>
      <c r="D57" s="2" t="s">
        <v>57</v>
      </c>
      <c r="E57" s="2" t="s">
        <v>48</v>
      </c>
      <c r="F57" s="88" t="s">
        <v>114</v>
      </c>
      <c r="G57" s="4">
        <v>3.4</v>
      </c>
      <c r="H57" s="2">
        <v>4</v>
      </c>
      <c r="I57" s="2">
        <v>25.47</v>
      </c>
      <c r="J57" s="201">
        <v>7904950.3625120008</v>
      </c>
      <c r="L57" s="1">
        <f t="shared" si="0"/>
        <v>5.4699999999999989</v>
      </c>
      <c r="M57" s="165">
        <f t="shared" si="1"/>
        <v>1.3753811977703365</v>
      </c>
      <c r="N57" s="148">
        <f t="shared" si="4"/>
        <v>5747461.4131172551</v>
      </c>
      <c r="Q57" s="218" t="s">
        <v>96</v>
      </c>
      <c r="R57" s="220">
        <v>1979366.1198640005</v>
      </c>
      <c r="S57" s="220">
        <v>2124528.9397290004</v>
      </c>
      <c r="T57" s="220">
        <v>1797508.6494540004</v>
      </c>
      <c r="U57" s="220">
        <v>2373631.2856001654</v>
      </c>
      <c r="V57" s="220">
        <v>2774571.7878362392</v>
      </c>
      <c r="W57" s="220">
        <v>2320835.5461894847</v>
      </c>
    </row>
    <row r="58" spans="1:23" ht="12" customHeight="1">
      <c r="A58" s="183" t="s">
        <v>39</v>
      </c>
      <c r="B58" s="2" t="s">
        <v>63</v>
      </c>
      <c r="C58" s="2" t="s">
        <v>62</v>
      </c>
      <c r="D58" s="2" t="s">
        <v>57</v>
      </c>
      <c r="E58" s="2" t="s">
        <v>48</v>
      </c>
      <c r="F58" s="87" t="s">
        <v>113</v>
      </c>
      <c r="G58" s="4">
        <v>0.505</v>
      </c>
      <c r="H58" s="2" t="s">
        <v>29</v>
      </c>
      <c r="I58" s="2">
        <v>25.81</v>
      </c>
      <c r="J58" s="202">
        <v>6624913.5622880012</v>
      </c>
      <c r="L58" s="1">
        <f t="shared" si="0"/>
        <v>5.8099999999999987</v>
      </c>
      <c r="M58" s="165">
        <f t="shared" si="1"/>
        <v>1.4029011692583084</v>
      </c>
      <c r="N58" s="148">
        <f t="shared" si="4"/>
        <v>4722295.2745776726</v>
      </c>
      <c r="Q58" s="218" t="s">
        <v>98</v>
      </c>
      <c r="R58" s="220">
        <v>924447.60524900013</v>
      </c>
      <c r="S58" s="220">
        <v>493277.2653480001</v>
      </c>
      <c r="T58" s="220">
        <v>321033.3094266667</v>
      </c>
      <c r="U58" s="220">
        <v>1215742.9087004866</v>
      </c>
      <c r="V58" s="220">
        <v>655209.52310378349</v>
      </c>
      <c r="W58" s="220">
        <v>430122.99672079779</v>
      </c>
    </row>
    <row r="59" spans="1:23" ht="12" customHeight="1">
      <c r="A59" s="183" t="s">
        <v>39</v>
      </c>
      <c r="B59" s="2" t="s">
        <v>63</v>
      </c>
      <c r="C59" s="2" t="s">
        <v>62</v>
      </c>
      <c r="D59" s="2" t="s">
        <v>57</v>
      </c>
      <c r="E59" s="2" t="s">
        <v>48</v>
      </c>
      <c r="F59" s="88" t="s">
        <v>114</v>
      </c>
      <c r="G59" s="4">
        <v>4</v>
      </c>
      <c r="H59" s="2">
        <v>4.5</v>
      </c>
      <c r="I59" s="2">
        <v>27.24</v>
      </c>
      <c r="J59" s="201">
        <v>3562645.4514840008</v>
      </c>
      <c r="L59" s="1">
        <f t="shared" si="0"/>
        <v>7.2399999999999984</v>
      </c>
      <c r="M59" s="165">
        <f t="shared" si="1"/>
        <v>1.5248055516540975</v>
      </c>
      <c r="N59" s="148">
        <f t="shared" si="4"/>
        <v>2336458.8669153717</v>
      </c>
      <c r="Q59" s="218" t="s">
        <v>100</v>
      </c>
      <c r="R59" s="220">
        <v>2039201.5832160003</v>
      </c>
      <c r="S59" s="220">
        <v>1667098.6246390003</v>
      </c>
      <c r="T59" s="220">
        <v>1027576.6677890003</v>
      </c>
      <c r="U59" s="220">
        <v>2637678.942048511</v>
      </c>
      <c r="V59" s="220">
        <v>2168718.6678540614</v>
      </c>
      <c r="W59" s="220">
        <v>1393801.3698919946</v>
      </c>
    </row>
    <row r="60" spans="1:23" ht="12" customHeight="1">
      <c r="A60" s="183" t="s">
        <v>40</v>
      </c>
      <c r="B60" s="2" t="s">
        <v>63</v>
      </c>
      <c r="C60" s="2" t="s">
        <v>62</v>
      </c>
      <c r="D60" s="2" t="s">
        <v>57</v>
      </c>
      <c r="E60" s="2" t="s">
        <v>48</v>
      </c>
      <c r="F60" s="87" t="s">
        <v>113</v>
      </c>
      <c r="G60" s="4">
        <v>0.58099999999999996</v>
      </c>
      <c r="H60" s="2" t="s">
        <v>29</v>
      </c>
      <c r="I60" s="2">
        <v>25.69</v>
      </c>
      <c r="J60" s="202">
        <v>5125430.1065520011</v>
      </c>
      <c r="L60" s="1">
        <f t="shared" si="0"/>
        <v>5.6900000000000013</v>
      </c>
      <c r="M60" s="165">
        <f t="shared" si="1"/>
        <v>1.3931259223429886</v>
      </c>
      <c r="N60" s="148">
        <f t="shared" si="4"/>
        <v>3679086.0211200034</v>
      </c>
      <c r="Q60" s="218" t="s">
        <v>103</v>
      </c>
      <c r="R60" s="220">
        <v>1322332.8294610002</v>
      </c>
      <c r="S60" s="220">
        <v>1531953.6551270001</v>
      </c>
      <c r="T60" s="220">
        <v>1074649.7925660003</v>
      </c>
      <c r="U60" s="220">
        <v>1685662.2052030752</v>
      </c>
      <c r="V60" s="220">
        <v>1929136.6565201522</v>
      </c>
      <c r="W60" s="220">
        <v>1388264.6250615041</v>
      </c>
    </row>
    <row r="61" spans="1:23" ht="12" customHeight="1" thickBot="1">
      <c r="A61" s="184" t="s">
        <v>40</v>
      </c>
      <c r="B61" s="12" t="s">
        <v>63</v>
      </c>
      <c r="C61" s="12" t="s">
        <v>62</v>
      </c>
      <c r="D61" s="12" t="s">
        <v>57</v>
      </c>
      <c r="E61" s="12" t="s">
        <v>48</v>
      </c>
      <c r="F61" s="89" t="s">
        <v>114</v>
      </c>
      <c r="G61" s="14">
        <v>2.8</v>
      </c>
      <c r="H61" s="12">
        <v>3.3</v>
      </c>
      <c r="I61" s="12">
        <v>25.46</v>
      </c>
      <c r="J61" s="203">
        <v>5185490.374400001</v>
      </c>
      <c r="K61" s="168">
        <f>AVERAGE(J50:J61)</f>
        <v>4501621.0472870013</v>
      </c>
      <c r="L61" s="169">
        <f t="shared" si="0"/>
        <v>5.4600000000000009</v>
      </c>
      <c r="M61" s="170">
        <f t="shared" si="1"/>
        <v>1.3745800116077367</v>
      </c>
      <c r="N61" s="175">
        <f t="shared" si="4"/>
        <v>3772417.9972142517</v>
      </c>
      <c r="O61" s="168">
        <f>AVERAGE(N50:N61)</f>
        <v>3435273.0456147087</v>
      </c>
      <c r="Q61" s="218" t="s">
        <v>105</v>
      </c>
      <c r="R61" s="220">
        <v>2625079.5672080005</v>
      </c>
      <c r="S61" s="220">
        <v>2462058.8401920004</v>
      </c>
      <c r="T61" s="220">
        <v>1611674.9495210003</v>
      </c>
      <c r="U61" s="220">
        <v>3078228.9576427401</v>
      </c>
      <c r="V61" s="220">
        <v>2714452.3195253196</v>
      </c>
      <c r="W61" s="220">
        <v>1818308.8519365306</v>
      </c>
    </row>
    <row r="62" spans="1:23" ht="12" customHeight="1">
      <c r="A62" s="26" t="s">
        <v>31</v>
      </c>
      <c r="B62" s="11" t="s">
        <v>66</v>
      </c>
      <c r="C62" s="11" t="s">
        <v>67</v>
      </c>
      <c r="D62" s="11" t="s">
        <v>57</v>
      </c>
      <c r="E62" s="11" t="s">
        <v>48</v>
      </c>
      <c r="F62" s="90" t="s">
        <v>113</v>
      </c>
      <c r="G62" s="13">
        <v>0.53800000000000003</v>
      </c>
      <c r="H62" s="11" t="s">
        <v>29</v>
      </c>
      <c r="I62" s="11">
        <v>22.6</v>
      </c>
      <c r="J62" s="204">
        <v>1678352.8997200001</v>
      </c>
      <c r="L62" s="1">
        <f t="shared" si="0"/>
        <v>2.6000000000000014</v>
      </c>
      <c r="M62" s="165">
        <f t="shared" si="1"/>
        <v>1.1635773257102386</v>
      </c>
      <c r="N62" s="148">
        <f t="shared" si="4"/>
        <v>1442407.7047870853</v>
      </c>
      <c r="Q62" s="218" t="s">
        <v>18</v>
      </c>
      <c r="R62" s="220">
        <v>2474863.3296100004</v>
      </c>
      <c r="S62" s="220">
        <v>4219697.4755950011</v>
      </c>
      <c r="T62" s="220">
        <v>1968074.3773670003</v>
      </c>
      <c r="U62" s="220">
        <v>2525586.0988382581</v>
      </c>
      <c r="V62" s="220">
        <v>4024433.5469648065</v>
      </c>
      <c r="W62" s="220">
        <v>1748866.5431062435</v>
      </c>
    </row>
    <row r="63" spans="1:23" ht="12" customHeight="1">
      <c r="A63" s="15" t="s">
        <v>31</v>
      </c>
      <c r="B63" s="2" t="s">
        <v>66</v>
      </c>
      <c r="C63" s="2" t="s">
        <v>67</v>
      </c>
      <c r="D63" s="2" t="s">
        <v>57</v>
      </c>
      <c r="E63" s="2" t="s">
        <v>48</v>
      </c>
      <c r="F63" s="88" t="s">
        <v>114</v>
      </c>
      <c r="G63" s="4">
        <v>15.5</v>
      </c>
      <c r="H63" s="2">
        <v>16</v>
      </c>
      <c r="I63" s="2">
        <v>22.59</v>
      </c>
      <c r="J63" s="201">
        <v>1746693.4665040004</v>
      </c>
      <c r="L63" s="1">
        <f t="shared" si="0"/>
        <v>2.59</v>
      </c>
      <c r="M63" s="165">
        <f t="shared" si="1"/>
        <v>1.1628995194017144</v>
      </c>
      <c r="N63" s="148">
        <f t="shared" si="4"/>
        <v>1502015.8125120171</v>
      </c>
      <c r="Q63" s="218" t="s">
        <v>20</v>
      </c>
      <c r="R63" s="220">
        <v>1344363.6700690002</v>
      </c>
      <c r="S63" s="220">
        <v>5177186.6583290007</v>
      </c>
      <c r="T63" s="220">
        <v>2599971.7150610005</v>
      </c>
      <c r="U63" s="220">
        <v>1481166.1261143787</v>
      </c>
      <c r="V63" s="220">
        <v>5236265.5944155976</v>
      </c>
      <c r="W63" s="220">
        <v>2361799.431734181</v>
      </c>
    </row>
    <row r="64" spans="1:23" ht="12" customHeight="1">
      <c r="A64" s="15" t="s">
        <v>33</v>
      </c>
      <c r="B64" s="2" t="s">
        <v>66</v>
      </c>
      <c r="C64" s="2" t="s">
        <v>67</v>
      </c>
      <c r="D64" s="2" t="s">
        <v>57</v>
      </c>
      <c r="E64" s="2" t="s">
        <v>48</v>
      </c>
      <c r="F64" s="87" t="s">
        <v>113</v>
      </c>
      <c r="G64" s="4">
        <v>0.51700000000000002</v>
      </c>
      <c r="H64" s="2" t="s">
        <v>29</v>
      </c>
      <c r="I64" s="2">
        <v>22.25</v>
      </c>
      <c r="J64" s="202">
        <v>2500631.5449640006</v>
      </c>
      <c r="L64" s="1">
        <f t="shared" si="0"/>
        <v>2.25</v>
      </c>
      <c r="M64" s="165">
        <f t="shared" si="1"/>
        <v>1.1400875335551057</v>
      </c>
      <c r="N64" s="148">
        <f t="shared" si="4"/>
        <v>2193368.0277744513</v>
      </c>
      <c r="Q64" s="218" t="s">
        <v>22</v>
      </c>
      <c r="R64" s="220">
        <v>634243.73462100013</v>
      </c>
      <c r="S64" s="220">
        <v>5415868.1485300008</v>
      </c>
      <c r="T64" s="220">
        <v>8853508.2499570027</v>
      </c>
      <c r="U64" s="220">
        <v>606945.57071516244</v>
      </c>
      <c r="V64" s="220">
        <v>4124218.9699462708</v>
      </c>
      <c r="W64" s="220">
        <v>6252844.3965042708</v>
      </c>
    </row>
    <row r="65" spans="1:23" ht="12" customHeight="1">
      <c r="A65" s="15" t="s">
        <v>33</v>
      </c>
      <c r="B65" s="2" t="s">
        <v>66</v>
      </c>
      <c r="C65" s="2" t="s">
        <v>67</v>
      </c>
      <c r="D65" s="2" t="s">
        <v>57</v>
      </c>
      <c r="E65" s="2" t="s">
        <v>48</v>
      </c>
      <c r="F65" s="88" t="s">
        <v>114</v>
      </c>
      <c r="G65" s="4">
        <v>11.5</v>
      </c>
      <c r="H65" s="2">
        <v>12</v>
      </c>
      <c r="I65" s="2">
        <v>22.25</v>
      </c>
      <c r="J65" s="201">
        <v>1877923.0910440003</v>
      </c>
      <c r="L65" s="1">
        <f t="shared" si="0"/>
        <v>2.25</v>
      </c>
      <c r="M65" s="165">
        <f t="shared" si="1"/>
        <v>1.1400875335551057</v>
      </c>
      <c r="N65" s="148">
        <f t="shared" si="4"/>
        <v>1647174.4807068638</v>
      </c>
      <c r="Q65" s="218" t="s">
        <v>24</v>
      </c>
      <c r="R65" s="220">
        <v>1456484.9124490004</v>
      </c>
      <c r="S65" s="220">
        <v>4469834.6282380009</v>
      </c>
      <c r="T65" s="220">
        <v>4698292.1972980006</v>
      </c>
      <c r="U65" s="220">
        <v>1318991.671231023</v>
      </c>
      <c r="V65" s="220">
        <v>3418962.1337603843</v>
      </c>
      <c r="W65" s="220">
        <v>3325070.0304415859</v>
      </c>
    </row>
    <row r="66" spans="1:23" ht="12" customHeight="1">
      <c r="A66" s="15" t="s">
        <v>34</v>
      </c>
      <c r="B66" s="2" t="s">
        <v>66</v>
      </c>
      <c r="C66" s="2" t="s">
        <v>67</v>
      </c>
      <c r="D66" s="2" t="s">
        <v>57</v>
      </c>
      <c r="E66" s="2" t="s">
        <v>48</v>
      </c>
      <c r="F66" s="87" t="s">
        <v>113</v>
      </c>
      <c r="G66" s="4">
        <v>0.50900000000000001</v>
      </c>
      <c r="H66" s="2" t="s">
        <v>29</v>
      </c>
      <c r="I66" s="2">
        <v>20.62</v>
      </c>
      <c r="J66" s="202">
        <v>4924548.5556680011</v>
      </c>
      <c r="L66" s="1">
        <f t="shared" ref="L66:L129" si="5">I66-20</f>
        <v>0.62000000000000099</v>
      </c>
      <c r="M66" s="165">
        <f t="shared" ref="M66:M129" si="6">$R$2^L66</f>
        <v>1.0367872229920139</v>
      </c>
      <c r="N66" s="148">
        <f t="shared" si="4"/>
        <v>4749816.0147619154</v>
      </c>
      <c r="Q66" s="218" t="s">
        <v>26</v>
      </c>
      <c r="R66" s="220">
        <v>1846989.0557090004</v>
      </c>
      <c r="S66" s="220">
        <v>6907253.9589830013</v>
      </c>
      <c r="T66" s="220">
        <v>9718944.6750060003</v>
      </c>
      <c r="U66" s="220">
        <v>1520877.7318310828</v>
      </c>
      <c r="V66" s="220">
        <v>4849267.1459911028</v>
      </c>
      <c r="W66" s="220">
        <v>6241620.4777853042</v>
      </c>
    </row>
    <row r="67" spans="1:23" ht="12" customHeight="1">
      <c r="A67" s="15" t="s">
        <v>34</v>
      </c>
      <c r="B67" s="2" t="s">
        <v>66</v>
      </c>
      <c r="C67" s="2" t="s">
        <v>67</v>
      </c>
      <c r="D67" s="2" t="s">
        <v>57</v>
      </c>
      <c r="E67" s="2" t="s">
        <v>48</v>
      </c>
      <c r="F67" s="88" t="s">
        <v>114</v>
      </c>
      <c r="G67" s="4">
        <v>3.5</v>
      </c>
      <c r="H67" s="2">
        <v>4</v>
      </c>
      <c r="I67" s="2">
        <v>21.25</v>
      </c>
      <c r="J67" s="201">
        <v>3803748.2734440006</v>
      </c>
      <c r="L67" s="1">
        <f t="shared" si="5"/>
        <v>1.25</v>
      </c>
      <c r="M67" s="165">
        <f t="shared" si="6"/>
        <v>1.0755542769387789</v>
      </c>
      <c r="N67" s="148">
        <f t="shared" si="4"/>
        <v>3536547.0204536333</v>
      </c>
    </row>
    <row r="68" spans="1:23" ht="12" customHeight="1">
      <c r="A68" s="15" t="s">
        <v>36</v>
      </c>
      <c r="B68" s="2" t="s">
        <v>66</v>
      </c>
      <c r="C68" s="2" t="s">
        <v>67</v>
      </c>
      <c r="D68" s="2" t="s">
        <v>57</v>
      </c>
      <c r="E68" s="2" t="s">
        <v>48</v>
      </c>
      <c r="F68" s="87" t="s">
        <v>113</v>
      </c>
      <c r="G68" s="4">
        <v>0.50600000000000001</v>
      </c>
      <c r="H68" s="2" t="s">
        <v>29</v>
      </c>
      <c r="I68" s="2">
        <v>22.58</v>
      </c>
      <c r="J68" s="202">
        <v>7990806.9462760016</v>
      </c>
      <c r="L68" s="1">
        <f t="shared" si="5"/>
        <v>2.5799999999999983</v>
      </c>
      <c r="M68" s="165">
        <f t="shared" si="6"/>
        <v>1.1622221079284811</v>
      </c>
      <c r="N68" s="148">
        <f t="shared" si="4"/>
        <v>6875455.9836403718</v>
      </c>
    </row>
    <row r="69" spans="1:23" ht="12" customHeight="1">
      <c r="A69" s="15" t="s">
        <v>36</v>
      </c>
      <c r="B69" s="2" t="s">
        <v>66</v>
      </c>
      <c r="C69" s="2" t="s">
        <v>67</v>
      </c>
      <c r="D69" s="2" t="s">
        <v>57</v>
      </c>
      <c r="E69" s="2" t="s">
        <v>48</v>
      </c>
      <c r="F69" s="88" t="s">
        <v>114</v>
      </c>
      <c r="G69" s="4">
        <v>3.5</v>
      </c>
      <c r="H69" s="2">
        <v>4</v>
      </c>
      <c r="I69" s="2">
        <v>23.41</v>
      </c>
      <c r="J69" s="201">
        <v>6288381.2317760009</v>
      </c>
      <c r="L69" s="1">
        <f t="shared" si="5"/>
        <v>3.41</v>
      </c>
      <c r="M69" s="165">
        <f t="shared" si="6"/>
        <v>1.2198122783521284</v>
      </c>
      <c r="N69" s="148">
        <f t="shared" si="4"/>
        <v>5155204.0780169191</v>
      </c>
    </row>
    <row r="70" spans="1:23" ht="12" customHeight="1">
      <c r="A70" s="15" t="s">
        <v>39</v>
      </c>
      <c r="B70" s="2" t="s">
        <v>66</v>
      </c>
      <c r="C70" s="2" t="s">
        <v>67</v>
      </c>
      <c r="D70" s="2" t="s">
        <v>57</v>
      </c>
      <c r="E70" s="2" t="s">
        <v>48</v>
      </c>
      <c r="F70" s="87" t="s">
        <v>113</v>
      </c>
      <c r="G70" s="4">
        <v>0.51300000000000001</v>
      </c>
      <c r="H70" s="2" t="s">
        <v>29</v>
      </c>
      <c r="I70" s="2">
        <v>23.43</v>
      </c>
      <c r="J70" s="202">
        <v>4857069.7394520007</v>
      </c>
      <c r="L70" s="1">
        <f t="shared" si="5"/>
        <v>3.4299999999999997</v>
      </c>
      <c r="M70" s="165">
        <f t="shared" si="6"/>
        <v>1.2212346495828523</v>
      </c>
      <c r="N70" s="148">
        <f t="shared" si="4"/>
        <v>3977179.7673044014</v>
      </c>
    </row>
    <row r="71" spans="1:23" ht="12" customHeight="1">
      <c r="A71" s="15" t="s">
        <v>39</v>
      </c>
      <c r="B71" s="2" t="s">
        <v>66</v>
      </c>
      <c r="C71" s="2" t="s">
        <v>67</v>
      </c>
      <c r="D71" s="2" t="s">
        <v>57</v>
      </c>
      <c r="E71" s="2" t="s">
        <v>48</v>
      </c>
      <c r="F71" s="88" t="s">
        <v>114</v>
      </c>
      <c r="G71" s="4">
        <v>5</v>
      </c>
      <c r="H71" s="2">
        <v>5.5</v>
      </c>
      <c r="I71" s="16">
        <v>23.21</v>
      </c>
      <c r="J71" s="201">
        <v>4942532.9153480018</v>
      </c>
      <c r="L71" s="1">
        <f t="shared" si="5"/>
        <v>3.2100000000000009</v>
      </c>
      <c r="M71" s="165">
        <f t="shared" si="6"/>
        <v>1.2056793633392509</v>
      </c>
      <c r="N71" s="148">
        <f t="shared" si="4"/>
        <v>4099375.8918284522</v>
      </c>
    </row>
    <row r="72" spans="1:23" ht="12" customHeight="1">
      <c r="A72" s="15" t="s">
        <v>40</v>
      </c>
      <c r="B72" s="2" t="s">
        <v>66</v>
      </c>
      <c r="C72" s="2" t="s">
        <v>67</v>
      </c>
      <c r="D72" s="2" t="s">
        <v>57</v>
      </c>
      <c r="E72" s="2" t="s">
        <v>48</v>
      </c>
      <c r="F72" s="87" t="s">
        <v>113</v>
      </c>
      <c r="G72" s="4">
        <v>0.50800000000000001</v>
      </c>
      <c r="H72" s="2" t="s">
        <v>29</v>
      </c>
      <c r="I72" s="2">
        <v>23.91</v>
      </c>
      <c r="J72" s="202">
        <v>4088519.3687520009</v>
      </c>
      <c r="L72" s="1">
        <f t="shared" si="5"/>
        <v>3.91</v>
      </c>
      <c r="M72" s="165">
        <f t="shared" si="6"/>
        <v>1.2558736059348199</v>
      </c>
      <c r="N72" s="148">
        <f t="shared" si="4"/>
        <v>3255518.1902311561</v>
      </c>
    </row>
    <row r="73" spans="1:23" ht="12" customHeight="1" thickBot="1">
      <c r="A73" s="23" t="s">
        <v>40</v>
      </c>
      <c r="B73" s="12" t="s">
        <v>66</v>
      </c>
      <c r="C73" s="12" t="s">
        <v>67</v>
      </c>
      <c r="D73" s="12" t="s">
        <v>57</v>
      </c>
      <c r="E73" s="12" t="s">
        <v>48</v>
      </c>
      <c r="F73" s="89" t="s">
        <v>114</v>
      </c>
      <c r="G73" s="14">
        <v>3.5</v>
      </c>
      <c r="H73" s="12">
        <v>4</v>
      </c>
      <c r="I73" s="12">
        <v>23.79</v>
      </c>
      <c r="J73" s="203">
        <v>3830649.878132001</v>
      </c>
      <c r="K73" s="168">
        <f>AVERAGE(J62:J73)</f>
        <v>4044154.8259233343</v>
      </c>
      <c r="L73" s="169">
        <f t="shared" si="5"/>
        <v>3.7899999999999991</v>
      </c>
      <c r="M73" s="170">
        <f t="shared" si="6"/>
        <v>1.2471228294286338</v>
      </c>
      <c r="N73" s="175">
        <f t="shared" si="4"/>
        <v>3071589.892943427</v>
      </c>
      <c r="O73" s="168">
        <f>AVERAGE(N62:N73)</f>
        <v>3458804.4054133915</v>
      </c>
    </row>
    <row r="74" spans="1:23" ht="12" customHeight="1">
      <c r="A74" s="185" t="s">
        <v>31</v>
      </c>
      <c r="B74" s="11" t="s">
        <v>68</v>
      </c>
      <c r="C74" s="11" t="s">
        <v>67</v>
      </c>
      <c r="D74" s="11" t="s">
        <v>57</v>
      </c>
      <c r="E74" s="11" t="s">
        <v>48</v>
      </c>
      <c r="F74" s="90" t="s">
        <v>113</v>
      </c>
      <c r="G74" s="13">
        <v>0.499</v>
      </c>
      <c r="H74" s="11" t="s">
        <v>29</v>
      </c>
      <c r="I74" s="11">
        <v>22.41</v>
      </c>
      <c r="J74" s="204">
        <v>1330374.2736200001</v>
      </c>
      <c r="L74" s="1">
        <f t="shared" si="5"/>
        <v>2.41</v>
      </c>
      <c r="M74" s="165">
        <f t="shared" si="6"/>
        <v>1.1507663003321966</v>
      </c>
      <c r="N74" s="148">
        <f t="shared" si="4"/>
        <v>1156076.8448258827</v>
      </c>
    </row>
    <row r="75" spans="1:23" ht="12" customHeight="1">
      <c r="A75" s="186" t="s">
        <v>31</v>
      </c>
      <c r="B75" s="2" t="s">
        <v>68</v>
      </c>
      <c r="C75" s="2" t="s">
        <v>67</v>
      </c>
      <c r="D75" s="2" t="s">
        <v>57</v>
      </c>
      <c r="E75" s="2" t="s">
        <v>48</v>
      </c>
      <c r="F75" s="88" t="s">
        <v>114</v>
      </c>
      <c r="G75" s="4">
        <v>15.5</v>
      </c>
      <c r="H75" s="2">
        <v>16</v>
      </c>
      <c r="I75" s="2">
        <v>22.32</v>
      </c>
      <c r="J75" s="201">
        <v>1289759.5946760003</v>
      </c>
      <c r="L75" s="1">
        <f t="shared" si="5"/>
        <v>2.3200000000000003</v>
      </c>
      <c r="M75" s="165">
        <f t="shared" si="6"/>
        <v>1.1447472460697161</v>
      </c>
      <c r="N75" s="148">
        <f t="shared" si="4"/>
        <v>1126676.3026547197</v>
      </c>
    </row>
    <row r="76" spans="1:23" ht="12" customHeight="1">
      <c r="A76" s="186" t="s">
        <v>33</v>
      </c>
      <c r="B76" s="2" t="s">
        <v>68</v>
      </c>
      <c r="C76" s="2" t="s">
        <v>67</v>
      </c>
      <c r="D76" s="2" t="s">
        <v>57</v>
      </c>
      <c r="E76" s="2" t="s">
        <v>48</v>
      </c>
      <c r="F76" s="87" t="s">
        <v>113</v>
      </c>
      <c r="G76" s="4">
        <v>0.51700000000000002</v>
      </c>
      <c r="H76" s="2" t="s">
        <v>29</v>
      </c>
      <c r="I76" s="2">
        <v>22.35</v>
      </c>
      <c r="J76" s="202">
        <v>2361646.1653120006</v>
      </c>
      <c r="L76" s="1">
        <f t="shared" si="5"/>
        <v>2.3500000000000014</v>
      </c>
      <c r="M76" s="165">
        <f t="shared" si="6"/>
        <v>1.1467500912769448</v>
      </c>
      <c r="N76" s="148">
        <f t="shared" si="4"/>
        <v>2059425.3126958359</v>
      </c>
    </row>
    <row r="77" spans="1:23" ht="12" customHeight="1">
      <c r="A77" s="186" t="s">
        <v>33</v>
      </c>
      <c r="B77" s="2" t="s">
        <v>68</v>
      </c>
      <c r="C77" s="2" t="s">
        <v>67</v>
      </c>
      <c r="D77" s="2" t="s">
        <v>57</v>
      </c>
      <c r="E77" s="2" t="s">
        <v>48</v>
      </c>
      <c r="F77" s="88" t="s">
        <v>114</v>
      </c>
      <c r="G77" s="4">
        <v>11</v>
      </c>
      <c r="H77" s="2">
        <v>11.5</v>
      </c>
      <c r="I77" s="2">
        <v>22.29</v>
      </c>
      <c r="J77" s="201">
        <v>1490154.0691520001</v>
      </c>
      <c r="L77" s="1">
        <f t="shared" si="5"/>
        <v>2.2899999999999991</v>
      </c>
      <c r="M77" s="165">
        <f t="shared" si="6"/>
        <v>1.1427478989122848</v>
      </c>
      <c r="N77" s="148">
        <f t="shared" si="4"/>
        <v>1304009.4587532307</v>
      </c>
    </row>
    <row r="78" spans="1:23" ht="12" customHeight="1">
      <c r="A78" s="186" t="s">
        <v>34</v>
      </c>
      <c r="B78" s="2" t="s">
        <v>68</v>
      </c>
      <c r="C78" s="2" t="s">
        <v>67</v>
      </c>
      <c r="D78" s="2" t="s">
        <v>57</v>
      </c>
      <c r="E78" s="2" t="s">
        <v>48</v>
      </c>
      <c r="F78" s="87" t="s">
        <v>113</v>
      </c>
      <c r="G78" s="4">
        <v>0.50700000000000001</v>
      </c>
      <c r="H78" s="2" t="s">
        <v>29</v>
      </c>
      <c r="I78" s="2">
        <v>22.96</v>
      </c>
      <c r="J78" s="202">
        <v>3705077.8334080004</v>
      </c>
      <c r="L78" s="1">
        <f t="shared" si="5"/>
        <v>2.9600000000000009</v>
      </c>
      <c r="M78" s="165">
        <f t="shared" si="6"/>
        <v>1.1882432644655381</v>
      </c>
      <c r="N78" s="148">
        <f t="shared" ref="N78:N109" si="7">J78/M78</f>
        <v>3118113.8948635352</v>
      </c>
    </row>
    <row r="79" spans="1:23" ht="12" customHeight="1">
      <c r="A79" s="186" t="s">
        <v>34</v>
      </c>
      <c r="B79" s="2" t="s">
        <v>68</v>
      </c>
      <c r="C79" s="2" t="s">
        <v>67</v>
      </c>
      <c r="D79" s="2" t="s">
        <v>57</v>
      </c>
      <c r="E79" s="2" t="s">
        <v>48</v>
      </c>
      <c r="F79" s="88" t="s">
        <v>114</v>
      </c>
      <c r="G79" s="4">
        <v>4</v>
      </c>
      <c r="H79" s="2">
        <v>4.5</v>
      </c>
      <c r="I79" s="2">
        <v>22.68</v>
      </c>
      <c r="J79" s="201">
        <v>4853416.6663920013</v>
      </c>
      <c r="L79" s="1">
        <f t="shared" si="5"/>
        <v>2.6799999999999997</v>
      </c>
      <c r="M79" s="165">
        <f t="shared" si="6"/>
        <v>1.1690140178930826</v>
      </c>
      <c r="N79" s="148">
        <f t="shared" si="7"/>
        <v>4151718.107828449</v>
      </c>
    </row>
    <row r="80" spans="1:23" ht="12" customHeight="1">
      <c r="A80" s="186" t="s">
        <v>36</v>
      </c>
      <c r="B80" s="2" t="s">
        <v>68</v>
      </c>
      <c r="C80" s="2" t="s">
        <v>67</v>
      </c>
      <c r="D80" s="2" t="s">
        <v>57</v>
      </c>
      <c r="E80" s="2" t="s">
        <v>48</v>
      </c>
      <c r="F80" s="87" t="s">
        <v>113</v>
      </c>
      <c r="G80" s="4">
        <v>0.51200000000000001</v>
      </c>
      <c r="H80" s="2" t="s">
        <v>29</v>
      </c>
      <c r="I80" s="2">
        <v>23.65</v>
      </c>
      <c r="J80" s="202">
        <v>8781388.1575840022</v>
      </c>
      <c r="L80" s="1">
        <f t="shared" si="5"/>
        <v>3.6499999999999986</v>
      </c>
      <c r="M80" s="165">
        <f t="shared" si="6"/>
        <v>1.2369906251120779</v>
      </c>
      <c r="N80" s="148">
        <f t="shared" si="7"/>
        <v>7098993.2981815133</v>
      </c>
    </row>
    <row r="81" spans="1:15" ht="12" customHeight="1">
      <c r="A81" s="186" t="s">
        <v>36</v>
      </c>
      <c r="B81" s="2" t="s">
        <v>68</v>
      </c>
      <c r="C81" s="2" t="s">
        <v>67</v>
      </c>
      <c r="D81" s="2" t="s">
        <v>57</v>
      </c>
      <c r="E81" s="2" t="s">
        <v>48</v>
      </c>
      <c r="F81" s="88" t="s">
        <v>114</v>
      </c>
      <c r="G81" s="4">
        <v>4</v>
      </c>
      <c r="H81" s="2">
        <v>4.5</v>
      </c>
      <c r="I81" s="2">
        <v>23.58</v>
      </c>
      <c r="J81" s="201">
        <v>8303453.7990880013</v>
      </c>
      <c r="L81" s="1">
        <f t="shared" si="5"/>
        <v>3.5799999999999983</v>
      </c>
      <c r="M81" s="165">
        <f t="shared" si="6"/>
        <v>1.2319554344041899</v>
      </c>
      <c r="N81" s="148">
        <f t="shared" si="7"/>
        <v>6740060.2060770141</v>
      </c>
    </row>
    <row r="82" spans="1:15" ht="12" customHeight="1">
      <c r="A82" s="186" t="s">
        <v>39</v>
      </c>
      <c r="B82" s="2" t="s">
        <v>68</v>
      </c>
      <c r="C82" s="2" t="s">
        <v>67</v>
      </c>
      <c r="D82" s="2" t="s">
        <v>57</v>
      </c>
      <c r="E82" s="2" t="s">
        <v>48</v>
      </c>
      <c r="F82" s="87" t="s">
        <v>113</v>
      </c>
      <c r="G82" s="4">
        <v>0.51500000000000001</v>
      </c>
      <c r="H82" s="2" t="s">
        <v>29</v>
      </c>
      <c r="I82" s="2">
        <v>24.07</v>
      </c>
      <c r="J82" s="202">
        <v>5267544.0154400002</v>
      </c>
      <c r="L82" s="1">
        <f t="shared" si="5"/>
        <v>4.07</v>
      </c>
      <c r="M82" s="165">
        <f t="shared" si="6"/>
        <v>1.2676368968616685</v>
      </c>
      <c r="N82" s="148">
        <f t="shared" si="7"/>
        <v>4155404.4604421323</v>
      </c>
    </row>
    <row r="83" spans="1:15" ht="12" customHeight="1">
      <c r="A83" s="186" t="s">
        <v>39</v>
      </c>
      <c r="B83" s="2" t="s">
        <v>68</v>
      </c>
      <c r="C83" s="2" t="s">
        <v>67</v>
      </c>
      <c r="D83" s="2" t="s">
        <v>57</v>
      </c>
      <c r="E83" s="2" t="s">
        <v>48</v>
      </c>
      <c r="F83" s="88" t="s">
        <v>114</v>
      </c>
      <c r="G83" s="4">
        <v>4.8</v>
      </c>
      <c r="H83" s="2">
        <v>5.3</v>
      </c>
      <c r="I83" s="2">
        <v>24.02</v>
      </c>
      <c r="J83" s="201">
        <v>5114002.5446720002</v>
      </c>
      <c r="L83" s="1">
        <f t="shared" si="5"/>
        <v>4.0199999999999996</v>
      </c>
      <c r="M83" s="165">
        <f t="shared" si="6"/>
        <v>1.263949080701869</v>
      </c>
      <c r="N83" s="148">
        <f t="shared" si="7"/>
        <v>4046051.0812921375</v>
      </c>
    </row>
    <row r="84" spans="1:15" ht="12" customHeight="1">
      <c r="A84" s="186" t="s">
        <v>40</v>
      </c>
      <c r="B84" s="2" t="s">
        <v>68</v>
      </c>
      <c r="C84" s="2" t="s">
        <v>67</v>
      </c>
      <c r="D84" s="2" t="s">
        <v>57</v>
      </c>
      <c r="E84" s="2" t="s">
        <v>48</v>
      </c>
      <c r="F84" s="87" t="s">
        <v>113</v>
      </c>
      <c r="G84" s="4">
        <v>0.5</v>
      </c>
      <c r="H84" s="2" t="s">
        <v>29</v>
      </c>
      <c r="I84" s="2">
        <v>24.04</v>
      </c>
      <c r="J84" s="202">
        <v>4424995.4981400007</v>
      </c>
      <c r="L84" s="1">
        <f t="shared" si="5"/>
        <v>4.0399999999999991</v>
      </c>
      <c r="M84" s="165">
        <f t="shared" si="6"/>
        <v>1.2654229179810927</v>
      </c>
      <c r="N84" s="148">
        <f t="shared" si="7"/>
        <v>3496851.0805856264</v>
      </c>
    </row>
    <row r="85" spans="1:15" ht="12" customHeight="1" thickBot="1">
      <c r="A85" s="187" t="s">
        <v>40</v>
      </c>
      <c r="B85" s="12" t="s">
        <v>68</v>
      </c>
      <c r="C85" s="12" t="s">
        <v>67</v>
      </c>
      <c r="D85" s="12" t="s">
        <v>57</v>
      </c>
      <c r="E85" s="12" t="s">
        <v>48</v>
      </c>
      <c r="F85" s="89" t="s">
        <v>114</v>
      </c>
      <c r="G85" s="14">
        <v>3.8</v>
      </c>
      <c r="H85" s="12">
        <v>4.3</v>
      </c>
      <c r="I85" s="12">
        <v>24.12</v>
      </c>
      <c r="J85" s="203">
        <v>4874417.1530600013</v>
      </c>
      <c r="K85" s="168">
        <f>AVERAGE(J74:J85)</f>
        <v>4316352.480878667</v>
      </c>
      <c r="L85" s="169">
        <f t="shared" si="5"/>
        <v>4.120000000000001</v>
      </c>
      <c r="M85" s="170">
        <f t="shared" si="6"/>
        <v>1.2713354729391231</v>
      </c>
      <c r="N85" s="175">
        <f t="shared" si="7"/>
        <v>3834091.989733546</v>
      </c>
      <c r="O85" s="168">
        <f>AVERAGE(N74:N85)</f>
        <v>3523956.0031611361</v>
      </c>
    </row>
    <row r="86" spans="1:15" ht="12" customHeight="1">
      <c r="A86" s="188" t="s">
        <v>31</v>
      </c>
      <c r="B86" s="11" t="s">
        <v>70</v>
      </c>
      <c r="C86" s="11" t="s">
        <v>67</v>
      </c>
      <c r="D86" s="11" t="s">
        <v>57</v>
      </c>
      <c r="E86" s="11" t="s">
        <v>48</v>
      </c>
      <c r="F86" s="90" t="s">
        <v>113</v>
      </c>
      <c r="G86" s="13">
        <v>0.503</v>
      </c>
      <c r="H86" s="11" t="s">
        <v>29</v>
      </c>
      <c r="I86" s="11">
        <v>21.96</v>
      </c>
      <c r="J86" s="204">
        <v>1442813.9890360003</v>
      </c>
      <c r="L86" s="1">
        <f t="shared" si="5"/>
        <v>1.9600000000000009</v>
      </c>
      <c r="M86" s="165">
        <f t="shared" si="6"/>
        <v>1.1209842117599416</v>
      </c>
      <c r="N86" s="148">
        <f t="shared" si="7"/>
        <v>1287095.7270404256</v>
      </c>
    </row>
    <row r="87" spans="1:15" ht="12" customHeight="1">
      <c r="A87" s="189" t="s">
        <v>31</v>
      </c>
      <c r="B87" s="2" t="s">
        <v>70</v>
      </c>
      <c r="C87" s="2" t="s">
        <v>67</v>
      </c>
      <c r="D87" s="2" t="s">
        <v>57</v>
      </c>
      <c r="E87" s="2" t="s">
        <v>48</v>
      </c>
      <c r="F87" s="88" t="s">
        <v>114</v>
      </c>
      <c r="G87" s="4">
        <v>16</v>
      </c>
      <c r="H87" s="2">
        <v>16.5</v>
      </c>
      <c r="I87" s="2">
        <v>22.02</v>
      </c>
      <c r="J87" s="201">
        <v>1309654.7925720003</v>
      </c>
      <c r="L87" s="1">
        <f t="shared" si="5"/>
        <v>2.0199999999999996</v>
      </c>
      <c r="M87" s="165">
        <f t="shared" si="6"/>
        <v>1.1249101821839345</v>
      </c>
      <c r="N87" s="148">
        <f t="shared" si="7"/>
        <v>1164230.5433038191</v>
      </c>
    </row>
    <row r="88" spans="1:15" ht="12" customHeight="1">
      <c r="A88" s="189" t="s">
        <v>33</v>
      </c>
      <c r="B88" s="2" t="s">
        <v>70</v>
      </c>
      <c r="C88" s="2" t="s">
        <v>67</v>
      </c>
      <c r="D88" s="2" t="s">
        <v>57</v>
      </c>
      <c r="E88" s="2" t="s">
        <v>48</v>
      </c>
      <c r="F88" s="87" t="s">
        <v>113</v>
      </c>
      <c r="G88" s="4">
        <v>0.54200000000000004</v>
      </c>
      <c r="H88" s="2" t="s">
        <v>29</v>
      </c>
      <c r="I88" s="2">
        <v>22.09</v>
      </c>
      <c r="J88" s="202">
        <v>1600682.9463520003</v>
      </c>
      <c r="L88" s="1">
        <f t="shared" si="5"/>
        <v>2.09</v>
      </c>
      <c r="M88" s="165">
        <f t="shared" si="6"/>
        <v>1.1295078625369421</v>
      </c>
      <c r="N88" s="148">
        <f t="shared" si="7"/>
        <v>1417150.7781776488</v>
      </c>
    </row>
    <row r="89" spans="1:15" ht="12" customHeight="1">
      <c r="A89" s="189" t="s">
        <v>33</v>
      </c>
      <c r="B89" s="2" t="s">
        <v>70</v>
      </c>
      <c r="C89" s="2" t="s">
        <v>67</v>
      </c>
      <c r="D89" s="2" t="s">
        <v>57</v>
      </c>
      <c r="E89" s="2" t="s">
        <v>48</v>
      </c>
      <c r="F89" s="88" t="s">
        <v>114</v>
      </c>
      <c r="G89" s="4">
        <v>10.5</v>
      </c>
      <c r="H89" s="2">
        <v>11</v>
      </c>
      <c r="I89" s="2">
        <v>21.82</v>
      </c>
      <c r="J89" s="201">
        <v>1654935.7647200003</v>
      </c>
      <c r="L89" s="1">
        <f t="shared" si="5"/>
        <v>1.8200000000000003</v>
      </c>
      <c r="M89" s="165">
        <f t="shared" si="6"/>
        <v>1.1118768160799275</v>
      </c>
      <c r="N89" s="148">
        <f t="shared" si="7"/>
        <v>1488416.4691505132</v>
      </c>
    </row>
    <row r="90" spans="1:15" ht="12" customHeight="1">
      <c r="A90" s="189" t="s">
        <v>34</v>
      </c>
      <c r="B90" s="2" t="s">
        <v>70</v>
      </c>
      <c r="C90" s="2" t="s">
        <v>67</v>
      </c>
      <c r="D90" s="2" t="s">
        <v>57</v>
      </c>
      <c r="E90" s="2" t="s">
        <v>48</v>
      </c>
      <c r="F90" s="87" t="s">
        <v>113</v>
      </c>
      <c r="G90" s="4">
        <v>0.57499999999999996</v>
      </c>
      <c r="H90" s="2" t="s">
        <v>29</v>
      </c>
      <c r="I90" s="2">
        <v>22.06</v>
      </c>
      <c r="J90" s="202">
        <v>4856526.4619200006</v>
      </c>
      <c r="L90" s="1">
        <f t="shared" si="5"/>
        <v>2.0599999999999987</v>
      </c>
      <c r="M90" s="165">
        <f t="shared" si="6"/>
        <v>1.1275351315764501</v>
      </c>
      <c r="N90" s="148">
        <f t="shared" si="7"/>
        <v>4307206.3352295766</v>
      </c>
    </row>
    <row r="91" spans="1:15" ht="12" customHeight="1">
      <c r="A91" s="189" t="s">
        <v>34</v>
      </c>
      <c r="B91" s="2" t="s">
        <v>70</v>
      </c>
      <c r="C91" s="2" t="s">
        <v>67</v>
      </c>
      <c r="D91" s="2" t="s">
        <v>57</v>
      </c>
      <c r="E91" s="2" t="s">
        <v>48</v>
      </c>
      <c r="F91" s="88" t="s">
        <v>114</v>
      </c>
      <c r="G91" s="4">
        <v>4</v>
      </c>
      <c r="H91" s="2">
        <v>4.5</v>
      </c>
      <c r="I91" s="2">
        <v>22.03</v>
      </c>
      <c r="J91" s="201">
        <v>2619909.0638000006</v>
      </c>
      <c r="L91" s="1">
        <f t="shared" si="5"/>
        <v>2.0300000000000011</v>
      </c>
      <c r="M91" s="165">
        <f t="shared" si="6"/>
        <v>1.1255658460700111</v>
      </c>
      <c r="N91" s="148">
        <f t="shared" si="7"/>
        <v>2327637.3149981312</v>
      </c>
    </row>
    <row r="92" spans="1:15" ht="12" customHeight="1">
      <c r="A92" s="189" t="s">
        <v>36</v>
      </c>
      <c r="B92" s="2" t="s">
        <v>70</v>
      </c>
      <c r="C92" s="2" t="s">
        <v>67</v>
      </c>
      <c r="D92" s="2" t="s">
        <v>57</v>
      </c>
      <c r="E92" s="2" t="s">
        <v>48</v>
      </c>
      <c r="F92" s="87" t="s">
        <v>113</v>
      </c>
      <c r="G92" s="4">
        <v>0.73699999999999999</v>
      </c>
      <c r="H92" s="2" t="s">
        <v>29</v>
      </c>
      <c r="I92" s="2">
        <v>22.98</v>
      </c>
      <c r="J92" s="202">
        <v>6899905.6620200016</v>
      </c>
      <c r="L92" s="1">
        <f t="shared" si="5"/>
        <v>2.9800000000000004</v>
      </c>
      <c r="M92" s="165">
        <f t="shared" si="6"/>
        <v>1.1896288244115001</v>
      </c>
      <c r="N92" s="148">
        <f t="shared" si="7"/>
        <v>5800049.1585544171</v>
      </c>
    </row>
    <row r="93" spans="1:15" ht="12" customHeight="1">
      <c r="A93" s="189" t="s">
        <v>36</v>
      </c>
      <c r="B93" s="2" t="s">
        <v>70</v>
      </c>
      <c r="C93" s="2" t="s">
        <v>67</v>
      </c>
      <c r="D93" s="2" t="s">
        <v>57</v>
      </c>
      <c r="E93" s="2" t="s">
        <v>48</v>
      </c>
      <c r="F93" s="88" t="s">
        <v>114</v>
      </c>
      <c r="G93" s="4">
        <v>4</v>
      </c>
      <c r="H93" s="2">
        <v>4.5</v>
      </c>
      <c r="I93" s="2">
        <v>22.99</v>
      </c>
      <c r="J93" s="201">
        <v>6166555.9286520015</v>
      </c>
      <c r="L93" s="1">
        <f t="shared" si="5"/>
        <v>2.9899999999999984</v>
      </c>
      <c r="M93" s="165">
        <f t="shared" si="6"/>
        <v>1.1903222101327384</v>
      </c>
      <c r="N93" s="148">
        <f t="shared" si="7"/>
        <v>5180577.0539762843</v>
      </c>
    </row>
    <row r="94" spans="1:15" ht="12" customHeight="1">
      <c r="A94" s="189" t="s">
        <v>39</v>
      </c>
      <c r="B94" s="2" t="s">
        <v>70</v>
      </c>
      <c r="C94" s="2" t="s">
        <v>67</v>
      </c>
      <c r="D94" s="2" t="s">
        <v>57</v>
      </c>
      <c r="E94" s="2" t="s">
        <v>48</v>
      </c>
      <c r="F94" s="87" t="s">
        <v>113</v>
      </c>
      <c r="G94" s="4">
        <v>0.50600000000000001</v>
      </c>
      <c r="H94" s="2" t="s">
        <v>29</v>
      </c>
      <c r="I94" s="2">
        <v>22.78</v>
      </c>
      <c r="J94" s="202">
        <v>5260837.347976001</v>
      </c>
      <c r="L94" s="1">
        <f t="shared" si="5"/>
        <v>2.7800000000000011</v>
      </c>
      <c r="M94" s="165">
        <f t="shared" si="6"/>
        <v>1.1758456191014255</v>
      </c>
      <c r="N94" s="148">
        <f t="shared" si="7"/>
        <v>4474088.4879056681</v>
      </c>
    </row>
    <row r="95" spans="1:15" ht="12" customHeight="1">
      <c r="A95" s="189" t="s">
        <v>39</v>
      </c>
      <c r="B95" s="2" t="s">
        <v>70</v>
      </c>
      <c r="C95" s="2" t="s">
        <v>67</v>
      </c>
      <c r="D95" s="2" t="s">
        <v>57</v>
      </c>
      <c r="E95" s="2" t="s">
        <v>48</v>
      </c>
      <c r="F95" s="88" t="s">
        <v>114</v>
      </c>
      <c r="G95" s="4">
        <v>4.7</v>
      </c>
      <c r="H95" s="2">
        <v>5.2</v>
      </c>
      <c r="I95" s="2">
        <v>23.9</v>
      </c>
      <c r="J95" s="201">
        <v>5446750.6661680005</v>
      </c>
      <c r="L95" s="1">
        <f t="shared" si="5"/>
        <v>3.8999999999999986</v>
      </c>
      <c r="M95" s="165">
        <f t="shared" si="6"/>
        <v>1.2551420352570464</v>
      </c>
      <c r="N95" s="148">
        <f t="shared" si="7"/>
        <v>4339549.2407777859</v>
      </c>
    </row>
    <row r="96" spans="1:15" ht="12" customHeight="1">
      <c r="A96" s="189" t="s">
        <v>40</v>
      </c>
      <c r="B96" s="2" t="s">
        <v>70</v>
      </c>
      <c r="C96" s="2" t="s">
        <v>67</v>
      </c>
      <c r="D96" s="2" t="s">
        <v>57</v>
      </c>
      <c r="E96" s="2" t="s">
        <v>48</v>
      </c>
      <c r="F96" s="87" t="s">
        <v>113</v>
      </c>
      <c r="G96" s="4">
        <v>0.51800000000000002</v>
      </c>
      <c r="H96" s="2" t="s">
        <v>29</v>
      </c>
      <c r="I96" s="2">
        <v>22.96</v>
      </c>
      <c r="J96" s="202">
        <v>4257253.8767080009</v>
      </c>
      <c r="L96" s="1">
        <f t="shared" si="5"/>
        <v>2.9600000000000009</v>
      </c>
      <c r="M96" s="165">
        <f t="shared" si="6"/>
        <v>1.1882432644655381</v>
      </c>
      <c r="N96" s="148">
        <f t="shared" si="7"/>
        <v>3582813.3884881544</v>
      </c>
    </row>
    <row r="97" spans="1:15" ht="12" customHeight="1" thickBot="1">
      <c r="A97" s="190" t="s">
        <v>40</v>
      </c>
      <c r="B97" s="12" t="s">
        <v>70</v>
      </c>
      <c r="C97" s="12" t="s">
        <v>67</v>
      </c>
      <c r="D97" s="12" t="s">
        <v>57</v>
      </c>
      <c r="E97" s="12" t="s">
        <v>48</v>
      </c>
      <c r="F97" s="89" t="s">
        <v>114</v>
      </c>
      <c r="G97" s="14">
        <v>3.5</v>
      </c>
      <c r="H97" s="12">
        <v>4</v>
      </c>
      <c r="I97" s="12">
        <v>23.67</v>
      </c>
      <c r="J97" s="203">
        <v>4758755.2398680011</v>
      </c>
      <c r="K97" s="168">
        <f>AVERAGE(J86:J97)</f>
        <v>3856215.1449826672</v>
      </c>
      <c r="L97" s="169">
        <f t="shared" si="5"/>
        <v>3.6700000000000017</v>
      </c>
      <c r="M97" s="170">
        <f t="shared" si="6"/>
        <v>1.2384330272825266</v>
      </c>
      <c r="N97" s="175">
        <f t="shared" si="7"/>
        <v>3842561.6363850213</v>
      </c>
      <c r="O97" s="168">
        <f>AVERAGE(N86:N97)</f>
        <v>3267614.6778322873</v>
      </c>
    </row>
    <row r="98" spans="1:15" ht="12" customHeight="1">
      <c r="A98" s="26" t="s">
        <v>31</v>
      </c>
      <c r="B98" s="11" t="s">
        <v>72</v>
      </c>
      <c r="C98" s="11" t="s">
        <v>73</v>
      </c>
      <c r="D98" s="11" t="s">
        <v>57</v>
      </c>
      <c r="E98" s="11" t="s">
        <v>48</v>
      </c>
      <c r="F98" s="90" t="s">
        <v>113</v>
      </c>
      <c r="G98" s="13">
        <v>0.59099999999999997</v>
      </c>
      <c r="H98" s="11" t="s">
        <v>29</v>
      </c>
      <c r="I98" s="11">
        <v>20.55</v>
      </c>
      <c r="J98" s="204">
        <v>1316886.0038600001</v>
      </c>
      <c r="L98" s="1">
        <f t="shared" si="5"/>
        <v>0.55000000000000071</v>
      </c>
      <c r="M98" s="165">
        <f t="shared" si="6"/>
        <v>1.032566963529018</v>
      </c>
      <c r="N98" s="148">
        <f t="shared" si="7"/>
        <v>1275351.6724564391</v>
      </c>
    </row>
    <row r="99" spans="1:15" ht="12" customHeight="1">
      <c r="A99" s="15" t="s">
        <v>31</v>
      </c>
      <c r="B99" s="2" t="s">
        <v>72</v>
      </c>
      <c r="C99" s="2" t="s">
        <v>73</v>
      </c>
      <c r="D99" s="2" t="s">
        <v>57</v>
      </c>
      <c r="E99" s="2" t="s">
        <v>48</v>
      </c>
      <c r="F99" s="88" t="s">
        <v>114</v>
      </c>
      <c r="G99" s="4">
        <v>16</v>
      </c>
      <c r="H99" s="2">
        <v>16.5</v>
      </c>
      <c r="I99" s="2">
        <v>20.47</v>
      </c>
      <c r="J99" s="201">
        <v>1537437.9481440005</v>
      </c>
      <c r="L99" s="1">
        <f t="shared" si="5"/>
        <v>0.46999999999999886</v>
      </c>
      <c r="M99" s="165">
        <f t="shared" si="6"/>
        <v>1.0277648408401907</v>
      </c>
      <c r="N99" s="148">
        <f t="shared" si="7"/>
        <v>1495904.4005505729</v>
      </c>
    </row>
    <row r="100" spans="1:15" ht="12" customHeight="1">
      <c r="A100" s="15" t="s">
        <v>33</v>
      </c>
      <c r="B100" s="2" t="s">
        <v>72</v>
      </c>
      <c r="C100" s="2" t="s">
        <v>73</v>
      </c>
      <c r="D100" s="2" t="s">
        <v>57</v>
      </c>
      <c r="E100" s="2" t="s">
        <v>48</v>
      </c>
      <c r="F100" s="87" t="s">
        <v>113</v>
      </c>
      <c r="G100" s="4">
        <v>0.48199999999999998</v>
      </c>
      <c r="H100" s="2" t="s">
        <v>29</v>
      </c>
      <c r="I100" s="2">
        <v>20.37</v>
      </c>
      <c r="J100" s="202">
        <v>2385100.7677280004</v>
      </c>
      <c r="L100" s="1">
        <f t="shared" si="5"/>
        <v>0.37000000000000099</v>
      </c>
      <c r="M100" s="165">
        <f t="shared" si="6"/>
        <v>1.0217935811658625</v>
      </c>
      <c r="N100" s="148">
        <f t="shared" si="7"/>
        <v>2334229.5466434713</v>
      </c>
    </row>
    <row r="101" spans="1:15" ht="12" customHeight="1">
      <c r="A101" s="15" t="s">
        <v>33</v>
      </c>
      <c r="B101" s="2" t="s">
        <v>72</v>
      </c>
      <c r="C101" s="2" t="s">
        <v>73</v>
      </c>
      <c r="D101" s="2" t="s">
        <v>57</v>
      </c>
      <c r="E101" s="2" t="s">
        <v>48</v>
      </c>
      <c r="F101" s="88" t="s">
        <v>114</v>
      </c>
      <c r="G101" s="4">
        <v>11.5</v>
      </c>
      <c r="H101" s="2">
        <v>12</v>
      </c>
      <c r="I101" s="2">
        <v>20.329999999999998</v>
      </c>
      <c r="J101" s="201">
        <v>1984892.5637240002</v>
      </c>
      <c r="L101" s="1">
        <f t="shared" si="5"/>
        <v>0.32999999999999829</v>
      </c>
      <c r="M101" s="165">
        <f t="shared" si="6"/>
        <v>1.0194148025672676</v>
      </c>
      <c r="N101" s="148">
        <f t="shared" si="7"/>
        <v>1947090.1920644066</v>
      </c>
    </row>
    <row r="102" spans="1:15" ht="12" customHeight="1">
      <c r="A102" s="15" t="s">
        <v>34</v>
      </c>
      <c r="B102" s="2" t="s">
        <v>72</v>
      </c>
      <c r="C102" s="2" t="s">
        <v>73</v>
      </c>
      <c r="D102" s="2" t="s">
        <v>57</v>
      </c>
      <c r="E102" s="2" t="s">
        <v>48</v>
      </c>
      <c r="F102" s="87" t="s">
        <v>113</v>
      </c>
      <c r="G102" s="4">
        <v>0.51300000000000001</v>
      </c>
      <c r="H102" s="2" t="s">
        <v>29</v>
      </c>
      <c r="I102" s="2">
        <v>19.670000000000002</v>
      </c>
      <c r="J102" s="202">
        <v>4295882.7826040005</v>
      </c>
      <c r="L102" s="1">
        <f t="shared" si="5"/>
        <v>-0.32999999999999829</v>
      </c>
      <c r="M102" s="165">
        <f t="shared" si="6"/>
        <v>0.98095495325516768</v>
      </c>
      <c r="N102" s="148">
        <f t="shared" si="7"/>
        <v>4379286.4986803811</v>
      </c>
    </row>
    <row r="103" spans="1:15" ht="12" customHeight="1">
      <c r="A103" s="15" t="s">
        <v>34</v>
      </c>
      <c r="B103" s="2" t="s">
        <v>72</v>
      </c>
      <c r="C103" s="2" t="s">
        <v>73</v>
      </c>
      <c r="D103" s="2" t="s">
        <v>57</v>
      </c>
      <c r="E103" s="2" t="s">
        <v>48</v>
      </c>
      <c r="F103" s="88" t="s">
        <v>114</v>
      </c>
      <c r="G103" s="4">
        <v>4</v>
      </c>
      <c r="H103" s="2">
        <v>4.5</v>
      </c>
      <c r="I103" s="2">
        <v>19.54</v>
      </c>
      <c r="J103" s="201">
        <v>2981694.4326960007</v>
      </c>
      <c r="L103" s="1">
        <f t="shared" si="5"/>
        <v>-0.46000000000000085</v>
      </c>
      <c r="M103" s="165">
        <f t="shared" si="6"/>
        <v>0.97355233329399615</v>
      </c>
      <c r="N103" s="148">
        <f t="shared" si="7"/>
        <v>3062695.5847432395</v>
      </c>
    </row>
    <row r="104" spans="1:15" ht="12" customHeight="1">
      <c r="A104" s="15" t="s">
        <v>36</v>
      </c>
      <c r="B104" s="2" t="s">
        <v>72</v>
      </c>
      <c r="C104" s="2" t="s">
        <v>73</v>
      </c>
      <c r="D104" s="2" t="s">
        <v>57</v>
      </c>
      <c r="E104" s="2" t="s">
        <v>48</v>
      </c>
      <c r="F104" s="87" t="s">
        <v>113</v>
      </c>
      <c r="G104" s="4">
        <v>0.505</v>
      </c>
      <c r="H104" s="2" t="s">
        <v>29</v>
      </c>
      <c r="I104" s="2">
        <v>20.260000000000002</v>
      </c>
      <c r="J104" s="202">
        <v>6928024.9577280022</v>
      </c>
      <c r="L104" s="1">
        <f t="shared" si="5"/>
        <v>0.26000000000000156</v>
      </c>
      <c r="M104" s="165">
        <f t="shared" si="6"/>
        <v>1.0152652578276662</v>
      </c>
      <c r="N104" s="148">
        <f t="shared" si="7"/>
        <v>6823857.0209244601</v>
      </c>
    </row>
    <row r="105" spans="1:15" ht="12" customHeight="1">
      <c r="A105" s="15" t="s">
        <v>36</v>
      </c>
      <c r="B105" s="2" t="s">
        <v>72</v>
      </c>
      <c r="C105" s="2" t="s">
        <v>73</v>
      </c>
      <c r="D105" s="2" t="s">
        <v>57</v>
      </c>
      <c r="E105" s="2" t="s">
        <v>48</v>
      </c>
      <c r="F105" s="88" t="s">
        <v>114</v>
      </c>
      <c r="G105" s="4">
        <v>4</v>
      </c>
      <c r="H105" s="2">
        <v>4.5</v>
      </c>
      <c r="I105" s="2">
        <v>20.55</v>
      </c>
      <c r="J105" s="201">
        <v>6376148.653756001</v>
      </c>
      <c r="L105" s="1">
        <f t="shared" si="5"/>
        <v>0.55000000000000071</v>
      </c>
      <c r="M105" s="165">
        <f t="shared" si="6"/>
        <v>1.032566963529018</v>
      </c>
      <c r="N105" s="148">
        <f t="shared" si="7"/>
        <v>6175046.1509674415</v>
      </c>
    </row>
    <row r="106" spans="1:15" ht="12" customHeight="1">
      <c r="A106" s="15" t="s">
        <v>39</v>
      </c>
      <c r="B106" s="2" t="s">
        <v>72</v>
      </c>
      <c r="C106" s="2" t="s">
        <v>73</v>
      </c>
      <c r="D106" s="2" t="s">
        <v>57</v>
      </c>
      <c r="E106" s="2" t="s">
        <v>48</v>
      </c>
      <c r="F106" s="87" t="s">
        <v>113</v>
      </c>
      <c r="G106" s="4">
        <v>0.501</v>
      </c>
      <c r="H106" s="2" t="s">
        <v>29</v>
      </c>
      <c r="I106" s="2">
        <v>21.32</v>
      </c>
      <c r="J106" s="202">
        <v>5949450.9866400016</v>
      </c>
      <c r="L106" s="1">
        <f t="shared" si="5"/>
        <v>1.3200000000000003</v>
      </c>
      <c r="M106" s="165">
        <f t="shared" si="6"/>
        <v>1.0799502321412418</v>
      </c>
      <c r="N106" s="148">
        <f t="shared" si="7"/>
        <v>5509004.7759366566</v>
      </c>
    </row>
    <row r="107" spans="1:15" ht="12" customHeight="1">
      <c r="A107" s="15" t="s">
        <v>39</v>
      </c>
      <c r="B107" s="2" t="s">
        <v>72</v>
      </c>
      <c r="C107" s="2" t="s">
        <v>73</v>
      </c>
      <c r="D107" s="2" t="s">
        <v>57</v>
      </c>
      <c r="E107" s="2" t="s">
        <v>48</v>
      </c>
      <c r="F107" s="88" t="s">
        <v>114</v>
      </c>
      <c r="G107" s="4">
        <v>4.7</v>
      </c>
      <c r="H107" s="2">
        <v>5.2</v>
      </c>
      <c r="I107" s="2">
        <v>20.92</v>
      </c>
      <c r="J107" s="201">
        <v>5299428.786456001</v>
      </c>
      <c r="L107" s="1">
        <f t="shared" si="5"/>
        <v>0.92000000000000171</v>
      </c>
      <c r="M107" s="165">
        <f t="shared" si="6"/>
        <v>1.0550702954578757</v>
      </c>
      <c r="N107" s="148">
        <f t="shared" si="7"/>
        <v>5022820.5734445155</v>
      </c>
    </row>
    <row r="108" spans="1:15" ht="12" customHeight="1">
      <c r="A108" s="15" t="s">
        <v>40</v>
      </c>
      <c r="B108" s="2" t="s">
        <v>72</v>
      </c>
      <c r="C108" s="2" t="s">
        <v>73</v>
      </c>
      <c r="D108" s="2" t="s">
        <v>57</v>
      </c>
      <c r="E108" s="2" t="s">
        <v>48</v>
      </c>
      <c r="F108" s="87" t="s">
        <v>113</v>
      </c>
      <c r="G108" s="4">
        <v>0.61399999999999999</v>
      </c>
      <c r="H108" s="2" t="s">
        <v>29</v>
      </c>
      <c r="I108" s="2">
        <v>21.69</v>
      </c>
      <c r="J108" s="202">
        <v>4779043.8456320008</v>
      </c>
      <c r="L108" s="1">
        <f t="shared" si="5"/>
        <v>1.6900000000000013</v>
      </c>
      <c r="M108" s="165">
        <f t="shared" si="6"/>
        <v>1.1034862151805038</v>
      </c>
      <c r="N108" s="148">
        <f t="shared" si="7"/>
        <v>4330859.579292764</v>
      </c>
    </row>
    <row r="109" spans="1:15" ht="12" customHeight="1" thickBot="1">
      <c r="A109" s="23" t="s">
        <v>40</v>
      </c>
      <c r="B109" s="12" t="s">
        <v>72</v>
      </c>
      <c r="C109" s="12" t="s">
        <v>73</v>
      </c>
      <c r="D109" s="12" t="s">
        <v>57</v>
      </c>
      <c r="E109" s="12" t="s">
        <v>48</v>
      </c>
      <c r="F109" s="89" t="s">
        <v>114</v>
      </c>
      <c r="G109" s="14">
        <v>3</v>
      </c>
      <c r="H109" s="12">
        <v>3.5</v>
      </c>
      <c r="I109" s="12">
        <v>21.21</v>
      </c>
      <c r="J109" s="203">
        <v>4733333.5981120011</v>
      </c>
      <c r="K109" s="168">
        <f>AVERAGE(J98:J109)</f>
        <v>4047277.1105900011</v>
      </c>
      <c r="L109" s="169">
        <f t="shared" si="5"/>
        <v>1.2100000000000009</v>
      </c>
      <c r="M109" s="170">
        <f t="shared" si="6"/>
        <v>1.0730503411705685</v>
      </c>
      <c r="N109" s="171">
        <f t="shared" si="7"/>
        <v>4411101.1538829627</v>
      </c>
      <c r="O109" s="168">
        <f>AVERAGE(N98:N109)</f>
        <v>3897270.5957989427</v>
      </c>
    </row>
    <row r="110" spans="1:15" ht="12" customHeight="1">
      <c r="A110" s="172" t="s">
        <v>31</v>
      </c>
      <c r="B110" s="11" t="s">
        <v>75</v>
      </c>
      <c r="C110" s="11" t="s">
        <v>73</v>
      </c>
      <c r="D110" s="11" t="s">
        <v>57</v>
      </c>
      <c r="E110" s="11" t="s">
        <v>48</v>
      </c>
      <c r="F110" s="90" t="s">
        <v>113</v>
      </c>
      <c r="G110" s="13">
        <v>0.53</v>
      </c>
      <c r="H110" s="11" t="s">
        <v>29</v>
      </c>
      <c r="I110" s="63">
        <v>20.66</v>
      </c>
      <c r="J110" s="204">
        <v>1186799.1355080002</v>
      </c>
      <c r="L110" s="1">
        <f t="shared" si="5"/>
        <v>0.66000000000000014</v>
      </c>
      <c r="M110" s="165">
        <f t="shared" si="6"/>
        <v>1.0392065396932613</v>
      </c>
      <c r="N110" s="148">
        <f t="shared" ref="N110:N141" si="8">J110/M110</f>
        <v>1142024.3139138666</v>
      </c>
    </row>
    <row r="111" spans="1:15" ht="12" customHeight="1">
      <c r="A111" s="173" t="s">
        <v>31</v>
      </c>
      <c r="B111" s="2" t="s">
        <v>75</v>
      </c>
      <c r="C111" s="2" t="s">
        <v>73</v>
      </c>
      <c r="D111" s="2" t="s">
        <v>57</v>
      </c>
      <c r="E111" s="2" t="s">
        <v>48</v>
      </c>
      <c r="F111" s="88" t="s">
        <v>114</v>
      </c>
      <c r="G111" s="4">
        <v>16</v>
      </c>
      <c r="H111" s="2">
        <v>16.5</v>
      </c>
      <c r="I111" s="2">
        <v>20.59</v>
      </c>
      <c r="J111" s="201">
        <v>1237005.4729480003</v>
      </c>
      <c r="L111" s="1">
        <f t="shared" si="5"/>
        <v>0.58999999999999986</v>
      </c>
      <c r="M111" s="165">
        <f t="shared" si="6"/>
        <v>1.0349764323617963</v>
      </c>
      <c r="N111" s="148">
        <f t="shared" si="8"/>
        <v>1195201.5855328974</v>
      </c>
    </row>
    <row r="112" spans="1:15" ht="12" customHeight="1">
      <c r="A112" s="173" t="s">
        <v>33</v>
      </c>
      <c r="B112" s="2" t="s">
        <v>75</v>
      </c>
      <c r="C112" s="2" t="s">
        <v>73</v>
      </c>
      <c r="D112" s="2" t="s">
        <v>57</v>
      </c>
      <c r="E112" s="2" t="s">
        <v>48</v>
      </c>
      <c r="F112" s="87" t="s">
        <v>113</v>
      </c>
      <c r="G112" s="4">
        <v>0.52100000000000002</v>
      </c>
      <c r="H112" s="2" t="s">
        <v>29</v>
      </c>
      <c r="I112" s="2">
        <v>21.26</v>
      </c>
      <c r="J112" s="202">
        <v>2232627.1183160003</v>
      </c>
      <c r="L112" s="1">
        <f t="shared" si="5"/>
        <v>1.2600000000000016</v>
      </c>
      <c r="M112" s="165">
        <f t="shared" si="6"/>
        <v>1.0761811732973263</v>
      </c>
      <c r="N112" s="148">
        <f t="shared" si="8"/>
        <v>2074582.9547225987</v>
      </c>
    </row>
    <row r="113" spans="1:15" ht="12" customHeight="1">
      <c r="A113" s="173" t="s">
        <v>33</v>
      </c>
      <c r="B113" s="2" t="s">
        <v>75</v>
      </c>
      <c r="C113" s="2" t="s">
        <v>73</v>
      </c>
      <c r="D113" s="2" t="s">
        <v>57</v>
      </c>
      <c r="E113" s="2" t="s">
        <v>48</v>
      </c>
      <c r="F113" s="88" t="s">
        <v>114</v>
      </c>
      <c r="G113" s="4">
        <v>11.5</v>
      </c>
      <c r="H113" s="2">
        <v>12</v>
      </c>
      <c r="I113" s="2">
        <v>20.54</v>
      </c>
      <c r="J113" s="201">
        <v>1730563.7439160002</v>
      </c>
      <c r="L113" s="1">
        <f t="shared" si="5"/>
        <v>0.53999999999999915</v>
      </c>
      <c r="M113" s="165">
        <f t="shared" si="6"/>
        <v>1.0319654732916359</v>
      </c>
      <c r="N113" s="148">
        <f t="shared" si="8"/>
        <v>1676958.9571597409</v>
      </c>
    </row>
    <row r="114" spans="1:15" ht="12" customHeight="1">
      <c r="A114" s="173" t="s">
        <v>34</v>
      </c>
      <c r="B114" s="2" t="s">
        <v>75</v>
      </c>
      <c r="C114" s="2" t="s">
        <v>73</v>
      </c>
      <c r="D114" s="2" t="s">
        <v>57</v>
      </c>
      <c r="E114" s="2" t="s">
        <v>48</v>
      </c>
      <c r="F114" s="87" t="s">
        <v>113</v>
      </c>
      <c r="G114" s="4">
        <v>0.51200000000000001</v>
      </c>
      <c r="H114" s="2" t="s">
        <v>29</v>
      </c>
      <c r="I114" s="2">
        <v>21.64</v>
      </c>
      <c r="J114" s="202">
        <v>4485018.298572001</v>
      </c>
      <c r="L114" s="1">
        <f t="shared" si="5"/>
        <v>1.6400000000000006</v>
      </c>
      <c r="M114" s="165">
        <f t="shared" si="6"/>
        <v>1.1002759470772847</v>
      </c>
      <c r="N114" s="148">
        <f t="shared" si="8"/>
        <v>4076266.7860601409</v>
      </c>
    </row>
    <row r="115" spans="1:15" ht="12" customHeight="1">
      <c r="A115" s="173" t="s">
        <v>34</v>
      </c>
      <c r="B115" s="2" t="s">
        <v>75</v>
      </c>
      <c r="C115" s="2" t="s">
        <v>73</v>
      </c>
      <c r="D115" s="2" t="s">
        <v>57</v>
      </c>
      <c r="E115" s="2" t="s">
        <v>48</v>
      </c>
      <c r="F115" s="88" t="s">
        <v>114</v>
      </c>
      <c r="G115" s="4">
        <v>4</v>
      </c>
      <c r="H115" s="2">
        <v>4.5</v>
      </c>
      <c r="I115" s="2">
        <v>21.12</v>
      </c>
      <c r="J115" s="201">
        <v>2529874.8631520001</v>
      </c>
      <c r="L115" s="1">
        <f t="shared" si="5"/>
        <v>1.120000000000001</v>
      </c>
      <c r="M115" s="165">
        <f t="shared" si="6"/>
        <v>1.0674377782826787</v>
      </c>
      <c r="N115" s="148">
        <f t="shared" si="8"/>
        <v>2370044.3385300902</v>
      </c>
    </row>
    <row r="116" spans="1:15" ht="12" customHeight="1">
      <c r="A116" s="173" t="s">
        <v>36</v>
      </c>
      <c r="B116" s="2" t="s">
        <v>75</v>
      </c>
      <c r="C116" s="2" t="s">
        <v>73</v>
      </c>
      <c r="D116" s="2" t="s">
        <v>57</v>
      </c>
      <c r="E116" s="2" t="s">
        <v>48</v>
      </c>
      <c r="F116" s="87" t="s">
        <v>113</v>
      </c>
      <c r="G116" s="4">
        <v>0.51100000000000001</v>
      </c>
      <c r="H116" s="2" t="s">
        <v>29</v>
      </c>
      <c r="I116" s="2">
        <v>22.83</v>
      </c>
      <c r="J116" s="202">
        <v>6672928.0558920009</v>
      </c>
      <c r="L116" s="1">
        <f t="shared" si="5"/>
        <v>2.8299999999999983</v>
      </c>
      <c r="M116" s="165">
        <f t="shared" si="6"/>
        <v>1.1792763763540386</v>
      </c>
      <c r="N116" s="148">
        <f t="shared" si="8"/>
        <v>5658493.7930518463</v>
      </c>
    </row>
    <row r="117" spans="1:15" ht="12" customHeight="1">
      <c r="A117" s="173" t="s">
        <v>36</v>
      </c>
      <c r="B117" s="2" t="s">
        <v>75</v>
      </c>
      <c r="C117" s="2" t="s">
        <v>73</v>
      </c>
      <c r="D117" s="2" t="s">
        <v>57</v>
      </c>
      <c r="E117" s="2" t="s">
        <v>48</v>
      </c>
      <c r="F117" s="88" t="s">
        <v>114</v>
      </c>
      <c r="G117" s="4">
        <v>4.0999999999999996</v>
      </c>
      <c r="H117" s="2">
        <v>4.5999999999999996</v>
      </c>
      <c r="I117" s="2">
        <v>21.26</v>
      </c>
      <c r="J117" s="201">
        <v>5869907.6624720013</v>
      </c>
      <c r="L117" s="1">
        <f t="shared" si="5"/>
        <v>1.2600000000000016</v>
      </c>
      <c r="M117" s="165">
        <f t="shared" si="6"/>
        <v>1.0761811732973263</v>
      </c>
      <c r="N117" s="148">
        <f t="shared" si="8"/>
        <v>5454386.1276508961</v>
      </c>
    </row>
    <row r="118" spans="1:15" ht="12" customHeight="1">
      <c r="A118" s="173" t="s">
        <v>39</v>
      </c>
      <c r="B118" s="2" t="s">
        <v>75</v>
      </c>
      <c r="C118" s="2" t="s">
        <v>73</v>
      </c>
      <c r="D118" s="2" t="s">
        <v>57</v>
      </c>
      <c r="E118" s="2" t="s">
        <v>48</v>
      </c>
      <c r="F118" s="87" t="s">
        <v>113</v>
      </c>
      <c r="G118" s="4">
        <v>0.504</v>
      </c>
      <c r="H118" s="2" t="s">
        <v>29</v>
      </c>
      <c r="I118" s="2">
        <v>22.51</v>
      </c>
      <c r="J118" s="202">
        <v>5450029.0650680009</v>
      </c>
      <c r="L118" s="1">
        <f t="shared" si="5"/>
        <v>2.5100000000000016</v>
      </c>
      <c r="M118" s="165">
        <f t="shared" si="6"/>
        <v>1.1574912637009325</v>
      </c>
      <c r="N118" s="148">
        <f t="shared" si="8"/>
        <v>4708483.9739025068</v>
      </c>
    </row>
    <row r="119" spans="1:15" ht="12" customHeight="1">
      <c r="A119" s="173" t="s">
        <v>39</v>
      </c>
      <c r="B119" s="2" t="s">
        <v>75</v>
      </c>
      <c r="C119" s="2" t="s">
        <v>73</v>
      </c>
      <c r="D119" s="2" t="s">
        <v>57</v>
      </c>
      <c r="E119" s="2" t="s">
        <v>48</v>
      </c>
      <c r="F119" s="88" t="s">
        <v>114</v>
      </c>
      <c r="G119" s="4">
        <v>4.7</v>
      </c>
      <c r="H119" s="2">
        <v>5.2</v>
      </c>
      <c r="I119" s="2">
        <v>21.55</v>
      </c>
      <c r="J119" s="201">
        <v>4273720.8060400011</v>
      </c>
      <c r="L119" s="1">
        <f t="shared" si="5"/>
        <v>1.5500000000000007</v>
      </c>
      <c r="M119" s="165">
        <f t="shared" si="6"/>
        <v>1.094520981340759</v>
      </c>
      <c r="N119" s="148">
        <f t="shared" si="8"/>
        <v>3904649.5032053264</v>
      </c>
    </row>
    <row r="120" spans="1:15" ht="12" customHeight="1">
      <c r="A120" s="173" t="s">
        <v>40</v>
      </c>
      <c r="B120" s="2" t="s">
        <v>75</v>
      </c>
      <c r="C120" s="2" t="s">
        <v>73</v>
      </c>
      <c r="D120" s="2" t="s">
        <v>57</v>
      </c>
      <c r="E120" s="2" t="s">
        <v>48</v>
      </c>
      <c r="F120" s="87" t="s">
        <v>113</v>
      </c>
      <c r="G120" s="4">
        <v>0.51100000000000001</v>
      </c>
      <c r="H120" s="2" t="s">
        <v>29</v>
      </c>
      <c r="I120" s="2">
        <v>22.36</v>
      </c>
      <c r="J120" s="202">
        <v>4987568.7493800009</v>
      </c>
      <c r="L120" s="1">
        <f t="shared" si="5"/>
        <v>2.3599999999999994</v>
      </c>
      <c r="M120" s="165">
        <f t="shared" si="6"/>
        <v>1.1474184847479196</v>
      </c>
      <c r="N120" s="148">
        <f t="shared" si="8"/>
        <v>4346773.923967015</v>
      </c>
    </row>
    <row r="121" spans="1:15" ht="12" customHeight="1" thickBot="1">
      <c r="A121" s="174" t="s">
        <v>40</v>
      </c>
      <c r="B121" s="12" t="s">
        <v>75</v>
      </c>
      <c r="C121" s="12" t="s">
        <v>73</v>
      </c>
      <c r="D121" s="12" t="s">
        <v>57</v>
      </c>
      <c r="E121" s="12" t="s">
        <v>48</v>
      </c>
      <c r="F121" s="89" t="s">
        <v>114</v>
      </c>
      <c r="G121" s="14">
        <v>4</v>
      </c>
      <c r="H121" s="12">
        <v>4.5</v>
      </c>
      <c r="I121" s="12">
        <v>21.51</v>
      </c>
      <c r="J121" s="203">
        <v>4288201.9623240009</v>
      </c>
      <c r="K121" s="168">
        <f>AVERAGE(J110:J121)</f>
        <v>3745353.7444656678</v>
      </c>
      <c r="L121" s="169">
        <f t="shared" si="5"/>
        <v>1.5100000000000016</v>
      </c>
      <c r="M121" s="170">
        <f t="shared" si="6"/>
        <v>1.0919728902838985</v>
      </c>
      <c r="N121" s="175">
        <f t="shared" si="8"/>
        <v>3927022.3651881367</v>
      </c>
      <c r="O121" s="168">
        <f>AVERAGE(N110:N121)</f>
        <v>3377907.3852404221</v>
      </c>
    </row>
    <row r="122" spans="1:15" ht="12" customHeight="1">
      <c r="A122" s="191" t="s">
        <v>31</v>
      </c>
      <c r="B122" s="11" t="s">
        <v>78</v>
      </c>
      <c r="C122" s="11" t="s">
        <v>79</v>
      </c>
      <c r="D122" s="11" t="s">
        <v>57</v>
      </c>
      <c r="E122" s="11" t="s">
        <v>48</v>
      </c>
      <c r="F122" s="90" t="s">
        <v>113</v>
      </c>
      <c r="G122" s="13">
        <v>0.504</v>
      </c>
      <c r="H122" s="11" t="s">
        <v>29</v>
      </c>
      <c r="I122" s="11">
        <v>19.43</v>
      </c>
      <c r="J122" s="204">
        <v>1310909.9510080002</v>
      </c>
      <c r="L122" s="1">
        <f t="shared" si="5"/>
        <v>-0.57000000000000028</v>
      </c>
      <c r="M122" s="165">
        <f t="shared" si="6"/>
        <v>0.96733222726128165</v>
      </c>
      <c r="N122" s="148">
        <f t="shared" si="8"/>
        <v>1355180.6856672794</v>
      </c>
    </row>
    <row r="123" spans="1:15" ht="12" customHeight="1">
      <c r="A123" s="192" t="s">
        <v>31</v>
      </c>
      <c r="B123" s="2" t="s">
        <v>78</v>
      </c>
      <c r="C123" s="2" t="s">
        <v>79</v>
      </c>
      <c r="D123" s="2" t="s">
        <v>57</v>
      </c>
      <c r="E123" s="2" t="s">
        <v>48</v>
      </c>
      <c r="F123" s="88" t="s">
        <v>114</v>
      </c>
      <c r="G123" s="4">
        <v>15.5</v>
      </c>
      <c r="H123" s="2">
        <v>16</v>
      </c>
      <c r="I123" s="2">
        <v>19.41</v>
      </c>
      <c r="J123" s="201">
        <v>1367804.2222040002</v>
      </c>
      <c r="L123" s="1">
        <f t="shared" si="5"/>
        <v>-0.58999999999999986</v>
      </c>
      <c r="M123" s="165">
        <f t="shared" si="6"/>
        <v>0.96620557602265322</v>
      </c>
      <c r="N123" s="148">
        <f t="shared" si="8"/>
        <v>1415645.1340660979</v>
      </c>
    </row>
    <row r="124" spans="1:15" ht="12" customHeight="1">
      <c r="A124" s="192" t="s">
        <v>33</v>
      </c>
      <c r="B124" s="2" t="s">
        <v>78</v>
      </c>
      <c r="C124" s="2" t="s">
        <v>79</v>
      </c>
      <c r="D124" s="2" t="s">
        <v>57</v>
      </c>
      <c r="E124" s="2" t="s">
        <v>48</v>
      </c>
      <c r="F124" s="87" t="s">
        <v>113</v>
      </c>
      <c r="G124" s="4">
        <v>0.504</v>
      </c>
      <c r="H124" s="2" t="s">
        <v>29</v>
      </c>
      <c r="I124" s="2">
        <v>19.43</v>
      </c>
      <c r="J124" s="202">
        <v>2138996.0457320004</v>
      </c>
      <c r="L124" s="1">
        <f t="shared" si="5"/>
        <v>-0.57000000000000028</v>
      </c>
      <c r="M124" s="165">
        <f t="shared" si="6"/>
        <v>0.96733222726128165</v>
      </c>
      <c r="N124" s="148">
        <f t="shared" si="8"/>
        <v>2211232.0725506502</v>
      </c>
    </row>
    <row r="125" spans="1:15" ht="12" customHeight="1">
      <c r="A125" s="192" t="s">
        <v>33</v>
      </c>
      <c r="B125" s="2" t="s">
        <v>78</v>
      </c>
      <c r="C125" s="2" t="s">
        <v>79</v>
      </c>
      <c r="D125" s="2" t="s">
        <v>57</v>
      </c>
      <c r="E125" s="2" t="s">
        <v>48</v>
      </c>
      <c r="F125" s="88" t="s">
        <v>114</v>
      </c>
      <c r="G125" s="4">
        <v>11.5</v>
      </c>
      <c r="H125" s="2">
        <v>12</v>
      </c>
      <c r="I125" s="2">
        <v>19.39</v>
      </c>
      <c r="J125" s="201">
        <v>2371874.7698800005</v>
      </c>
      <c r="L125" s="1">
        <f t="shared" si="5"/>
        <v>-0.60999999999999943</v>
      </c>
      <c r="M125" s="165">
        <f t="shared" si="6"/>
        <v>0.96508023699401613</v>
      </c>
      <c r="N125" s="148">
        <f t="shared" si="8"/>
        <v>2457696.9654541863</v>
      </c>
    </row>
    <row r="126" spans="1:15" ht="12" customHeight="1">
      <c r="A126" s="192" t="s">
        <v>34</v>
      </c>
      <c r="B126" s="2" t="s">
        <v>78</v>
      </c>
      <c r="C126" s="2" t="s">
        <v>79</v>
      </c>
      <c r="D126" s="2" t="s">
        <v>57</v>
      </c>
      <c r="E126" s="2" t="s">
        <v>48</v>
      </c>
      <c r="F126" s="87" t="s">
        <v>113</v>
      </c>
      <c r="G126" s="4">
        <v>0.51600000000000001</v>
      </c>
      <c r="H126" s="2" t="s">
        <v>29</v>
      </c>
      <c r="I126" s="2">
        <v>19</v>
      </c>
      <c r="J126" s="202">
        <v>2826448.1945000007</v>
      </c>
      <c r="L126" s="1">
        <f t="shared" si="5"/>
        <v>-1</v>
      </c>
      <c r="M126" s="165">
        <f t="shared" si="6"/>
        <v>0.94339622641509424</v>
      </c>
      <c r="N126" s="148">
        <f t="shared" si="8"/>
        <v>2996035.086170001</v>
      </c>
    </row>
    <row r="127" spans="1:15" ht="12" customHeight="1">
      <c r="A127" s="192" t="s">
        <v>34</v>
      </c>
      <c r="B127" s="2" t="s">
        <v>78</v>
      </c>
      <c r="C127" s="2" t="s">
        <v>79</v>
      </c>
      <c r="D127" s="2" t="s">
        <v>57</v>
      </c>
      <c r="E127" s="2" t="s">
        <v>48</v>
      </c>
      <c r="F127" s="88" t="s">
        <v>114</v>
      </c>
      <c r="G127" s="4">
        <v>4</v>
      </c>
      <c r="H127" s="2">
        <v>4.5</v>
      </c>
      <c r="I127" s="2">
        <v>19.11</v>
      </c>
      <c r="J127" s="201">
        <v>2926055.3199360007</v>
      </c>
      <c r="L127" s="1">
        <f t="shared" si="5"/>
        <v>-0.89000000000000057</v>
      </c>
      <c r="M127" s="165">
        <f t="shared" si="6"/>
        <v>0.9494624200079389</v>
      </c>
      <c r="N127" s="148">
        <f t="shared" si="8"/>
        <v>3081802.1422180505</v>
      </c>
    </row>
    <row r="128" spans="1:15" ht="12" customHeight="1">
      <c r="A128" s="192" t="s">
        <v>36</v>
      </c>
      <c r="B128" s="2" t="s">
        <v>78</v>
      </c>
      <c r="C128" s="2" t="s">
        <v>79</v>
      </c>
      <c r="D128" s="2" t="s">
        <v>57</v>
      </c>
      <c r="E128" s="2" t="s">
        <v>48</v>
      </c>
      <c r="F128" s="87" t="s">
        <v>113</v>
      </c>
      <c r="G128" s="4">
        <v>0.5</v>
      </c>
      <c r="H128" s="2" t="s">
        <v>29</v>
      </c>
      <c r="I128" s="2">
        <v>18.760000000000002</v>
      </c>
      <c r="J128" s="202">
        <v>6220527.7414000006</v>
      </c>
      <c r="L128" s="1">
        <f t="shared" si="5"/>
        <v>-1.2399999999999984</v>
      </c>
      <c r="M128" s="165">
        <f t="shared" si="6"/>
        <v>0.93029508629293856</v>
      </c>
      <c r="N128" s="148">
        <f t="shared" si="8"/>
        <v>6686617.8624974834</v>
      </c>
    </row>
    <row r="129" spans="1:15" ht="12" customHeight="1">
      <c r="A129" s="192" t="s">
        <v>36</v>
      </c>
      <c r="B129" s="2" t="s">
        <v>78</v>
      </c>
      <c r="C129" s="2" t="s">
        <v>79</v>
      </c>
      <c r="D129" s="2" t="s">
        <v>57</v>
      </c>
      <c r="E129" s="2" t="s">
        <v>48</v>
      </c>
      <c r="F129" s="88" t="s">
        <v>114</v>
      </c>
      <c r="G129" s="4">
        <v>4</v>
      </c>
      <c r="H129" s="2">
        <v>4.5</v>
      </c>
      <c r="I129" s="2">
        <v>19.309999999999999</v>
      </c>
      <c r="J129" s="201">
        <v>5816628.9969200008</v>
      </c>
      <c r="L129" s="1">
        <f t="shared" si="5"/>
        <v>-0.69000000000000128</v>
      </c>
      <c r="M129" s="165">
        <f t="shared" si="6"/>
        <v>0.96059197243946504</v>
      </c>
      <c r="N129" s="148">
        <f t="shared" si="8"/>
        <v>6055254.6386041716</v>
      </c>
    </row>
    <row r="130" spans="1:15" ht="12" customHeight="1">
      <c r="A130" s="192" t="s">
        <v>39</v>
      </c>
      <c r="B130" s="2" t="s">
        <v>78</v>
      </c>
      <c r="C130" s="2" t="s">
        <v>79</v>
      </c>
      <c r="D130" s="2" t="s">
        <v>57</v>
      </c>
      <c r="E130" s="2" t="s">
        <v>48</v>
      </c>
      <c r="F130" s="87" t="s">
        <v>113</v>
      </c>
      <c r="G130" s="4">
        <v>0.51700000000000002</v>
      </c>
      <c r="H130" s="2" t="s">
        <v>29</v>
      </c>
      <c r="I130" s="2">
        <v>18.62</v>
      </c>
      <c r="J130" s="202">
        <v>5211380.3588560009</v>
      </c>
      <c r="L130" s="1">
        <f t="shared" ref="L130:L193" si="9">I130-20</f>
        <v>-1.379999999999999</v>
      </c>
      <c r="M130" s="165">
        <f t="shared" ref="M130:M193" si="10">$R$2^L130</f>
        <v>0.92273693751514219</v>
      </c>
      <c r="N130" s="148">
        <f t="shared" si="8"/>
        <v>5647742.2188059762</v>
      </c>
    </row>
    <row r="131" spans="1:15" ht="12" customHeight="1">
      <c r="A131" s="192" t="s">
        <v>39</v>
      </c>
      <c r="B131" s="2" t="s">
        <v>78</v>
      </c>
      <c r="C131" s="2" t="s">
        <v>79</v>
      </c>
      <c r="D131" s="2" t="s">
        <v>57</v>
      </c>
      <c r="E131" s="2" t="s">
        <v>48</v>
      </c>
      <c r="F131" s="88" t="s">
        <v>114</v>
      </c>
      <c r="G131" s="4">
        <v>4.5</v>
      </c>
      <c r="H131" s="2">
        <v>5</v>
      </c>
      <c r="I131" s="2">
        <v>19.29</v>
      </c>
      <c r="J131" s="201">
        <v>5441542.6953440011</v>
      </c>
      <c r="L131" s="1">
        <f t="shared" si="9"/>
        <v>-0.71000000000000085</v>
      </c>
      <c r="M131" s="165">
        <f t="shared" si="10"/>
        <v>0.95947317157140177</v>
      </c>
      <c r="N131" s="148">
        <f t="shared" si="8"/>
        <v>5671385.9819884021</v>
      </c>
    </row>
    <row r="132" spans="1:15" ht="12" customHeight="1">
      <c r="A132" s="192" t="s">
        <v>40</v>
      </c>
      <c r="B132" s="2" t="s">
        <v>78</v>
      </c>
      <c r="C132" s="2" t="s">
        <v>79</v>
      </c>
      <c r="D132" s="2" t="s">
        <v>57</v>
      </c>
      <c r="E132" s="2" t="s">
        <v>48</v>
      </c>
      <c r="F132" s="87" t="s">
        <v>113</v>
      </c>
      <c r="G132" s="4">
        <v>0.501</v>
      </c>
      <c r="H132" s="2" t="s">
        <v>29</v>
      </c>
      <c r="I132" s="2">
        <v>19.22</v>
      </c>
      <c r="J132" s="202">
        <v>4637154.7412400013</v>
      </c>
      <c r="L132" s="1">
        <f t="shared" si="9"/>
        <v>-0.78000000000000114</v>
      </c>
      <c r="M132" s="165">
        <f t="shared" si="10"/>
        <v>0.95556762022777175</v>
      </c>
      <c r="N132" s="148">
        <f t="shared" si="8"/>
        <v>4852775.086848041</v>
      </c>
    </row>
    <row r="133" spans="1:15" ht="12" customHeight="1" thickBot="1">
      <c r="A133" s="193" t="s">
        <v>40</v>
      </c>
      <c r="B133" s="12" t="s">
        <v>78</v>
      </c>
      <c r="C133" s="12" t="s">
        <v>79</v>
      </c>
      <c r="D133" s="12" t="s">
        <v>57</v>
      </c>
      <c r="E133" s="12" t="s">
        <v>48</v>
      </c>
      <c r="F133" s="89" t="s">
        <v>114</v>
      </c>
      <c r="G133" s="14">
        <v>4</v>
      </c>
      <c r="H133" s="12">
        <v>4.5</v>
      </c>
      <c r="I133" s="12">
        <v>19.41</v>
      </c>
      <c r="J133" s="203">
        <v>5032192.4418360014</v>
      </c>
      <c r="K133" s="168">
        <f>AVERAGE(J122:J133)</f>
        <v>3775126.2899046671</v>
      </c>
      <c r="L133" s="169">
        <f t="shared" si="9"/>
        <v>-0.58999999999999986</v>
      </c>
      <c r="M133" s="170">
        <f t="shared" si="10"/>
        <v>0.96620557602265322</v>
      </c>
      <c r="N133" s="175">
        <f t="shared" si="8"/>
        <v>5208200.5804094207</v>
      </c>
      <c r="O133" s="168">
        <f>AVERAGE(N122:N133)</f>
        <v>3969964.0379399802</v>
      </c>
    </row>
    <row r="134" spans="1:15" ht="12" customHeight="1">
      <c r="A134" s="32" t="s">
        <v>31</v>
      </c>
      <c r="B134" s="11" t="s">
        <v>81</v>
      </c>
      <c r="C134" s="11" t="s">
        <v>79</v>
      </c>
      <c r="D134" s="11" t="s">
        <v>57</v>
      </c>
      <c r="E134" s="11" t="s">
        <v>48</v>
      </c>
      <c r="F134" s="90" t="s">
        <v>113</v>
      </c>
      <c r="G134" s="13">
        <v>0.502</v>
      </c>
      <c r="H134" s="11" t="s">
        <v>29</v>
      </c>
      <c r="I134" s="11">
        <v>18.46</v>
      </c>
      <c r="J134" s="204">
        <v>1376309.3256360004</v>
      </c>
      <c r="L134" s="1">
        <f t="shared" si="9"/>
        <v>-1.5399999999999991</v>
      </c>
      <c r="M134" s="165">
        <f t="shared" si="10"/>
        <v>0.91417421496279871</v>
      </c>
      <c r="N134" s="148">
        <f t="shared" si="8"/>
        <v>1505521.9269031864</v>
      </c>
    </row>
    <row r="135" spans="1:15" ht="12" customHeight="1">
      <c r="A135" s="27" t="s">
        <v>31</v>
      </c>
      <c r="B135" s="2" t="s">
        <v>81</v>
      </c>
      <c r="C135" s="2" t="s">
        <v>79</v>
      </c>
      <c r="D135" s="2" t="s">
        <v>57</v>
      </c>
      <c r="E135" s="2" t="s">
        <v>48</v>
      </c>
      <c r="F135" s="88" t="s">
        <v>114</v>
      </c>
      <c r="G135" s="4">
        <v>15.5</v>
      </c>
      <c r="H135" s="2">
        <v>16</v>
      </c>
      <c r="I135" s="2">
        <v>18.48</v>
      </c>
      <c r="J135" s="201">
        <v>1545830.6493280004</v>
      </c>
      <c r="L135" s="1">
        <f t="shared" si="9"/>
        <v>-1.5199999999999996</v>
      </c>
      <c r="M135" s="165">
        <f t="shared" si="10"/>
        <v>0.91524019464369621</v>
      </c>
      <c r="N135" s="148">
        <f t="shared" si="8"/>
        <v>1688989.0308300911</v>
      </c>
    </row>
    <row r="136" spans="1:15" ht="12" customHeight="1">
      <c r="A136" s="27" t="s">
        <v>33</v>
      </c>
      <c r="B136" s="2" t="s">
        <v>81</v>
      </c>
      <c r="C136" s="2" t="s">
        <v>79</v>
      </c>
      <c r="D136" s="2" t="s">
        <v>57</v>
      </c>
      <c r="E136" s="2" t="s">
        <v>48</v>
      </c>
      <c r="F136" s="87" t="s">
        <v>113</v>
      </c>
      <c r="G136" s="4">
        <v>0.50700000000000001</v>
      </c>
      <c r="H136" s="2" t="s">
        <v>29</v>
      </c>
      <c r="I136" s="2">
        <v>18.3</v>
      </c>
      <c r="J136" s="202">
        <v>1650402.2073840005</v>
      </c>
      <c r="L136" s="1">
        <f t="shared" si="9"/>
        <v>-1.6999999999999993</v>
      </c>
      <c r="M136" s="165">
        <f t="shared" si="10"/>
        <v>0.90569095191242976</v>
      </c>
      <c r="N136" s="148">
        <f t="shared" si="8"/>
        <v>1822257.5856577356</v>
      </c>
    </row>
    <row r="137" spans="1:15" ht="12" customHeight="1">
      <c r="A137" s="27" t="s">
        <v>33</v>
      </c>
      <c r="B137" s="2" t="s">
        <v>81</v>
      </c>
      <c r="C137" s="2" t="s">
        <v>79</v>
      </c>
      <c r="D137" s="2" t="s">
        <v>57</v>
      </c>
      <c r="E137" s="2" t="s">
        <v>48</v>
      </c>
      <c r="F137" s="88" t="s">
        <v>114</v>
      </c>
      <c r="G137" s="4">
        <v>11.5</v>
      </c>
      <c r="H137" s="2">
        <v>12</v>
      </c>
      <c r="I137" s="2">
        <v>18.329999999999998</v>
      </c>
      <c r="J137" s="201">
        <v>2102596.4510880006</v>
      </c>
      <c r="L137" s="1">
        <f t="shared" si="9"/>
        <v>-1.6700000000000017</v>
      </c>
      <c r="M137" s="165">
        <f t="shared" si="10"/>
        <v>0.90727554518268738</v>
      </c>
      <c r="N137" s="148">
        <f t="shared" si="8"/>
        <v>2317483.8804507018</v>
      </c>
    </row>
    <row r="138" spans="1:15" ht="12" customHeight="1">
      <c r="A138" s="27" t="s">
        <v>34</v>
      </c>
      <c r="B138" s="2" t="s">
        <v>81</v>
      </c>
      <c r="C138" s="2" t="s">
        <v>79</v>
      </c>
      <c r="D138" s="2" t="s">
        <v>57</v>
      </c>
      <c r="E138" s="2" t="s">
        <v>48</v>
      </c>
      <c r="F138" s="87" t="s">
        <v>113</v>
      </c>
      <c r="G138" s="4">
        <v>0.501</v>
      </c>
      <c r="H138" s="2" t="s">
        <v>29</v>
      </c>
      <c r="I138" s="2">
        <v>17.7</v>
      </c>
      <c r="J138" s="202">
        <v>3659479.9881360009</v>
      </c>
      <c r="L138" s="1">
        <f t="shared" si="9"/>
        <v>-2.3000000000000007</v>
      </c>
      <c r="M138" s="165">
        <f t="shared" si="10"/>
        <v>0.87457389473247948</v>
      </c>
      <c r="N138" s="148">
        <f t="shared" si="8"/>
        <v>4184300.5035673827</v>
      </c>
    </row>
    <row r="139" spans="1:15" ht="12" customHeight="1">
      <c r="A139" s="27" t="s">
        <v>34</v>
      </c>
      <c r="B139" s="2" t="s">
        <v>81</v>
      </c>
      <c r="C139" s="2" t="s">
        <v>79</v>
      </c>
      <c r="D139" s="2" t="s">
        <v>57</v>
      </c>
      <c r="E139" s="2" t="s">
        <v>48</v>
      </c>
      <c r="F139" s="88" t="s">
        <v>114</v>
      </c>
      <c r="G139" s="4">
        <v>3.8</v>
      </c>
      <c r="H139" s="2">
        <v>4.3</v>
      </c>
      <c r="I139" s="2">
        <v>17.649999999999999</v>
      </c>
      <c r="J139" s="201">
        <v>3963865.2757200007</v>
      </c>
      <c r="L139" s="1">
        <f t="shared" si="9"/>
        <v>-2.3500000000000014</v>
      </c>
      <c r="M139" s="165">
        <f t="shared" si="10"/>
        <v>0.87202957959782357</v>
      </c>
      <c r="N139" s="148">
        <f t="shared" si="8"/>
        <v>4545562.8667414226</v>
      </c>
    </row>
    <row r="140" spans="1:15" ht="12" customHeight="1">
      <c r="A140" s="27" t="s">
        <v>36</v>
      </c>
      <c r="B140" s="2" t="s">
        <v>81</v>
      </c>
      <c r="C140" s="2" t="s">
        <v>79</v>
      </c>
      <c r="D140" s="2" t="s">
        <v>57</v>
      </c>
      <c r="E140" s="2" t="s">
        <v>48</v>
      </c>
      <c r="F140" s="87" t="s">
        <v>113</v>
      </c>
      <c r="G140" s="4">
        <v>0.499</v>
      </c>
      <c r="H140" s="2" t="s">
        <v>29</v>
      </c>
      <c r="I140" s="2">
        <v>17.850000000000001</v>
      </c>
      <c r="J140" s="202">
        <v>6058462.4334920011</v>
      </c>
      <c r="L140" s="1">
        <f t="shared" si="9"/>
        <v>-2.1499999999999986</v>
      </c>
      <c r="M140" s="165">
        <f t="shared" si="10"/>
        <v>0.88225146803011634</v>
      </c>
      <c r="N140" s="148">
        <f t="shared" si="8"/>
        <v>6867047.1549560409</v>
      </c>
    </row>
    <row r="141" spans="1:15" ht="12" customHeight="1">
      <c r="A141" s="27" t="s">
        <v>36</v>
      </c>
      <c r="B141" s="2" t="s">
        <v>81</v>
      </c>
      <c r="C141" s="2" t="s">
        <v>79</v>
      </c>
      <c r="D141" s="2" t="s">
        <v>57</v>
      </c>
      <c r="E141" s="2" t="s">
        <v>48</v>
      </c>
      <c r="F141" s="88" t="s">
        <v>114</v>
      </c>
      <c r="G141" s="4">
        <v>3.7</v>
      </c>
      <c r="H141" s="2">
        <v>4.2</v>
      </c>
      <c r="I141" s="2">
        <v>18.239999999999998</v>
      </c>
      <c r="J141" s="201">
        <v>6053872.675032001</v>
      </c>
      <c r="L141" s="1">
        <f t="shared" si="9"/>
        <v>-1.7600000000000016</v>
      </c>
      <c r="M141" s="165">
        <f t="shared" si="10"/>
        <v>0.9025300632061124</v>
      </c>
      <c r="N141" s="148">
        <f t="shared" si="8"/>
        <v>6707668.7213348448</v>
      </c>
    </row>
    <row r="142" spans="1:15" ht="12" customHeight="1">
      <c r="A142" s="27" t="s">
        <v>39</v>
      </c>
      <c r="B142" s="2" t="s">
        <v>81</v>
      </c>
      <c r="C142" s="2" t="s">
        <v>79</v>
      </c>
      <c r="D142" s="2" t="s">
        <v>57</v>
      </c>
      <c r="E142" s="2" t="s">
        <v>48</v>
      </c>
      <c r="F142" s="87" t="s">
        <v>113</v>
      </c>
      <c r="G142" s="4">
        <v>0.504</v>
      </c>
      <c r="H142" s="2" t="s">
        <v>29</v>
      </c>
      <c r="I142" s="2">
        <v>17.05</v>
      </c>
      <c r="J142" s="202">
        <v>4625427.4400320007</v>
      </c>
      <c r="L142" s="1">
        <f t="shared" si="9"/>
        <v>-2.9499999999999993</v>
      </c>
      <c r="M142" s="165">
        <f t="shared" si="10"/>
        <v>0.84206903485167606</v>
      </c>
      <c r="N142" s="148">
        <f t="shared" ref="N142:N156" si="11">J142/M142</f>
        <v>5492931.3970638216</v>
      </c>
    </row>
    <row r="143" spans="1:15" ht="12" customHeight="1">
      <c r="A143" s="27" t="s">
        <v>39</v>
      </c>
      <c r="B143" s="2" t="s">
        <v>81</v>
      </c>
      <c r="C143" s="2" t="s">
        <v>79</v>
      </c>
      <c r="D143" s="2" t="s">
        <v>57</v>
      </c>
      <c r="E143" s="2" t="s">
        <v>48</v>
      </c>
      <c r="F143" s="88" t="s">
        <v>114</v>
      </c>
      <c r="G143" s="4">
        <v>5</v>
      </c>
      <c r="H143" s="2">
        <v>5.5</v>
      </c>
      <c r="I143" s="2">
        <v>17.86</v>
      </c>
      <c r="J143" s="201">
        <v>4734232.8160960004</v>
      </c>
      <c r="L143" s="1">
        <f t="shared" si="9"/>
        <v>-2.1400000000000006</v>
      </c>
      <c r="M143" s="165">
        <f t="shared" si="10"/>
        <v>0.88276569613044531</v>
      </c>
      <c r="N143" s="148">
        <f t="shared" si="11"/>
        <v>5362955.1271059224</v>
      </c>
    </row>
    <row r="144" spans="1:15" ht="12" customHeight="1">
      <c r="A144" s="27" t="s">
        <v>40</v>
      </c>
      <c r="B144" s="2" t="s">
        <v>81</v>
      </c>
      <c r="C144" s="2" t="s">
        <v>79</v>
      </c>
      <c r="D144" s="2" t="s">
        <v>57</v>
      </c>
      <c r="E144" s="2" t="s">
        <v>48</v>
      </c>
      <c r="F144" s="87" t="s">
        <v>113</v>
      </c>
      <c r="G144" s="4">
        <v>0.495</v>
      </c>
      <c r="H144" s="2" t="s">
        <v>29</v>
      </c>
      <c r="I144" s="2">
        <v>17.07</v>
      </c>
      <c r="J144" s="202">
        <v>4286984.2713040002</v>
      </c>
      <c r="K144" s="194"/>
      <c r="L144" s="155">
        <f t="shared" si="9"/>
        <v>-2.9299999999999997</v>
      </c>
      <c r="M144" s="195">
        <f t="shared" si="10"/>
        <v>0.84305093574799628</v>
      </c>
      <c r="N144" s="156">
        <f t="shared" si="11"/>
        <v>5085083.3437488293</v>
      </c>
      <c r="O144" s="155"/>
    </row>
    <row r="145" spans="1:15" ht="12" customHeight="1" thickBot="1">
      <c r="A145" s="28" t="s">
        <v>40</v>
      </c>
      <c r="B145" s="12" t="s">
        <v>81</v>
      </c>
      <c r="C145" s="12" t="s">
        <v>79</v>
      </c>
      <c r="D145" s="12" t="s">
        <v>57</v>
      </c>
      <c r="E145" s="12" t="s">
        <v>48</v>
      </c>
      <c r="F145" s="89" t="s">
        <v>114</v>
      </c>
      <c r="G145" s="14">
        <v>4.0999999999999996</v>
      </c>
      <c r="H145" s="12">
        <v>4.5999999999999996</v>
      </c>
      <c r="I145" s="12">
        <v>17.850000000000001</v>
      </c>
      <c r="J145" s="203">
        <v>4810422.8065320011</v>
      </c>
      <c r="K145" s="168">
        <f>AVERAGE(J134:J145)</f>
        <v>3738990.5283150007</v>
      </c>
      <c r="L145" s="169">
        <f t="shared" si="9"/>
        <v>-2.1499999999999986</v>
      </c>
      <c r="M145" s="170">
        <f t="shared" si="10"/>
        <v>0.88225146803011634</v>
      </c>
      <c r="N145" s="175">
        <f t="shared" si="11"/>
        <v>5452439.5604267716</v>
      </c>
      <c r="O145" s="168">
        <f>AVERAGE(N134:N145)</f>
        <v>4252686.7582322294</v>
      </c>
    </row>
    <row r="146" spans="1:15" ht="12" customHeight="1">
      <c r="A146" s="182" t="s">
        <v>31</v>
      </c>
      <c r="B146" s="11" t="s">
        <v>83</v>
      </c>
      <c r="C146" s="11" t="s">
        <v>84</v>
      </c>
      <c r="D146" s="11" t="s">
        <v>57</v>
      </c>
      <c r="E146" s="11" t="s">
        <v>48</v>
      </c>
      <c r="F146" s="90" t="s">
        <v>113</v>
      </c>
      <c r="G146" s="13">
        <v>0.53600000000000003</v>
      </c>
      <c r="H146" s="11" t="s">
        <v>29</v>
      </c>
      <c r="I146" s="11">
        <v>16.89</v>
      </c>
      <c r="J146" s="204">
        <v>1228106.9616480002</v>
      </c>
      <c r="L146" s="1">
        <f t="shared" si="9"/>
        <v>-3.1099999999999994</v>
      </c>
      <c r="M146" s="165">
        <f t="shared" si="10"/>
        <v>0.83425488628754518</v>
      </c>
      <c r="N146" s="148">
        <f t="shared" si="11"/>
        <v>1472100.411797534</v>
      </c>
    </row>
    <row r="147" spans="1:15" ht="12" customHeight="1">
      <c r="A147" s="183" t="s">
        <v>31</v>
      </c>
      <c r="B147" s="2" t="s">
        <v>83</v>
      </c>
      <c r="C147" s="2" t="s">
        <v>84</v>
      </c>
      <c r="D147" s="2" t="s">
        <v>57</v>
      </c>
      <c r="E147" s="2" t="s">
        <v>48</v>
      </c>
      <c r="F147" s="88" t="s">
        <v>114</v>
      </c>
      <c r="G147" s="4">
        <v>16</v>
      </c>
      <c r="H147" s="2">
        <v>16.5</v>
      </c>
      <c r="I147" s="2">
        <v>16.54</v>
      </c>
      <c r="J147" s="201">
        <v>1163082.2611800001</v>
      </c>
      <c r="L147" s="1">
        <f t="shared" si="9"/>
        <v>-3.4600000000000009</v>
      </c>
      <c r="M147" s="165">
        <f t="shared" si="10"/>
        <v>0.81741331207472945</v>
      </c>
      <c r="N147" s="148">
        <f t="shared" si="11"/>
        <v>1422881.477459556</v>
      </c>
    </row>
    <row r="148" spans="1:15" ht="12" customHeight="1">
      <c r="A148" s="183" t="s">
        <v>33</v>
      </c>
      <c r="B148" s="2" t="s">
        <v>83</v>
      </c>
      <c r="C148" s="2" t="s">
        <v>84</v>
      </c>
      <c r="D148" s="2" t="s">
        <v>57</v>
      </c>
      <c r="E148" s="2" t="s">
        <v>48</v>
      </c>
      <c r="F148" s="87" t="s">
        <v>113</v>
      </c>
      <c r="G148" s="4">
        <v>0.58499999999999996</v>
      </c>
      <c r="H148" s="2" t="s">
        <v>29</v>
      </c>
      <c r="I148" s="2">
        <v>16.37</v>
      </c>
      <c r="J148" s="202">
        <v>2316778.9346520002</v>
      </c>
      <c r="L148" s="1">
        <f t="shared" si="9"/>
        <v>-3.629999999999999</v>
      </c>
      <c r="M148" s="165">
        <f t="shared" si="10"/>
        <v>0.80935622077876346</v>
      </c>
      <c r="N148" s="148">
        <f t="shared" si="11"/>
        <v>2862495.9877651809</v>
      </c>
    </row>
    <row r="149" spans="1:15" ht="12" customHeight="1">
      <c r="A149" s="183" t="s">
        <v>33</v>
      </c>
      <c r="B149" s="2" t="s">
        <v>83</v>
      </c>
      <c r="C149" s="2" t="s">
        <v>84</v>
      </c>
      <c r="D149" s="2" t="s">
        <v>57</v>
      </c>
      <c r="E149" s="2" t="s">
        <v>48</v>
      </c>
      <c r="F149" s="88" t="s">
        <v>114</v>
      </c>
      <c r="G149" s="4">
        <v>12</v>
      </c>
      <c r="H149" s="2">
        <v>12.5</v>
      </c>
      <c r="I149" s="2">
        <v>16.350000000000001</v>
      </c>
      <c r="J149" s="201">
        <v>1705610.4448600004</v>
      </c>
      <c r="L149" s="1">
        <f t="shared" si="9"/>
        <v>-3.6499999999999986</v>
      </c>
      <c r="M149" s="165">
        <f t="shared" si="10"/>
        <v>0.8084135640958432</v>
      </c>
      <c r="N149" s="148">
        <f t="shared" si="11"/>
        <v>2109824.1303850613</v>
      </c>
    </row>
    <row r="150" spans="1:15" ht="12" customHeight="1">
      <c r="A150" s="183" t="s">
        <v>34</v>
      </c>
      <c r="B150" s="2" t="s">
        <v>83</v>
      </c>
      <c r="C150" s="2" t="s">
        <v>84</v>
      </c>
      <c r="D150" s="2" t="s">
        <v>57</v>
      </c>
      <c r="E150" s="2" t="s">
        <v>48</v>
      </c>
      <c r="F150" s="87" t="s">
        <v>113</v>
      </c>
      <c r="G150" s="4">
        <v>0.56499999999999995</v>
      </c>
      <c r="H150" s="2" t="s">
        <v>29</v>
      </c>
      <c r="I150" s="2">
        <v>16.03</v>
      </c>
      <c r="J150" s="202">
        <v>3551161.6884800009</v>
      </c>
      <c r="L150" s="1">
        <f t="shared" si="9"/>
        <v>-3.9699999999999989</v>
      </c>
      <c r="M150" s="165">
        <f t="shared" si="10"/>
        <v>0.79347950714595661</v>
      </c>
      <c r="N150" s="148">
        <f t="shared" si="11"/>
        <v>4475429.6191631602</v>
      </c>
    </row>
    <row r="151" spans="1:15" ht="12" customHeight="1">
      <c r="A151" s="183" t="s">
        <v>34</v>
      </c>
      <c r="B151" s="2" t="s">
        <v>83</v>
      </c>
      <c r="C151" s="2" t="s">
        <v>84</v>
      </c>
      <c r="D151" s="2" t="s">
        <v>57</v>
      </c>
      <c r="E151" s="2" t="s">
        <v>48</v>
      </c>
      <c r="F151" s="88" t="s">
        <v>114</v>
      </c>
      <c r="G151" s="4">
        <v>4.3</v>
      </c>
      <c r="H151" s="2">
        <v>4.8</v>
      </c>
      <c r="I151" s="2">
        <v>16.16</v>
      </c>
      <c r="J151" s="201">
        <v>1986840.8693560003</v>
      </c>
      <c r="L151" s="1">
        <f t="shared" si="9"/>
        <v>-3.84</v>
      </c>
      <c r="M151" s="165">
        <f t="shared" si="10"/>
        <v>0.79951290364402183</v>
      </c>
      <c r="N151" s="148">
        <f t="shared" si="11"/>
        <v>2485064.1688212561</v>
      </c>
    </row>
    <row r="152" spans="1:15" ht="12" customHeight="1">
      <c r="A152" s="183" t="s">
        <v>36</v>
      </c>
      <c r="B152" s="2" t="s">
        <v>83</v>
      </c>
      <c r="C152" s="2" t="s">
        <v>84</v>
      </c>
      <c r="D152" s="2" t="s">
        <v>57</v>
      </c>
      <c r="E152" s="2" t="s">
        <v>48</v>
      </c>
      <c r="F152" s="87" t="s">
        <v>113</v>
      </c>
      <c r="G152" s="4">
        <v>0.61299999999999999</v>
      </c>
      <c r="H152" s="2" t="s">
        <v>29</v>
      </c>
      <c r="I152" s="2">
        <v>16.899999999999999</v>
      </c>
      <c r="J152" s="202">
        <v>4961791.1671720007</v>
      </c>
      <c r="L152" s="1">
        <f t="shared" si="9"/>
        <v>-3.1000000000000014</v>
      </c>
      <c r="M152" s="165">
        <f t="shared" si="10"/>
        <v>0.83474113915411574</v>
      </c>
      <c r="N152" s="148">
        <f t="shared" si="11"/>
        <v>5944107.6214358239</v>
      </c>
    </row>
    <row r="153" spans="1:15" ht="12" customHeight="1">
      <c r="A153" s="183" t="s">
        <v>36</v>
      </c>
      <c r="B153" s="2" t="s">
        <v>83</v>
      </c>
      <c r="C153" s="2" t="s">
        <v>84</v>
      </c>
      <c r="D153" s="2" t="s">
        <v>57</v>
      </c>
      <c r="E153" s="2" t="s">
        <v>48</v>
      </c>
      <c r="F153" s="88" t="s">
        <v>114</v>
      </c>
      <c r="G153" s="4">
        <v>4.3</v>
      </c>
      <c r="H153" s="2">
        <v>4.8</v>
      </c>
      <c r="I153" s="2">
        <v>15.88</v>
      </c>
      <c r="J153" s="201">
        <v>4997272.8101240015</v>
      </c>
      <c r="L153" s="1">
        <f t="shared" si="9"/>
        <v>-4.1199999999999992</v>
      </c>
      <c r="M153" s="165">
        <f t="shared" si="10"/>
        <v>0.78657444969120616</v>
      </c>
      <c r="N153" s="148">
        <f t="shared" si="11"/>
        <v>6353210.1914648181</v>
      </c>
    </row>
    <row r="154" spans="1:15" ht="12" customHeight="1">
      <c r="A154" s="183" t="s">
        <v>39</v>
      </c>
      <c r="B154" s="2" t="s">
        <v>83</v>
      </c>
      <c r="C154" s="2" t="s">
        <v>84</v>
      </c>
      <c r="D154" s="2" t="s">
        <v>57</v>
      </c>
      <c r="E154" s="2" t="s">
        <v>48</v>
      </c>
      <c r="F154" s="87" t="s">
        <v>113</v>
      </c>
      <c r="G154" s="4">
        <v>0.51200000000000001</v>
      </c>
      <c r="H154" s="2" t="s">
        <v>29</v>
      </c>
      <c r="I154" s="2">
        <v>16.920000000000002</v>
      </c>
      <c r="J154" s="202">
        <v>4782790.5872320011</v>
      </c>
      <c r="L154" s="1">
        <f t="shared" si="9"/>
        <v>-3.0799999999999983</v>
      </c>
      <c r="M154" s="165">
        <f t="shared" si="10"/>
        <v>0.83571449530284925</v>
      </c>
      <c r="N154" s="148">
        <f t="shared" si="11"/>
        <v>5722995.8485987447</v>
      </c>
    </row>
    <row r="155" spans="1:15" ht="12" customHeight="1">
      <c r="A155" s="183" t="s">
        <v>39</v>
      </c>
      <c r="B155" s="2" t="s">
        <v>83</v>
      </c>
      <c r="C155" s="2" t="s">
        <v>84</v>
      </c>
      <c r="D155" s="2" t="s">
        <v>57</v>
      </c>
      <c r="E155" s="2" t="s">
        <v>48</v>
      </c>
      <c r="F155" s="88" t="s">
        <v>114</v>
      </c>
      <c r="G155" s="4">
        <v>4.5999999999999996</v>
      </c>
      <c r="H155" s="2">
        <v>5.3</v>
      </c>
      <c r="I155" s="2">
        <v>16.25</v>
      </c>
      <c r="J155" s="201">
        <v>4310963.4175440008</v>
      </c>
      <c r="L155" s="1">
        <f t="shared" si="9"/>
        <v>-3.75</v>
      </c>
      <c r="M155" s="165">
        <f t="shared" si="10"/>
        <v>0.80371672380354497</v>
      </c>
      <c r="N155" s="148">
        <f t="shared" si="11"/>
        <v>5363784.639372197</v>
      </c>
    </row>
    <row r="156" spans="1:15" ht="12" customHeight="1">
      <c r="A156" s="183" t="s">
        <v>40</v>
      </c>
      <c r="B156" s="2" t="s">
        <v>83</v>
      </c>
      <c r="C156" s="2" t="s">
        <v>84</v>
      </c>
      <c r="D156" s="2" t="s">
        <v>57</v>
      </c>
      <c r="E156" s="2" t="s">
        <v>48</v>
      </c>
      <c r="F156" s="87" t="s">
        <v>113</v>
      </c>
      <c r="G156" s="4">
        <v>0.49199999999999999</v>
      </c>
      <c r="H156" s="2" t="s">
        <v>29</v>
      </c>
      <c r="I156" s="2">
        <v>16.989999999999998</v>
      </c>
      <c r="J156" s="202">
        <v>5086182.9882920012</v>
      </c>
      <c r="L156" s="1">
        <f t="shared" si="9"/>
        <v>-3.0100000000000016</v>
      </c>
      <c r="M156" s="165">
        <f t="shared" si="10"/>
        <v>0.83913018855252519</v>
      </c>
      <c r="N156" s="148">
        <f t="shared" si="11"/>
        <v>6061256.1169626331</v>
      </c>
    </row>
    <row r="157" spans="1:15" ht="12" customHeight="1" thickBot="1">
      <c r="A157" s="184" t="s">
        <v>40</v>
      </c>
      <c r="B157" s="12" t="s">
        <v>83</v>
      </c>
      <c r="C157" s="12" t="s">
        <v>84</v>
      </c>
      <c r="D157" s="12" t="s">
        <v>57</v>
      </c>
      <c r="E157" s="12" t="s">
        <v>48</v>
      </c>
      <c r="F157" s="89" t="s">
        <v>114</v>
      </c>
      <c r="G157" s="14">
        <v>4.2</v>
      </c>
      <c r="H157" s="12">
        <v>4.7</v>
      </c>
      <c r="I157" s="12">
        <v>16.21</v>
      </c>
      <c r="J157" s="196" t="s">
        <v>115</v>
      </c>
      <c r="K157" s="168">
        <f>AVERAGE(J146:J157)</f>
        <v>3280962.0118672741</v>
      </c>
      <c r="L157" s="169">
        <f t="shared" si="9"/>
        <v>-3.7899999999999991</v>
      </c>
      <c r="M157" s="170">
        <f t="shared" si="10"/>
        <v>0.80184563733641812</v>
      </c>
      <c r="N157" s="196" t="s">
        <v>115</v>
      </c>
      <c r="O157" s="168">
        <f>AVERAGE(N146:N157)</f>
        <v>4024831.8375659971</v>
      </c>
    </row>
    <row r="158" spans="1:15" ht="12" customHeight="1">
      <c r="A158" s="172" t="s">
        <v>31</v>
      </c>
      <c r="B158" s="11" t="s">
        <v>86</v>
      </c>
      <c r="C158" s="11" t="s">
        <v>84</v>
      </c>
      <c r="D158" s="11" t="s">
        <v>57</v>
      </c>
      <c r="E158" s="11" t="s">
        <v>48</v>
      </c>
      <c r="F158" s="90" t="s">
        <v>113</v>
      </c>
      <c r="G158" s="13">
        <v>0</v>
      </c>
      <c r="H158" s="11" t="s">
        <v>29</v>
      </c>
      <c r="I158" s="11">
        <v>16.420000000000002</v>
      </c>
      <c r="J158" s="204">
        <v>1543844.8762800004</v>
      </c>
      <c r="L158" s="1">
        <f t="shared" si="9"/>
        <v>-3.5799999999999983</v>
      </c>
      <c r="M158" s="165">
        <f t="shared" si="10"/>
        <v>0.81171767425469377</v>
      </c>
      <c r="N158" s="148">
        <f t="shared" ref="N158:N168" si="12">J158/M158</f>
        <v>1901948.0852102109</v>
      </c>
    </row>
    <row r="159" spans="1:15" ht="12" customHeight="1">
      <c r="A159" s="173" t="s">
        <v>31</v>
      </c>
      <c r="B159" s="2" t="s">
        <v>86</v>
      </c>
      <c r="C159" s="2" t="s">
        <v>84</v>
      </c>
      <c r="D159" s="2" t="s">
        <v>57</v>
      </c>
      <c r="E159" s="2" t="s">
        <v>48</v>
      </c>
      <c r="F159" s="88" t="s">
        <v>114</v>
      </c>
      <c r="G159" s="4">
        <v>15.5</v>
      </c>
      <c r="H159" s="2">
        <v>16</v>
      </c>
      <c r="I159" s="2">
        <v>16.25</v>
      </c>
      <c r="J159" s="201">
        <v>1589049.3136840004</v>
      </c>
      <c r="L159" s="1">
        <f t="shared" si="9"/>
        <v>-3.75</v>
      </c>
      <c r="M159" s="165">
        <f t="shared" si="10"/>
        <v>0.80371672380354497</v>
      </c>
      <c r="N159" s="148">
        <f t="shared" si="12"/>
        <v>1977126.1025450763</v>
      </c>
    </row>
    <row r="160" spans="1:15" ht="12" customHeight="1">
      <c r="A160" s="173" t="s">
        <v>33</v>
      </c>
      <c r="B160" s="2" t="s">
        <v>86</v>
      </c>
      <c r="C160" s="2" t="s">
        <v>84</v>
      </c>
      <c r="D160" s="2" t="s">
        <v>57</v>
      </c>
      <c r="E160" s="2" t="s">
        <v>48</v>
      </c>
      <c r="F160" s="87" t="s">
        <v>113</v>
      </c>
      <c r="G160" s="4">
        <v>0.50600000000000001</v>
      </c>
      <c r="H160" s="2" t="s">
        <v>29</v>
      </c>
      <c r="I160" s="2">
        <v>15.41</v>
      </c>
      <c r="J160" s="202">
        <v>2410915.8173520006</v>
      </c>
      <c r="L160" s="1">
        <f t="shared" si="9"/>
        <v>-4.59</v>
      </c>
      <c r="M160" s="165">
        <f t="shared" si="10"/>
        <v>0.76532531415278504</v>
      </c>
      <c r="N160" s="148">
        <f t="shared" si="12"/>
        <v>3150184.3369977693</v>
      </c>
    </row>
    <row r="161" spans="1:15" ht="12" customHeight="1">
      <c r="A161" s="173" t="s">
        <v>33</v>
      </c>
      <c r="B161" s="2" t="s">
        <v>86</v>
      </c>
      <c r="C161" s="2" t="s">
        <v>84</v>
      </c>
      <c r="D161" s="2" t="s">
        <v>57</v>
      </c>
      <c r="E161" s="2" t="s">
        <v>48</v>
      </c>
      <c r="F161" s="88" t="s">
        <v>114</v>
      </c>
      <c r="G161" s="4">
        <v>11.5</v>
      </c>
      <c r="H161" s="2">
        <v>12</v>
      </c>
      <c r="I161" s="2">
        <v>16.25</v>
      </c>
      <c r="J161" s="201">
        <v>1691710.0335240003</v>
      </c>
      <c r="L161" s="1">
        <f t="shared" si="9"/>
        <v>-3.75</v>
      </c>
      <c r="M161" s="165">
        <f t="shared" si="10"/>
        <v>0.80371672380354497</v>
      </c>
      <c r="N161" s="148">
        <f t="shared" si="12"/>
        <v>2104858.5694696959</v>
      </c>
    </row>
    <row r="162" spans="1:15" ht="12" customHeight="1">
      <c r="A162" s="173" t="s">
        <v>34</v>
      </c>
      <c r="B162" s="2" t="s">
        <v>86</v>
      </c>
      <c r="C162" s="2" t="s">
        <v>84</v>
      </c>
      <c r="D162" s="2" t="s">
        <v>57</v>
      </c>
      <c r="E162" s="2" t="s">
        <v>48</v>
      </c>
      <c r="F162" s="87" t="s">
        <v>113</v>
      </c>
      <c r="G162" s="4">
        <v>0.5</v>
      </c>
      <c r="H162" s="2" t="s">
        <v>29</v>
      </c>
      <c r="I162" s="2">
        <v>14.68</v>
      </c>
      <c r="J162" s="202">
        <v>2902169.8422360006</v>
      </c>
      <c r="L162" s="1">
        <f t="shared" si="9"/>
        <v>-5.32</v>
      </c>
      <c r="M162" s="165">
        <f t="shared" si="10"/>
        <v>0.73345385709813538</v>
      </c>
      <c r="N162" s="148">
        <f t="shared" si="12"/>
        <v>3956854.0190357105</v>
      </c>
    </row>
    <row r="163" spans="1:15" ht="12" customHeight="1">
      <c r="A163" s="173" t="s">
        <v>34</v>
      </c>
      <c r="B163" s="2" t="s">
        <v>86</v>
      </c>
      <c r="C163" s="2" t="s">
        <v>84</v>
      </c>
      <c r="D163" s="2" t="s">
        <v>57</v>
      </c>
      <c r="E163" s="2" t="s">
        <v>48</v>
      </c>
      <c r="F163" s="88" t="s">
        <v>114</v>
      </c>
      <c r="G163" s="4">
        <v>4</v>
      </c>
      <c r="H163" s="2">
        <v>4.5</v>
      </c>
      <c r="I163" s="2">
        <v>16.170000000000002</v>
      </c>
      <c r="J163" s="201">
        <v>1743546.2035600003</v>
      </c>
      <c r="L163" s="1">
        <f t="shared" si="9"/>
        <v>-3.8299999999999983</v>
      </c>
      <c r="M163" s="165">
        <f t="shared" si="10"/>
        <v>0.79997890683758688</v>
      </c>
      <c r="N163" s="148">
        <f t="shared" si="12"/>
        <v>2179490.2198764826</v>
      </c>
    </row>
    <row r="164" spans="1:15" ht="12" customHeight="1">
      <c r="A164" s="173" t="s">
        <v>36</v>
      </c>
      <c r="B164" s="2" t="s">
        <v>86</v>
      </c>
      <c r="C164" s="2" t="s">
        <v>84</v>
      </c>
      <c r="D164" s="2" t="s">
        <v>57</v>
      </c>
      <c r="E164" s="2" t="s">
        <v>48</v>
      </c>
      <c r="F164" s="87" t="s">
        <v>113</v>
      </c>
      <c r="G164" s="4">
        <v>0.502</v>
      </c>
      <c r="H164" s="2" t="s">
        <v>29</v>
      </c>
      <c r="I164" s="2">
        <v>15.31</v>
      </c>
      <c r="J164" s="202">
        <v>3341194.2892160006</v>
      </c>
      <c r="L164" s="1">
        <f t="shared" si="9"/>
        <v>-4.6899999999999995</v>
      </c>
      <c r="M164" s="165">
        <f t="shared" si="10"/>
        <v>0.76087881432661153</v>
      </c>
      <c r="N164" s="148">
        <f t="shared" si="12"/>
        <v>4391230.5432935525</v>
      </c>
    </row>
    <row r="165" spans="1:15" ht="12" customHeight="1">
      <c r="A165" s="173" t="s">
        <v>36</v>
      </c>
      <c r="B165" s="2" t="s">
        <v>86</v>
      </c>
      <c r="C165" s="2" t="s">
        <v>84</v>
      </c>
      <c r="D165" s="2" t="s">
        <v>57</v>
      </c>
      <c r="E165" s="2" t="s">
        <v>48</v>
      </c>
      <c r="F165" s="88" t="s">
        <v>114</v>
      </c>
      <c r="G165" s="4">
        <v>4</v>
      </c>
      <c r="H165" s="2">
        <v>4.5</v>
      </c>
      <c r="I165" s="2">
        <v>16.46</v>
      </c>
      <c r="J165" s="201">
        <v>3072122.0412120009</v>
      </c>
      <c r="L165" s="1">
        <f t="shared" si="9"/>
        <v>-3.5399999999999991</v>
      </c>
      <c r="M165" s="165">
        <f t="shared" si="10"/>
        <v>0.8136117968697032</v>
      </c>
      <c r="N165" s="148">
        <f t="shared" si="12"/>
        <v>3775906.461818411</v>
      </c>
    </row>
    <row r="166" spans="1:15" ht="12" customHeight="1">
      <c r="A166" s="173" t="s">
        <v>39</v>
      </c>
      <c r="B166" s="2" t="s">
        <v>86</v>
      </c>
      <c r="C166" s="2" t="s">
        <v>84</v>
      </c>
      <c r="D166" s="2" t="s">
        <v>57</v>
      </c>
      <c r="E166" s="2" t="s">
        <v>48</v>
      </c>
      <c r="F166" s="87" t="s">
        <v>113</v>
      </c>
      <c r="G166" s="4">
        <v>0.50600000000000001</v>
      </c>
      <c r="H166" s="2" t="s">
        <v>29</v>
      </c>
      <c r="I166" s="2">
        <v>16.37</v>
      </c>
      <c r="J166" s="202">
        <v>4541313.0911120009</v>
      </c>
      <c r="L166" s="1">
        <f t="shared" si="9"/>
        <v>-3.629999999999999</v>
      </c>
      <c r="M166" s="165">
        <f t="shared" si="10"/>
        <v>0.80935622077876346</v>
      </c>
      <c r="N166" s="148">
        <f t="shared" si="12"/>
        <v>5611018.9487916017</v>
      </c>
    </row>
    <row r="167" spans="1:15" ht="12" customHeight="1">
      <c r="A167" s="173" t="s">
        <v>39</v>
      </c>
      <c r="B167" s="2" t="s">
        <v>86</v>
      </c>
      <c r="C167" s="2" t="s">
        <v>84</v>
      </c>
      <c r="D167" s="2" t="s">
        <v>57</v>
      </c>
      <c r="E167" s="2" t="s">
        <v>48</v>
      </c>
      <c r="F167" s="88" t="s">
        <v>114</v>
      </c>
      <c r="G167" s="4">
        <v>4.5</v>
      </c>
      <c r="H167" s="2">
        <v>5</v>
      </c>
      <c r="I167" s="2">
        <v>16.75</v>
      </c>
      <c r="J167" s="201">
        <v>3423285.3976720008</v>
      </c>
      <c r="L167" s="1">
        <f t="shared" si="9"/>
        <v>-3.25</v>
      </c>
      <c r="M167" s="165">
        <f t="shared" si="10"/>
        <v>0.82747701264071027</v>
      </c>
      <c r="N167" s="148">
        <f t="shared" si="12"/>
        <v>4137015.706028305</v>
      </c>
    </row>
    <row r="168" spans="1:15" ht="12" customHeight="1">
      <c r="A168" s="173" t="s">
        <v>40</v>
      </c>
      <c r="B168" s="2" t="s">
        <v>86</v>
      </c>
      <c r="C168" s="2" t="s">
        <v>84</v>
      </c>
      <c r="D168" s="2" t="s">
        <v>57</v>
      </c>
      <c r="E168" s="2" t="s">
        <v>48</v>
      </c>
      <c r="F168" s="87" t="s">
        <v>113</v>
      </c>
      <c r="G168" s="4">
        <v>0.502</v>
      </c>
      <c r="H168" s="2" t="s">
        <v>29</v>
      </c>
      <c r="I168" s="2">
        <v>15.61</v>
      </c>
      <c r="J168" s="202">
        <v>4478517.7018960007</v>
      </c>
      <c r="L168" s="1">
        <f t="shared" si="9"/>
        <v>-4.3900000000000006</v>
      </c>
      <c r="M168" s="165">
        <f t="shared" si="10"/>
        <v>0.77429642036146085</v>
      </c>
      <c r="N168" s="148">
        <f t="shared" si="12"/>
        <v>5783983.4772906704</v>
      </c>
    </row>
    <row r="169" spans="1:15" ht="12" customHeight="1" thickBot="1">
      <c r="A169" s="174" t="s">
        <v>40</v>
      </c>
      <c r="B169" s="12" t="s">
        <v>86</v>
      </c>
      <c r="C169" s="12" t="s">
        <v>84</v>
      </c>
      <c r="D169" s="12" t="s">
        <v>57</v>
      </c>
      <c r="E169" s="12" t="s">
        <v>48</v>
      </c>
      <c r="F169" s="89" t="s">
        <v>114</v>
      </c>
      <c r="G169" s="14">
        <v>3.4</v>
      </c>
      <c r="H169" s="12">
        <v>3.9</v>
      </c>
      <c r="I169" s="12">
        <v>16.739999999999998</v>
      </c>
      <c r="J169" s="196" t="s">
        <v>115</v>
      </c>
      <c r="K169" s="168">
        <f>AVERAGE(J158:J169)</f>
        <v>2794333.50979491</v>
      </c>
      <c r="L169" s="169">
        <f t="shared" si="9"/>
        <v>-3.2600000000000016</v>
      </c>
      <c r="M169" s="197">
        <f t="shared" si="10"/>
        <v>0.82699499126840104</v>
      </c>
      <c r="N169" s="196" t="s">
        <v>115</v>
      </c>
      <c r="O169" s="168">
        <f>AVERAGE(N158:N169)</f>
        <v>3542692.4063961352</v>
      </c>
    </row>
    <row r="170" spans="1:15" ht="12" customHeight="1">
      <c r="A170" s="31" t="s">
        <v>31</v>
      </c>
      <c r="B170" s="11" t="s">
        <v>88</v>
      </c>
      <c r="C170" s="11" t="s">
        <v>84</v>
      </c>
      <c r="D170" s="11" t="s">
        <v>57</v>
      </c>
      <c r="E170" s="11" t="s">
        <v>48</v>
      </c>
      <c r="F170" s="90" t="s">
        <v>113</v>
      </c>
      <c r="G170" s="13">
        <v>0.44900000000000001</v>
      </c>
      <c r="H170" s="11" t="s">
        <v>29</v>
      </c>
      <c r="I170" s="11">
        <v>14.97</v>
      </c>
      <c r="J170" s="204">
        <v>517499.94979200012</v>
      </c>
      <c r="L170" s="1">
        <f t="shared" si="9"/>
        <v>-5.0299999999999994</v>
      </c>
      <c r="M170" s="165">
        <f t="shared" si="10"/>
        <v>0.74595305637949938</v>
      </c>
      <c r="N170" s="148">
        <f t="shared" ref="N170:N201" si="13">J170/M170</f>
        <v>693743.31985942682</v>
      </c>
    </row>
    <row r="171" spans="1:15" ht="12" customHeight="1">
      <c r="A171" s="29" t="s">
        <v>31</v>
      </c>
      <c r="B171" s="2" t="s">
        <v>88</v>
      </c>
      <c r="C171" s="2" t="s">
        <v>84</v>
      </c>
      <c r="D171" s="2" t="s">
        <v>57</v>
      </c>
      <c r="E171" s="2" t="s">
        <v>48</v>
      </c>
      <c r="F171" s="88" t="s">
        <v>114</v>
      </c>
      <c r="G171" s="4">
        <v>15.5</v>
      </c>
      <c r="H171" s="2">
        <v>16</v>
      </c>
      <c r="I171" s="2">
        <v>14.97</v>
      </c>
      <c r="J171" s="201">
        <v>488781.1754280001</v>
      </c>
      <c r="L171" s="1">
        <f t="shared" si="9"/>
        <v>-5.0299999999999994</v>
      </c>
      <c r="M171" s="165">
        <f t="shared" si="10"/>
        <v>0.74595305637949938</v>
      </c>
      <c r="N171" s="148">
        <f t="shared" si="13"/>
        <v>655243.88062743645</v>
      </c>
    </row>
    <row r="172" spans="1:15" ht="12" customHeight="1">
      <c r="A172" s="29" t="s">
        <v>33</v>
      </c>
      <c r="B172" s="2" t="s">
        <v>88</v>
      </c>
      <c r="C172" s="2" t="s">
        <v>84</v>
      </c>
      <c r="D172" s="2" t="s">
        <v>57</v>
      </c>
      <c r="E172" s="2" t="s">
        <v>48</v>
      </c>
      <c r="F172" s="87" t="s">
        <v>113</v>
      </c>
      <c r="G172" s="4">
        <v>0.56399999999999995</v>
      </c>
      <c r="H172" s="2" t="s">
        <v>29</v>
      </c>
      <c r="I172" s="2">
        <v>14.23</v>
      </c>
      <c r="J172" s="202">
        <v>819918.19803600025</v>
      </c>
      <c r="L172" s="1">
        <f t="shared" si="9"/>
        <v>-5.77</v>
      </c>
      <c r="M172" s="165">
        <f t="shared" si="10"/>
        <v>0.71447190765327162</v>
      </c>
      <c r="N172" s="148">
        <f t="shared" si="13"/>
        <v>1147586.3351003872</v>
      </c>
    </row>
    <row r="173" spans="1:15" ht="12" customHeight="1">
      <c r="A173" s="29" t="s">
        <v>33</v>
      </c>
      <c r="B173" s="2" t="s">
        <v>88</v>
      </c>
      <c r="C173" s="2" t="s">
        <v>84</v>
      </c>
      <c r="D173" s="2" t="s">
        <v>57</v>
      </c>
      <c r="E173" s="2" t="s">
        <v>48</v>
      </c>
      <c r="F173" s="88" t="s">
        <v>114</v>
      </c>
      <c r="G173" s="4">
        <v>11.5</v>
      </c>
      <c r="H173" s="2">
        <v>12</v>
      </c>
      <c r="I173" s="2">
        <v>14.21</v>
      </c>
      <c r="J173" s="201">
        <v>661524.69689600007</v>
      </c>
      <c r="L173" s="1">
        <f t="shared" si="9"/>
        <v>-5.7899999999999991</v>
      </c>
      <c r="M173" s="165">
        <f t="shared" si="10"/>
        <v>0.71363976267036133</v>
      </c>
      <c r="N173" s="148">
        <f t="shared" si="13"/>
        <v>926972.86712366971</v>
      </c>
    </row>
    <row r="174" spans="1:15" ht="12" customHeight="1">
      <c r="A174" s="29" t="s">
        <v>34</v>
      </c>
      <c r="B174" s="2" t="s">
        <v>88</v>
      </c>
      <c r="C174" s="2" t="s">
        <v>84</v>
      </c>
      <c r="D174" s="2" t="s">
        <v>57</v>
      </c>
      <c r="E174" s="2" t="s">
        <v>48</v>
      </c>
      <c r="F174" s="87" t="s">
        <v>113</v>
      </c>
      <c r="G174" s="4">
        <v>0.49399999999999999</v>
      </c>
      <c r="H174" s="2" t="s">
        <v>29</v>
      </c>
      <c r="I174" s="2">
        <v>13.3</v>
      </c>
      <c r="J174" s="202">
        <v>1327433.0814640003</v>
      </c>
      <c r="L174" s="1">
        <f t="shared" si="9"/>
        <v>-6.6999999999999993</v>
      </c>
      <c r="M174" s="165">
        <f t="shared" si="10"/>
        <v>0.67678496590740211</v>
      </c>
      <c r="N174" s="148">
        <f t="shared" si="13"/>
        <v>1961380.8644289833</v>
      </c>
    </row>
    <row r="175" spans="1:15" ht="12" customHeight="1">
      <c r="A175" s="29" t="s">
        <v>34</v>
      </c>
      <c r="B175" s="2" t="s">
        <v>88</v>
      </c>
      <c r="C175" s="2" t="s">
        <v>84</v>
      </c>
      <c r="D175" s="2" t="s">
        <v>57</v>
      </c>
      <c r="E175" s="2" t="s">
        <v>48</v>
      </c>
      <c r="F175" s="88" t="s">
        <v>114</v>
      </c>
      <c r="G175" s="4">
        <v>4</v>
      </c>
      <c r="H175" s="2">
        <v>4.5</v>
      </c>
      <c r="I175" s="2">
        <v>13.82</v>
      </c>
      <c r="J175" s="201">
        <v>588369.56715600006</v>
      </c>
      <c r="L175" s="1">
        <f t="shared" si="9"/>
        <v>-6.18</v>
      </c>
      <c r="M175" s="165">
        <f t="shared" si="10"/>
        <v>0.69760526981670723</v>
      </c>
      <c r="N175" s="148">
        <f t="shared" si="13"/>
        <v>843413.30636821536</v>
      </c>
    </row>
    <row r="176" spans="1:15" ht="12" customHeight="1">
      <c r="A176" s="29" t="s">
        <v>36</v>
      </c>
      <c r="B176" s="2" t="s">
        <v>88</v>
      </c>
      <c r="C176" s="2" t="s">
        <v>84</v>
      </c>
      <c r="D176" s="2" t="s">
        <v>57</v>
      </c>
      <c r="E176" s="2" t="s">
        <v>48</v>
      </c>
      <c r="F176" s="87" t="s">
        <v>113</v>
      </c>
      <c r="G176" s="4">
        <v>0.48199999999999998</v>
      </c>
      <c r="H176" s="2" t="s">
        <v>29</v>
      </c>
      <c r="I176" s="2">
        <v>13.59</v>
      </c>
      <c r="J176" s="202">
        <v>1769642.2588040004</v>
      </c>
      <c r="L176" s="1">
        <f t="shared" si="9"/>
        <v>-6.41</v>
      </c>
      <c r="M176" s="165">
        <f t="shared" si="10"/>
        <v>0.68831843877367926</v>
      </c>
      <c r="N176" s="148">
        <f t="shared" si="13"/>
        <v>2570964.4825973678</v>
      </c>
    </row>
    <row r="177" spans="1:15" ht="12" customHeight="1">
      <c r="A177" s="29" t="s">
        <v>36</v>
      </c>
      <c r="B177" s="2" t="s">
        <v>88</v>
      </c>
      <c r="C177" s="2" t="s">
        <v>84</v>
      </c>
      <c r="D177" s="2" t="s">
        <v>57</v>
      </c>
      <c r="E177" s="2" t="s">
        <v>48</v>
      </c>
      <c r="F177" s="88" t="s">
        <v>114</v>
      </c>
      <c r="G177" s="4">
        <v>4.5</v>
      </c>
      <c r="H177" s="2">
        <v>5</v>
      </c>
      <c r="I177" s="2">
        <v>15.1</v>
      </c>
      <c r="J177" s="201">
        <v>1283689.8732840004</v>
      </c>
      <c r="L177" s="1">
        <f t="shared" si="9"/>
        <v>-4.9000000000000004</v>
      </c>
      <c r="M177" s="165">
        <f t="shared" si="10"/>
        <v>0.75162507502339515</v>
      </c>
      <c r="N177" s="148">
        <f t="shared" si="13"/>
        <v>1707885.9074040926</v>
      </c>
    </row>
    <row r="178" spans="1:15" ht="12" customHeight="1">
      <c r="A178" s="29" t="s">
        <v>39</v>
      </c>
      <c r="B178" s="2" t="s">
        <v>88</v>
      </c>
      <c r="C178" s="2" t="s">
        <v>84</v>
      </c>
      <c r="D178" s="2" t="s">
        <v>57</v>
      </c>
      <c r="E178" s="2" t="s">
        <v>48</v>
      </c>
      <c r="F178" s="87" t="s">
        <v>113</v>
      </c>
      <c r="G178" s="4">
        <v>0.499</v>
      </c>
      <c r="H178" s="2" t="s">
        <v>29</v>
      </c>
      <c r="I178" s="2">
        <v>13.83</v>
      </c>
      <c r="J178" s="202">
        <v>673045.9273160001</v>
      </c>
      <c r="L178" s="1">
        <f t="shared" si="9"/>
        <v>-6.17</v>
      </c>
      <c r="M178" s="165">
        <f t="shared" si="10"/>
        <v>0.69801187524121089</v>
      </c>
      <c r="N178" s="148">
        <f t="shared" si="13"/>
        <v>964232.77481263003</v>
      </c>
    </row>
    <row r="179" spans="1:15" ht="12" customHeight="1">
      <c r="A179" s="29" t="s">
        <v>39</v>
      </c>
      <c r="B179" s="2" t="s">
        <v>88</v>
      </c>
      <c r="C179" s="2" t="s">
        <v>84</v>
      </c>
      <c r="D179" s="2" t="s">
        <v>57</v>
      </c>
      <c r="E179" s="2" t="s">
        <v>48</v>
      </c>
      <c r="F179" s="88" t="s">
        <v>114</v>
      </c>
      <c r="G179" s="4">
        <v>4</v>
      </c>
      <c r="H179" s="2">
        <v>4.5</v>
      </c>
      <c r="I179" s="2">
        <v>15.68</v>
      </c>
      <c r="J179" s="201">
        <v>2036972.2719640003</v>
      </c>
      <c r="L179" s="1">
        <f t="shared" si="9"/>
        <v>-4.32</v>
      </c>
      <c r="M179" s="165">
        <f t="shared" si="10"/>
        <v>0.77746108852402351</v>
      </c>
      <c r="N179" s="148">
        <f t="shared" si="13"/>
        <v>2620031.1527244467</v>
      </c>
    </row>
    <row r="180" spans="1:15" ht="12" customHeight="1">
      <c r="A180" s="29" t="s">
        <v>40</v>
      </c>
      <c r="B180" s="2" t="s">
        <v>88</v>
      </c>
      <c r="C180" s="2" t="s">
        <v>84</v>
      </c>
      <c r="D180" s="2" t="s">
        <v>57</v>
      </c>
      <c r="E180" s="2" t="s">
        <v>48</v>
      </c>
      <c r="F180" s="87" t="s">
        <v>113</v>
      </c>
      <c r="G180" s="4">
        <v>0.49199999999999999</v>
      </c>
      <c r="H180" s="2" t="s">
        <v>29</v>
      </c>
      <c r="I180" s="2">
        <v>13.8</v>
      </c>
      <c r="J180" s="202">
        <v>1168084.1612160001</v>
      </c>
      <c r="L180" s="1">
        <f t="shared" si="9"/>
        <v>-6.1999999999999993</v>
      </c>
      <c r="M180" s="165">
        <f t="shared" si="10"/>
        <v>0.69679276939631085</v>
      </c>
      <c r="N180" s="148">
        <f t="shared" si="13"/>
        <v>1676372.3915045902</v>
      </c>
    </row>
    <row r="181" spans="1:15" ht="12" customHeight="1" thickBot="1">
      <c r="A181" s="34" t="s">
        <v>40</v>
      </c>
      <c r="B181" s="12" t="s">
        <v>88</v>
      </c>
      <c r="C181" s="12" t="s">
        <v>84</v>
      </c>
      <c r="D181" s="12" t="s">
        <v>57</v>
      </c>
      <c r="E181" s="12" t="s">
        <v>48</v>
      </c>
      <c r="F181" s="89" t="s">
        <v>114</v>
      </c>
      <c r="G181" s="14">
        <v>3.8</v>
      </c>
      <c r="H181" s="12">
        <v>4.3</v>
      </c>
      <c r="I181" s="12">
        <v>14.38</v>
      </c>
      <c r="J181" s="203">
        <v>1543470.2021200005</v>
      </c>
      <c r="K181" s="168">
        <f>AVERAGE(J170:J181)</f>
        <v>1073202.6136230002</v>
      </c>
      <c r="L181" s="169">
        <f t="shared" si="9"/>
        <v>-5.6199999999999992</v>
      </c>
      <c r="M181" s="170">
        <f t="shared" si="10"/>
        <v>0.72074400252501292</v>
      </c>
      <c r="N181" s="175">
        <f t="shared" si="13"/>
        <v>2141495.7276268634</v>
      </c>
      <c r="O181" s="168">
        <f>AVERAGE(N170:N181)</f>
        <v>1492443.584181509</v>
      </c>
    </row>
    <row r="182" spans="1:15" ht="12" customHeight="1">
      <c r="A182" s="43" t="s">
        <v>31</v>
      </c>
      <c r="B182" s="11" t="s">
        <v>91</v>
      </c>
      <c r="C182" s="11" t="s">
        <v>90</v>
      </c>
      <c r="D182" s="11" t="s">
        <v>57</v>
      </c>
      <c r="E182" s="11" t="s">
        <v>48</v>
      </c>
      <c r="F182" s="90" t="s">
        <v>113</v>
      </c>
      <c r="G182" s="13">
        <v>0</v>
      </c>
      <c r="H182" s="11" t="s">
        <v>29</v>
      </c>
      <c r="I182" s="11">
        <v>13.43</v>
      </c>
      <c r="J182" s="204">
        <v>1931763.7678360005</v>
      </c>
      <c r="L182" s="1">
        <f t="shared" si="9"/>
        <v>-6.57</v>
      </c>
      <c r="M182" s="165">
        <f t="shared" si="10"/>
        <v>0.68193104971482899</v>
      </c>
      <c r="N182" s="148">
        <f t="shared" si="13"/>
        <v>2832784.5881835539</v>
      </c>
    </row>
    <row r="183" spans="1:15" ht="12" customHeight="1">
      <c r="A183" s="44" t="s">
        <v>31</v>
      </c>
      <c r="B183" s="2" t="s">
        <v>91</v>
      </c>
      <c r="C183" s="2" t="s">
        <v>90</v>
      </c>
      <c r="D183" s="2" t="s">
        <v>57</v>
      </c>
      <c r="E183" s="2" t="s">
        <v>48</v>
      </c>
      <c r="F183" s="88" t="s">
        <v>114</v>
      </c>
      <c r="G183" s="4">
        <v>16</v>
      </c>
      <c r="H183" s="2">
        <v>16.5</v>
      </c>
      <c r="I183" s="2">
        <v>15.11</v>
      </c>
      <c r="J183" s="201">
        <v>841874.10381200013</v>
      </c>
      <c r="L183" s="1">
        <f t="shared" si="9"/>
        <v>-4.8900000000000006</v>
      </c>
      <c r="M183" s="165">
        <f t="shared" si="10"/>
        <v>0.7520631663709243</v>
      </c>
      <c r="N183" s="148">
        <f t="shared" si="13"/>
        <v>1119419.4071150406</v>
      </c>
    </row>
    <row r="184" spans="1:15" ht="12" customHeight="1">
      <c r="A184" s="44" t="s">
        <v>33</v>
      </c>
      <c r="B184" s="2" t="s">
        <v>91</v>
      </c>
      <c r="C184" s="2" t="s">
        <v>90</v>
      </c>
      <c r="D184" s="2" t="s">
        <v>57</v>
      </c>
      <c r="E184" s="2" t="s">
        <v>48</v>
      </c>
      <c r="F184" s="87" t="s">
        <v>113</v>
      </c>
      <c r="G184" s="4">
        <v>0.51200000000000001</v>
      </c>
      <c r="H184" s="2" t="s">
        <v>29</v>
      </c>
      <c r="I184" s="2">
        <v>12.55</v>
      </c>
      <c r="J184" s="202">
        <v>2202765.5877640005</v>
      </c>
      <c r="L184" s="1">
        <f t="shared" si="9"/>
        <v>-7.4499999999999993</v>
      </c>
      <c r="M184" s="165">
        <f t="shared" si="10"/>
        <v>0.64784528715697043</v>
      </c>
      <c r="N184" s="148">
        <f t="shared" si="13"/>
        <v>3400141.4094261657</v>
      </c>
    </row>
    <row r="185" spans="1:15" ht="12" customHeight="1">
      <c r="A185" s="44" t="s">
        <v>33</v>
      </c>
      <c r="B185" s="2" t="s">
        <v>91</v>
      </c>
      <c r="C185" s="2" t="s">
        <v>90</v>
      </c>
      <c r="D185" s="2" t="s">
        <v>57</v>
      </c>
      <c r="E185" s="2" t="s">
        <v>48</v>
      </c>
      <c r="F185" s="88" t="s">
        <v>114</v>
      </c>
      <c r="G185" s="4">
        <v>11.5</v>
      </c>
      <c r="H185" s="2">
        <v>12</v>
      </c>
      <c r="I185" s="2">
        <v>15</v>
      </c>
      <c r="J185" s="201">
        <v>906224.39079200011</v>
      </c>
      <c r="L185" s="1">
        <f t="shared" si="9"/>
        <v>-5</v>
      </c>
      <c r="M185" s="165">
        <f t="shared" si="10"/>
        <v>0.74725817286605689</v>
      </c>
      <c r="N185" s="148">
        <f t="shared" si="13"/>
        <v>1212732.6588028329</v>
      </c>
    </row>
    <row r="186" spans="1:15" ht="12" customHeight="1">
      <c r="A186" s="44" t="s">
        <v>34</v>
      </c>
      <c r="B186" s="2" t="s">
        <v>91</v>
      </c>
      <c r="C186" s="2" t="s">
        <v>90</v>
      </c>
      <c r="D186" s="2" t="s">
        <v>57</v>
      </c>
      <c r="E186" s="2" t="s">
        <v>48</v>
      </c>
      <c r="F186" s="87" t="s">
        <v>113</v>
      </c>
      <c r="G186" s="4">
        <v>0.51400000000000001</v>
      </c>
      <c r="H186" s="2" t="s">
        <v>29</v>
      </c>
      <c r="I186" s="2">
        <v>12.18</v>
      </c>
      <c r="J186" s="202">
        <v>1777791.4217840005</v>
      </c>
      <c r="L186" s="1">
        <f t="shared" si="9"/>
        <v>-7.82</v>
      </c>
      <c r="M186" s="165">
        <f t="shared" si="10"/>
        <v>0.6340275561506088</v>
      </c>
      <c r="N186" s="148">
        <f t="shared" si="13"/>
        <v>2803965.5446169577</v>
      </c>
    </row>
    <row r="187" spans="1:15" ht="12" customHeight="1">
      <c r="A187" s="44" t="s">
        <v>34</v>
      </c>
      <c r="B187" s="2" t="s">
        <v>91</v>
      </c>
      <c r="C187" s="2" t="s">
        <v>90</v>
      </c>
      <c r="D187" s="2" t="s">
        <v>57</v>
      </c>
      <c r="E187" s="2" t="s">
        <v>48</v>
      </c>
      <c r="F187" s="88" t="s">
        <v>114</v>
      </c>
      <c r="G187" s="4">
        <v>4.0999999999999996</v>
      </c>
      <c r="H187" s="2">
        <v>4.5</v>
      </c>
      <c r="I187" s="2">
        <v>14.92</v>
      </c>
      <c r="J187" s="201">
        <v>1221306.625644</v>
      </c>
      <c r="L187" s="1">
        <f t="shared" si="9"/>
        <v>-5.08</v>
      </c>
      <c r="M187" s="165">
        <f t="shared" si="10"/>
        <v>0.743782925687833</v>
      </c>
      <c r="N187" s="148">
        <f t="shared" si="13"/>
        <v>1642020.2500811166</v>
      </c>
    </row>
    <row r="188" spans="1:15" ht="12" customHeight="1">
      <c r="A188" s="44" t="s">
        <v>36</v>
      </c>
      <c r="B188" s="2" t="s">
        <v>91</v>
      </c>
      <c r="C188" s="2" t="s">
        <v>90</v>
      </c>
      <c r="D188" s="2" t="s">
        <v>57</v>
      </c>
      <c r="E188" s="2" t="s">
        <v>48</v>
      </c>
      <c r="F188" s="87" t="s">
        <v>113</v>
      </c>
      <c r="G188" s="4">
        <v>0.504</v>
      </c>
      <c r="H188" s="2" t="s">
        <v>29</v>
      </c>
      <c r="I188" s="2">
        <v>12.8</v>
      </c>
      <c r="J188" s="202">
        <v>766395.9942800001</v>
      </c>
      <c r="L188" s="1">
        <f t="shared" si="9"/>
        <v>-7.1999999999999993</v>
      </c>
      <c r="M188" s="165">
        <f t="shared" si="10"/>
        <v>0.65735166924180277</v>
      </c>
      <c r="N188" s="148">
        <f t="shared" si="13"/>
        <v>1165884.3053733634</v>
      </c>
    </row>
    <row r="189" spans="1:15" ht="12" customHeight="1">
      <c r="A189" s="44" t="s">
        <v>36</v>
      </c>
      <c r="B189" s="2" t="s">
        <v>91</v>
      </c>
      <c r="C189" s="2" t="s">
        <v>90</v>
      </c>
      <c r="D189" s="2" t="s">
        <v>57</v>
      </c>
      <c r="E189" s="2" t="s">
        <v>48</v>
      </c>
      <c r="F189" s="88" t="s">
        <v>114</v>
      </c>
      <c r="G189" s="4">
        <v>4.5</v>
      </c>
      <c r="H189" s="2">
        <v>5</v>
      </c>
      <c r="I189" s="2">
        <v>15.32</v>
      </c>
      <c r="J189" s="201">
        <v>2346378.1932920003</v>
      </c>
      <c r="L189" s="1">
        <f t="shared" si="9"/>
        <v>-4.68</v>
      </c>
      <c r="M189" s="165">
        <f t="shared" si="10"/>
        <v>0.76132229929824369</v>
      </c>
      <c r="N189" s="148">
        <f t="shared" si="13"/>
        <v>3081977.495542686</v>
      </c>
    </row>
    <row r="190" spans="1:15" ht="12" customHeight="1">
      <c r="A190" s="44" t="s">
        <v>39</v>
      </c>
      <c r="B190" s="2" t="s">
        <v>91</v>
      </c>
      <c r="C190" s="2" t="s">
        <v>90</v>
      </c>
      <c r="D190" s="2" t="s">
        <v>57</v>
      </c>
      <c r="E190" s="2" t="s">
        <v>48</v>
      </c>
      <c r="F190" s="87" t="s">
        <v>113</v>
      </c>
      <c r="G190" s="4">
        <v>0.504</v>
      </c>
      <c r="H190" s="2" t="s">
        <v>29</v>
      </c>
      <c r="I190" s="2">
        <v>12.67</v>
      </c>
      <c r="J190" s="202">
        <v>911001.48633200023</v>
      </c>
      <c r="L190" s="1">
        <f t="shared" si="9"/>
        <v>-7.33</v>
      </c>
      <c r="M190" s="165">
        <f t="shared" si="10"/>
        <v>0.6523910698054155</v>
      </c>
      <c r="N190" s="148">
        <f t="shared" si="13"/>
        <v>1396403.9799068966</v>
      </c>
    </row>
    <row r="191" spans="1:15" ht="12" customHeight="1">
      <c r="A191" s="44" t="s">
        <v>39</v>
      </c>
      <c r="B191" s="2" t="s">
        <v>91</v>
      </c>
      <c r="C191" s="2" t="s">
        <v>90</v>
      </c>
      <c r="D191" s="2" t="s">
        <v>57</v>
      </c>
      <c r="E191" s="2" t="s">
        <v>48</v>
      </c>
      <c r="F191" s="88" t="s">
        <v>114</v>
      </c>
      <c r="G191" s="4">
        <v>5</v>
      </c>
      <c r="H191" s="2">
        <v>5.5</v>
      </c>
      <c r="I191" s="2">
        <v>12.02</v>
      </c>
      <c r="J191" s="201">
        <v>1110684.079904</v>
      </c>
      <c r="L191" s="1">
        <f t="shared" si="9"/>
        <v>-7.98</v>
      </c>
      <c r="M191" s="165">
        <f t="shared" si="10"/>
        <v>0.62814397023014279</v>
      </c>
      <c r="N191" s="148">
        <f t="shared" si="13"/>
        <v>1768199.8594956847</v>
      </c>
    </row>
    <row r="192" spans="1:15" ht="12" customHeight="1">
      <c r="A192" s="44" t="s">
        <v>40</v>
      </c>
      <c r="B192" s="2" t="s">
        <v>91</v>
      </c>
      <c r="C192" s="2" t="s">
        <v>90</v>
      </c>
      <c r="D192" s="2" t="s">
        <v>57</v>
      </c>
      <c r="E192" s="2" t="s">
        <v>48</v>
      </c>
      <c r="F192" s="87" t="s">
        <v>113</v>
      </c>
      <c r="G192" s="4">
        <v>0.504</v>
      </c>
      <c r="H192" s="2" t="s">
        <v>29</v>
      </c>
      <c r="I192" s="2">
        <v>12.64</v>
      </c>
      <c r="J192" s="202">
        <v>864448.22195200017</v>
      </c>
      <c r="L192" s="1">
        <f t="shared" si="9"/>
        <v>-7.3599999999999994</v>
      </c>
      <c r="M192" s="165">
        <f t="shared" si="10"/>
        <v>0.65125164253408785</v>
      </c>
      <c r="N192" s="148">
        <f t="shared" si="13"/>
        <v>1327364.3634714568</v>
      </c>
    </row>
    <row r="193" spans="1:15" ht="12" customHeight="1" thickBot="1">
      <c r="A193" s="45" t="s">
        <v>40</v>
      </c>
      <c r="B193" s="12" t="s">
        <v>91</v>
      </c>
      <c r="C193" s="12" t="s">
        <v>90</v>
      </c>
      <c r="D193" s="12" t="s">
        <v>57</v>
      </c>
      <c r="E193" s="12" t="s">
        <v>48</v>
      </c>
      <c r="F193" s="89" t="s">
        <v>114</v>
      </c>
      <c r="G193" s="14">
        <v>3.5</v>
      </c>
      <c r="H193" s="12">
        <v>4</v>
      </c>
      <c r="I193" s="12">
        <v>12.17</v>
      </c>
      <c r="J193" s="203">
        <v>827299.27898800024</v>
      </c>
      <c r="K193" s="168">
        <f>AVERAGE(J182:J193)</f>
        <v>1308994.429365</v>
      </c>
      <c r="L193" s="169">
        <f t="shared" si="9"/>
        <v>-7.83</v>
      </c>
      <c r="M193" s="170">
        <f t="shared" si="10"/>
        <v>0.63365822283013107</v>
      </c>
      <c r="N193" s="175">
        <f t="shared" si="13"/>
        <v>1305592.2722710092</v>
      </c>
      <c r="O193" s="168">
        <f>AVERAGE(N182:N193)</f>
        <v>1921373.8445238967</v>
      </c>
    </row>
    <row r="194" spans="1:15" ht="12" customHeight="1">
      <c r="A194" s="79" t="s">
        <v>31</v>
      </c>
      <c r="B194" s="11" t="s">
        <v>93</v>
      </c>
      <c r="C194" s="11" t="s">
        <v>90</v>
      </c>
      <c r="D194" s="11" t="s">
        <v>57</v>
      </c>
      <c r="E194" s="11" t="s">
        <v>48</v>
      </c>
      <c r="F194" s="90" t="s">
        <v>113</v>
      </c>
      <c r="G194" s="13">
        <v>0</v>
      </c>
      <c r="H194" s="11" t="s">
        <v>29</v>
      </c>
      <c r="I194" s="11">
        <v>12.66</v>
      </c>
      <c r="J194" s="204">
        <v>1617318.4790560002</v>
      </c>
      <c r="L194" s="1">
        <f t="shared" ref="L194:L257" si="14">I194-20</f>
        <v>-7.34</v>
      </c>
      <c r="M194" s="165">
        <f t="shared" ref="M194:M257" si="15">$R$2^L194</f>
        <v>0.65201103938288296</v>
      </c>
      <c r="N194" s="148">
        <f t="shared" si="13"/>
        <v>2480507.8156142323</v>
      </c>
    </row>
    <row r="195" spans="1:15" ht="12" customHeight="1">
      <c r="A195" s="81" t="s">
        <v>31</v>
      </c>
      <c r="B195" s="2" t="s">
        <v>93</v>
      </c>
      <c r="C195" s="2" t="s">
        <v>90</v>
      </c>
      <c r="D195" s="2" t="s">
        <v>57</v>
      </c>
      <c r="E195" s="2" t="s">
        <v>48</v>
      </c>
      <c r="F195" s="88" t="s">
        <v>114</v>
      </c>
      <c r="G195" s="4">
        <v>15.5</v>
      </c>
      <c r="H195" s="2">
        <v>16</v>
      </c>
      <c r="I195" s="2">
        <v>15.11</v>
      </c>
      <c r="J195" s="201">
        <v>997850.95662000019</v>
      </c>
      <c r="L195" s="1">
        <f t="shared" si="14"/>
        <v>-4.8900000000000006</v>
      </c>
      <c r="M195" s="165">
        <f t="shared" si="15"/>
        <v>0.7520631663709243</v>
      </c>
      <c r="N195" s="148">
        <f t="shared" si="13"/>
        <v>1326818.0137515885</v>
      </c>
    </row>
    <row r="196" spans="1:15" ht="12" customHeight="1">
      <c r="A196" s="81" t="s">
        <v>33</v>
      </c>
      <c r="B196" s="2" t="s">
        <v>93</v>
      </c>
      <c r="C196" s="2" t="s">
        <v>90</v>
      </c>
      <c r="D196" s="2" t="s">
        <v>57</v>
      </c>
      <c r="E196" s="2" t="s">
        <v>48</v>
      </c>
      <c r="F196" s="87" t="s">
        <v>113</v>
      </c>
      <c r="G196" s="4">
        <v>0.51700000000000002</v>
      </c>
      <c r="H196" s="2" t="s">
        <v>29</v>
      </c>
      <c r="I196" s="2">
        <v>13.11</v>
      </c>
      <c r="J196" s="202">
        <v>1144835.6295880002</v>
      </c>
      <c r="L196" s="1">
        <f t="shared" si="14"/>
        <v>-6.8900000000000006</v>
      </c>
      <c r="M196" s="165">
        <f t="shared" si="15"/>
        <v>0.66933354073595952</v>
      </c>
      <c r="N196" s="148">
        <f t="shared" si="13"/>
        <v>1710411.2671975272</v>
      </c>
    </row>
    <row r="197" spans="1:15" ht="12" customHeight="1">
      <c r="A197" s="81" t="s">
        <v>33</v>
      </c>
      <c r="B197" s="2" t="s">
        <v>93</v>
      </c>
      <c r="C197" s="2" t="s">
        <v>90</v>
      </c>
      <c r="D197" s="2" t="s">
        <v>57</v>
      </c>
      <c r="E197" s="2" t="s">
        <v>48</v>
      </c>
      <c r="F197" s="88" t="s">
        <v>114</v>
      </c>
      <c r="G197" s="4">
        <v>11.5</v>
      </c>
      <c r="H197" s="2">
        <v>12</v>
      </c>
      <c r="I197" s="2">
        <v>15.05</v>
      </c>
      <c r="J197" s="201">
        <v>1270819.8158880002</v>
      </c>
      <c r="L197" s="1">
        <f t="shared" si="14"/>
        <v>-4.9499999999999993</v>
      </c>
      <c r="M197" s="165">
        <f t="shared" si="15"/>
        <v>0.74943844326421849</v>
      </c>
      <c r="N197" s="148">
        <f t="shared" si="13"/>
        <v>1695696.0605768738</v>
      </c>
    </row>
    <row r="198" spans="1:15" ht="12" customHeight="1">
      <c r="A198" s="81" t="s">
        <v>34</v>
      </c>
      <c r="B198" s="2" t="s">
        <v>93</v>
      </c>
      <c r="C198" s="2" t="s">
        <v>90</v>
      </c>
      <c r="D198" s="2" t="s">
        <v>57</v>
      </c>
      <c r="E198" s="2" t="s">
        <v>48</v>
      </c>
      <c r="F198" s="87" t="s">
        <v>113</v>
      </c>
      <c r="G198" s="4">
        <v>0.50900000000000001</v>
      </c>
      <c r="H198" s="2" t="s">
        <v>29</v>
      </c>
      <c r="I198" s="2">
        <v>12.44</v>
      </c>
      <c r="J198" s="202">
        <v>733124.92887200008</v>
      </c>
      <c r="L198" s="1">
        <f t="shared" si="14"/>
        <v>-7.5600000000000005</v>
      </c>
      <c r="M198" s="165">
        <f t="shared" si="15"/>
        <v>0.64370615026509281</v>
      </c>
      <c r="N198" s="148">
        <f t="shared" si="13"/>
        <v>1138912.4192305489</v>
      </c>
    </row>
    <row r="199" spans="1:15" ht="12" customHeight="1">
      <c r="A199" s="81" t="s">
        <v>34</v>
      </c>
      <c r="B199" s="2" t="s">
        <v>93</v>
      </c>
      <c r="C199" s="2" t="s">
        <v>90</v>
      </c>
      <c r="D199" s="2" t="s">
        <v>57</v>
      </c>
      <c r="E199" s="2" t="s">
        <v>48</v>
      </c>
      <c r="F199" s="88" t="s">
        <v>114</v>
      </c>
      <c r="G199" s="4">
        <v>4</v>
      </c>
      <c r="H199" s="2">
        <v>4.5</v>
      </c>
      <c r="I199" s="2">
        <v>14.04</v>
      </c>
      <c r="J199" s="201">
        <v>1416530.5967120004</v>
      </c>
      <c r="L199" s="1">
        <f t="shared" si="14"/>
        <v>-5.9600000000000009</v>
      </c>
      <c r="M199" s="165">
        <f t="shared" si="15"/>
        <v>0.70660554798932984</v>
      </c>
      <c r="N199" s="148">
        <f t="shared" si="13"/>
        <v>2004697.8130058369</v>
      </c>
    </row>
    <row r="200" spans="1:15" ht="12" customHeight="1">
      <c r="A200" s="81" t="s">
        <v>36</v>
      </c>
      <c r="B200" s="2" t="s">
        <v>93</v>
      </c>
      <c r="C200" s="2" t="s">
        <v>90</v>
      </c>
      <c r="D200" s="2" t="s">
        <v>57</v>
      </c>
      <c r="E200" s="2" t="s">
        <v>48</v>
      </c>
      <c r="F200" s="87" t="s">
        <v>113</v>
      </c>
      <c r="G200" s="4">
        <v>0.497</v>
      </c>
      <c r="H200" s="2" t="s">
        <v>29</v>
      </c>
      <c r="I200" s="2">
        <v>12.1</v>
      </c>
      <c r="J200" s="202">
        <v>785410.70790000015</v>
      </c>
      <c r="L200" s="1">
        <f t="shared" si="14"/>
        <v>-7.9</v>
      </c>
      <c r="M200" s="165">
        <f t="shared" si="15"/>
        <v>0.63107890660024291</v>
      </c>
      <c r="N200" s="148">
        <f t="shared" si="13"/>
        <v>1244552.305085232</v>
      </c>
    </row>
    <row r="201" spans="1:15" ht="12" customHeight="1">
      <c r="A201" s="81" t="s">
        <v>36</v>
      </c>
      <c r="B201" s="2" t="s">
        <v>93</v>
      </c>
      <c r="C201" s="2" t="s">
        <v>90</v>
      </c>
      <c r="D201" s="2" t="s">
        <v>57</v>
      </c>
      <c r="E201" s="2" t="s">
        <v>48</v>
      </c>
      <c r="F201" s="88" t="s">
        <v>114</v>
      </c>
      <c r="G201" s="4">
        <v>4</v>
      </c>
      <c r="H201" s="2">
        <v>4.4000000000000004</v>
      </c>
      <c r="I201" s="2">
        <v>12.07</v>
      </c>
      <c r="J201" s="201">
        <v>799442.25519200019</v>
      </c>
      <c r="L201" s="1">
        <f t="shared" si="14"/>
        <v>-7.93</v>
      </c>
      <c r="M201" s="165">
        <f t="shared" si="15"/>
        <v>0.62997670188006727</v>
      </c>
      <c r="N201" s="148">
        <f t="shared" si="13"/>
        <v>1269002.8897992407</v>
      </c>
    </row>
    <row r="202" spans="1:15" ht="12" customHeight="1">
      <c r="A202" s="81" t="s">
        <v>39</v>
      </c>
      <c r="B202" s="2" t="s">
        <v>93</v>
      </c>
      <c r="C202" s="2" t="s">
        <v>90</v>
      </c>
      <c r="D202" s="2" t="s">
        <v>57</v>
      </c>
      <c r="E202" s="2" t="s">
        <v>48</v>
      </c>
      <c r="F202" s="87" t="s">
        <v>113</v>
      </c>
      <c r="G202" s="4">
        <v>0.501</v>
      </c>
      <c r="H202" s="2" t="s">
        <v>29</v>
      </c>
      <c r="I202" s="2">
        <v>11.87</v>
      </c>
      <c r="J202" s="202">
        <v>1048319.5659720001</v>
      </c>
      <c r="L202" s="1">
        <f t="shared" si="14"/>
        <v>-8.1300000000000008</v>
      </c>
      <c r="M202" s="165">
        <f t="shared" si="15"/>
        <v>0.62267770403771749</v>
      </c>
      <c r="N202" s="148">
        <f t="shared" ref="N202:N227" si="16">J202/M202</f>
        <v>1683566.8905024745</v>
      </c>
    </row>
    <row r="203" spans="1:15" ht="12" customHeight="1">
      <c r="A203" s="81" t="s">
        <v>39</v>
      </c>
      <c r="B203" s="2" t="s">
        <v>93</v>
      </c>
      <c r="C203" s="2" t="s">
        <v>90</v>
      </c>
      <c r="D203" s="2" t="s">
        <v>57</v>
      </c>
      <c r="E203" s="2" t="s">
        <v>48</v>
      </c>
      <c r="F203" s="88" t="s">
        <v>114</v>
      </c>
      <c r="G203" s="4">
        <v>4.5</v>
      </c>
      <c r="H203" s="2">
        <v>5</v>
      </c>
      <c r="I203" s="2">
        <v>11.86</v>
      </c>
      <c r="J203" s="201">
        <v>918345.09986800025</v>
      </c>
      <c r="L203" s="1">
        <f t="shared" si="14"/>
        <v>-8.14</v>
      </c>
      <c r="M203" s="165">
        <f t="shared" si="15"/>
        <v>0.62231498222572579</v>
      </c>
      <c r="N203" s="148">
        <f t="shared" si="16"/>
        <v>1475691.7736152117</v>
      </c>
    </row>
    <row r="204" spans="1:15" ht="12" customHeight="1">
      <c r="A204" s="81" t="s">
        <v>40</v>
      </c>
      <c r="B204" s="2" t="s">
        <v>93</v>
      </c>
      <c r="C204" s="2" t="s">
        <v>90</v>
      </c>
      <c r="D204" s="2" t="s">
        <v>57</v>
      </c>
      <c r="E204" s="2" t="s">
        <v>48</v>
      </c>
      <c r="F204" s="87" t="s">
        <v>113</v>
      </c>
      <c r="G204" s="4">
        <v>0.53300000000000003</v>
      </c>
      <c r="H204" s="2" t="s">
        <v>29</v>
      </c>
      <c r="I204" s="2">
        <v>11.76</v>
      </c>
      <c r="J204" s="202">
        <v>841162.22290800011</v>
      </c>
      <c r="L204" s="1">
        <f t="shared" si="14"/>
        <v>-8.24</v>
      </c>
      <c r="M204" s="165">
        <f t="shared" si="15"/>
        <v>0.61869936490702382</v>
      </c>
      <c r="N204" s="148">
        <f t="shared" si="16"/>
        <v>1359565.3569717293</v>
      </c>
    </row>
    <row r="205" spans="1:15" ht="12" customHeight="1" thickBot="1">
      <c r="A205" s="80" t="s">
        <v>40</v>
      </c>
      <c r="B205" s="12" t="s">
        <v>93</v>
      </c>
      <c r="C205" s="12" t="s">
        <v>90</v>
      </c>
      <c r="D205" s="12" t="s">
        <v>57</v>
      </c>
      <c r="E205" s="12" t="s">
        <v>48</v>
      </c>
      <c r="F205" s="89" t="s">
        <v>114</v>
      </c>
      <c r="G205" s="14">
        <v>4</v>
      </c>
      <c r="H205" s="12">
        <v>4.5</v>
      </c>
      <c r="I205" s="12">
        <v>11.76</v>
      </c>
      <c r="J205" s="203">
        <v>1046071.5210120003</v>
      </c>
      <c r="K205" s="168">
        <f>AVERAGE(J194:J205)</f>
        <v>1051602.648299</v>
      </c>
      <c r="L205" s="169">
        <f t="shared" si="14"/>
        <v>-8.24</v>
      </c>
      <c r="M205" s="170">
        <f t="shared" si="15"/>
        <v>0.61869936490702382</v>
      </c>
      <c r="N205" s="175">
        <f t="shared" si="16"/>
        <v>1690759.0024263249</v>
      </c>
      <c r="O205" s="168">
        <f>AVERAGE(N194:N205)</f>
        <v>1590015.1339814018</v>
      </c>
    </row>
    <row r="206" spans="1:15" ht="12" customHeight="1">
      <c r="A206" s="43" t="s">
        <v>31</v>
      </c>
      <c r="B206" s="11" t="s">
        <v>96</v>
      </c>
      <c r="C206" s="11" t="s">
        <v>95</v>
      </c>
      <c r="D206" s="11" t="s">
        <v>57</v>
      </c>
      <c r="E206" s="11" t="s">
        <v>48</v>
      </c>
      <c r="F206" s="90" t="s">
        <v>113</v>
      </c>
      <c r="G206" s="13">
        <v>0.51100000000000001</v>
      </c>
      <c r="H206" s="11" t="s">
        <v>29</v>
      </c>
      <c r="I206" s="11">
        <v>16.940000000000001</v>
      </c>
      <c r="J206" s="204">
        <v>2925755.5806080005</v>
      </c>
      <c r="L206" s="1">
        <f t="shared" si="14"/>
        <v>-3.0599999999999987</v>
      </c>
      <c r="M206" s="165">
        <f t="shared" si="15"/>
        <v>0.83668898644080014</v>
      </c>
      <c r="N206" s="148">
        <f t="shared" si="16"/>
        <v>3496825.735753858</v>
      </c>
    </row>
    <row r="207" spans="1:15" ht="12" customHeight="1">
      <c r="A207" s="44" t="s">
        <v>31</v>
      </c>
      <c r="B207" s="2" t="s">
        <v>96</v>
      </c>
      <c r="C207" s="2" t="s">
        <v>95</v>
      </c>
      <c r="D207" s="2" t="s">
        <v>57</v>
      </c>
      <c r="E207" s="2" t="s">
        <v>48</v>
      </c>
      <c r="F207" s="88" t="s">
        <v>114</v>
      </c>
      <c r="G207" s="4">
        <v>15.5</v>
      </c>
      <c r="H207" s="2">
        <v>16</v>
      </c>
      <c r="I207" s="2">
        <v>17.21</v>
      </c>
      <c r="J207" s="201">
        <v>853376.60052400024</v>
      </c>
      <c r="L207" s="1">
        <f t="shared" si="14"/>
        <v>-2.7899999999999991</v>
      </c>
      <c r="M207" s="165">
        <f t="shared" si="15"/>
        <v>0.8499563755766032</v>
      </c>
      <c r="N207" s="148">
        <f t="shared" si="16"/>
        <v>1004024.0005789436</v>
      </c>
    </row>
    <row r="208" spans="1:15" ht="12" customHeight="1">
      <c r="A208" s="44" t="s">
        <v>33</v>
      </c>
      <c r="B208" s="2" t="s">
        <v>96</v>
      </c>
      <c r="C208" s="2" t="s">
        <v>95</v>
      </c>
      <c r="D208" s="2" t="s">
        <v>57</v>
      </c>
      <c r="E208" s="2" t="s">
        <v>48</v>
      </c>
      <c r="F208" s="87" t="s">
        <v>113</v>
      </c>
      <c r="G208" s="4">
        <v>0.51200000000000001</v>
      </c>
      <c r="H208" s="2" t="s">
        <v>29</v>
      </c>
      <c r="I208" s="2">
        <v>16.940000000000001</v>
      </c>
      <c r="J208" s="202">
        <v>3303839.2754640006</v>
      </c>
      <c r="L208" s="1">
        <f t="shared" si="14"/>
        <v>-3.0599999999999987</v>
      </c>
      <c r="M208" s="165">
        <f t="shared" si="15"/>
        <v>0.83668898644080014</v>
      </c>
      <c r="N208" s="148">
        <f t="shared" si="16"/>
        <v>3948706.5432978105</v>
      </c>
    </row>
    <row r="209" spans="1:15" ht="12" customHeight="1">
      <c r="A209" s="44" t="s">
        <v>33</v>
      </c>
      <c r="B209" s="2" t="s">
        <v>96</v>
      </c>
      <c r="C209" s="2" t="s">
        <v>95</v>
      </c>
      <c r="D209" s="2" t="s">
        <v>57</v>
      </c>
      <c r="E209" s="2" t="s">
        <v>48</v>
      </c>
      <c r="F209" s="88" t="s">
        <v>114</v>
      </c>
      <c r="G209" s="4">
        <v>11.5</v>
      </c>
      <c r="H209" s="2">
        <v>12</v>
      </c>
      <c r="I209" s="2">
        <v>16.14</v>
      </c>
      <c r="J209" s="201">
        <v>834493.02286000014</v>
      </c>
      <c r="L209" s="1">
        <f t="shared" si="14"/>
        <v>-3.8599999999999994</v>
      </c>
      <c r="M209" s="165">
        <f t="shared" si="15"/>
        <v>0.798581711466397</v>
      </c>
      <c r="N209" s="148">
        <f t="shared" si="16"/>
        <v>1044968.8627700488</v>
      </c>
    </row>
    <row r="210" spans="1:15" ht="12" customHeight="1">
      <c r="A210" s="44" t="s">
        <v>34</v>
      </c>
      <c r="B210" s="2" t="s">
        <v>96</v>
      </c>
      <c r="C210" s="2" t="s">
        <v>95</v>
      </c>
      <c r="D210" s="2" t="s">
        <v>57</v>
      </c>
      <c r="E210" s="2" t="s">
        <v>48</v>
      </c>
      <c r="F210" s="87" t="s">
        <v>113</v>
      </c>
      <c r="G210" s="4">
        <v>0.55400000000000005</v>
      </c>
      <c r="H210" s="2" t="s">
        <v>29</v>
      </c>
      <c r="I210" s="2">
        <v>15.66</v>
      </c>
      <c r="J210" s="202">
        <v>3192504.8488200009</v>
      </c>
      <c r="L210" s="1">
        <f t="shared" si="14"/>
        <v>-4.34</v>
      </c>
      <c r="M210" s="165">
        <f t="shared" si="15"/>
        <v>0.77655558008164394</v>
      </c>
      <c r="N210" s="148">
        <f t="shared" si="16"/>
        <v>4111109.2762791733</v>
      </c>
    </row>
    <row r="211" spans="1:15" ht="12" customHeight="1">
      <c r="A211" s="44" t="s">
        <v>34</v>
      </c>
      <c r="B211" s="2" t="s">
        <v>96</v>
      </c>
      <c r="C211" s="2" t="s">
        <v>95</v>
      </c>
      <c r="D211" s="2" t="s">
        <v>57</v>
      </c>
      <c r="E211" s="2" t="s">
        <v>48</v>
      </c>
      <c r="F211" s="88" t="s">
        <v>114</v>
      </c>
      <c r="G211" s="4">
        <v>4.5</v>
      </c>
      <c r="H211" s="2">
        <v>5</v>
      </c>
      <c r="I211" s="2">
        <v>14.91</v>
      </c>
      <c r="J211" s="201">
        <v>1599746.2609520005</v>
      </c>
      <c r="L211" s="1">
        <f t="shared" si="14"/>
        <v>-5.09</v>
      </c>
      <c r="M211" s="165">
        <f t="shared" si="15"/>
        <v>0.74334965774073203</v>
      </c>
      <c r="N211" s="148">
        <f t="shared" si="16"/>
        <v>2152077.7527686241</v>
      </c>
    </row>
    <row r="212" spans="1:15" ht="12" customHeight="1">
      <c r="A212" s="44" t="s">
        <v>36</v>
      </c>
      <c r="B212" s="2" t="s">
        <v>96</v>
      </c>
      <c r="C212" s="2" t="s">
        <v>95</v>
      </c>
      <c r="D212" s="2" t="s">
        <v>57</v>
      </c>
      <c r="E212" s="2" t="s">
        <v>48</v>
      </c>
      <c r="F212" s="87" t="s">
        <v>113</v>
      </c>
      <c r="G212" s="4">
        <v>0.52</v>
      </c>
      <c r="H212" s="2" t="s">
        <v>29</v>
      </c>
      <c r="I212" s="2">
        <v>15.42</v>
      </c>
      <c r="J212" s="202">
        <v>1825974.5187600004</v>
      </c>
      <c r="L212" s="1">
        <f t="shared" si="14"/>
        <v>-4.58</v>
      </c>
      <c r="M212" s="165">
        <f t="shared" si="15"/>
        <v>0.76577139080631484</v>
      </c>
      <c r="N212" s="148">
        <f t="shared" si="16"/>
        <v>2384490.3853581552</v>
      </c>
    </row>
    <row r="213" spans="1:15" ht="12" customHeight="1">
      <c r="A213" s="44" t="s">
        <v>36</v>
      </c>
      <c r="B213" s="2" t="s">
        <v>96</v>
      </c>
      <c r="C213" s="2" t="s">
        <v>95</v>
      </c>
      <c r="D213" s="2" t="s">
        <v>57</v>
      </c>
      <c r="E213" s="2" t="s">
        <v>48</v>
      </c>
      <c r="F213" s="88" t="s">
        <v>114</v>
      </c>
      <c r="G213" s="4">
        <v>4</v>
      </c>
      <c r="H213" s="2">
        <v>4.5</v>
      </c>
      <c r="I213" s="2">
        <v>15.45</v>
      </c>
      <c r="J213" s="201">
        <v>1879890.1303840005</v>
      </c>
      <c r="L213" s="1">
        <f t="shared" si="14"/>
        <v>-4.5500000000000007</v>
      </c>
      <c r="M213" s="165">
        <f t="shared" si="15"/>
        <v>0.76711118137158996</v>
      </c>
      <c r="N213" s="148">
        <f t="shared" si="16"/>
        <v>2450609.7369390037</v>
      </c>
    </row>
    <row r="214" spans="1:15" ht="12" customHeight="1">
      <c r="A214" s="44" t="s">
        <v>39</v>
      </c>
      <c r="B214" s="2" t="s">
        <v>96</v>
      </c>
      <c r="C214" s="2" t="s">
        <v>95</v>
      </c>
      <c r="D214" s="2" t="s">
        <v>57</v>
      </c>
      <c r="E214" s="2" t="s">
        <v>48</v>
      </c>
      <c r="F214" s="87" t="s">
        <v>113</v>
      </c>
      <c r="G214" s="4">
        <v>0.499</v>
      </c>
      <c r="H214" s="2" t="s">
        <v>29</v>
      </c>
      <c r="I214" s="2">
        <v>15.68</v>
      </c>
      <c r="J214" s="202">
        <v>1875244.1708000004</v>
      </c>
      <c r="L214" s="1">
        <f t="shared" si="14"/>
        <v>-4.32</v>
      </c>
      <c r="M214" s="165">
        <f t="shared" si="15"/>
        <v>0.77746108852402351</v>
      </c>
      <c r="N214" s="148">
        <f t="shared" si="16"/>
        <v>2412010.3224202138</v>
      </c>
    </row>
    <row r="215" spans="1:15" ht="12" customHeight="1">
      <c r="A215" s="44" t="s">
        <v>39</v>
      </c>
      <c r="B215" s="2" t="s">
        <v>96</v>
      </c>
      <c r="C215" s="2" t="s">
        <v>95</v>
      </c>
      <c r="D215" s="2" t="s">
        <v>57</v>
      </c>
      <c r="E215" s="2" t="s">
        <v>48</v>
      </c>
      <c r="F215" s="88" t="s">
        <v>114</v>
      </c>
      <c r="G215" s="4">
        <v>4.5</v>
      </c>
      <c r="H215" s="2">
        <v>5</v>
      </c>
      <c r="I215" s="2">
        <v>15.49</v>
      </c>
      <c r="J215" s="201">
        <v>1576366.5933680004</v>
      </c>
      <c r="L215" s="1">
        <f t="shared" si="14"/>
        <v>-4.51</v>
      </c>
      <c r="M215" s="165">
        <f t="shared" si="15"/>
        <v>0.76890121586627658</v>
      </c>
      <c r="N215" s="148">
        <f t="shared" si="16"/>
        <v>2050154.8974558443</v>
      </c>
    </row>
    <row r="216" spans="1:15" ht="12" customHeight="1">
      <c r="A216" s="44" t="s">
        <v>40</v>
      </c>
      <c r="B216" s="2" t="s">
        <v>96</v>
      </c>
      <c r="C216" s="2" t="s">
        <v>95</v>
      </c>
      <c r="D216" s="2" t="s">
        <v>57</v>
      </c>
      <c r="E216" s="2" t="s">
        <v>48</v>
      </c>
      <c r="F216" s="87" t="s">
        <v>113</v>
      </c>
      <c r="G216" s="4">
        <v>0.51300000000000001</v>
      </c>
      <c r="H216" s="2" t="s">
        <v>29</v>
      </c>
      <c r="I216" s="2">
        <v>15.69</v>
      </c>
      <c r="J216" s="202">
        <v>1866251.9909600003</v>
      </c>
      <c r="L216" s="1">
        <f t="shared" si="14"/>
        <v>-4.3100000000000005</v>
      </c>
      <c r="M216" s="165">
        <f t="shared" si="15"/>
        <v>0.77791423862138087</v>
      </c>
      <c r="N216" s="148">
        <f t="shared" si="16"/>
        <v>2399045.9337360514</v>
      </c>
    </row>
    <row r="217" spans="1:15" ht="12" customHeight="1" thickBot="1">
      <c r="A217" s="45" t="s">
        <v>40</v>
      </c>
      <c r="B217" s="12" t="s">
        <v>96</v>
      </c>
      <c r="C217" s="12" t="s">
        <v>95</v>
      </c>
      <c r="D217" s="12" t="s">
        <v>57</v>
      </c>
      <c r="E217" s="12" t="s">
        <v>48</v>
      </c>
      <c r="F217" s="89" t="s">
        <v>114</v>
      </c>
      <c r="G217" s="14">
        <v>4.5</v>
      </c>
      <c r="H217" s="12">
        <v>5</v>
      </c>
      <c r="I217" s="12">
        <v>15.58</v>
      </c>
      <c r="J217" s="203">
        <v>1872171.8426880003</v>
      </c>
      <c r="K217" s="168">
        <f>AVERAGE(J206:J217)</f>
        <v>1967134.5696823343</v>
      </c>
      <c r="L217" s="169">
        <f t="shared" si="14"/>
        <v>-4.42</v>
      </c>
      <c r="M217" s="170">
        <f t="shared" si="15"/>
        <v>0.77294408048698293</v>
      </c>
      <c r="N217" s="175">
        <f t="shared" si="16"/>
        <v>2422131.0311458288</v>
      </c>
      <c r="O217" s="168">
        <f>AVERAGE(N206:N217)</f>
        <v>2489679.5398752969</v>
      </c>
    </row>
    <row r="218" spans="1:15" ht="12" customHeight="1">
      <c r="A218" s="26" t="s">
        <v>31</v>
      </c>
      <c r="B218" s="11" t="s">
        <v>98</v>
      </c>
      <c r="C218" s="11" t="s">
        <v>95</v>
      </c>
      <c r="D218" s="11" t="s">
        <v>57</v>
      </c>
      <c r="E218" s="11" t="s">
        <v>48</v>
      </c>
      <c r="F218" s="90" t="s">
        <v>113</v>
      </c>
      <c r="G218" s="13">
        <v>0.5</v>
      </c>
      <c r="H218" s="11" t="s">
        <v>29</v>
      </c>
      <c r="I218" s="11">
        <v>15.07</v>
      </c>
      <c r="J218" s="204">
        <v>1812542.4501240004</v>
      </c>
      <c r="L218" s="1">
        <f t="shared" si="14"/>
        <v>-4.93</v>
      </c>
      <c r="M218" s="165">
        <f t="shared" si="15"/>
        <v>0.75031233156639043</v>
      </c>
      <c r="N218" s="148">
        <f t="shared" si="16"/>
        <v>2415717.2604907667</v>
      </c>
    </row>
    <row r="219" spans="1:15" ht="12" customHeight="1">
      <c r="A219" s="15" t="s">
        <v>31</v>
      </c>
      <c r="B219" s="2" t="s">
        <v>98</v>
      </c>
      <c r="C219" s="2" t="s">
        <v>95</v>
      </c>
      <c r="D219" s="2" t="s">
        <v>57</v>
      </c>
      <c r="E219" s="2" t="s">
        <v>48</v>
      </c>
      <c r="F219" s="88" t="s">
        <v>114</v>
      </c>
      <c r="G219" s="4">
        <v>15</v>
      </c>
      <c r="H219" s="2">
        <v>15.5</v>
      </c>
      <c r="I219" s="2">
        <v>16.489999999999998</v>
      </c>
      <c r="J219" s="201">
        <v>700097.40166800003</v>
      </c>
      <c r="L219" s="1">
        <f t="shared" si="14"/>
        <v>-3.5100000000000016</v>
      </c>
      <c r="M219" s="165">
        <f t="shared" si="15"/>
        <v>0.81503528881825327</v>
      </c>
      <c r="N219" s="148">
        <f t="shared" si="16"/>
        <v>858978.02374065854</v>
      </c>
    </row>
    <row r="220" spans="1:15" ht="12" customHeight="1">
      <c r="A220" s="15" t="s">
        <v>33</v>
      </c>
      <c r="B220" s="2" t="s">
        <v>98</v>
      </c>
      <c r="C220" s="2" t="s">
        <v>95</v>
      </c>
      <c r="D220" s="2" t="s">
        <v>57</v>
      </c>
      <c r="E220" s="2" t="s">
        <v>48</v>
      </c>
      <c r="F220" s="87" t="s">
        <v>113</v>
      </c>
      <c r="G220" s="4">
        <v>0.51600000000000001</v>
      </c>
      <c r="H220" s="2" t="s">
        <v>29</v>
      </c>
      <c r="I220" s="2">
        <v>14.69</v>
      </c>
      <c r="J220" s="202">
        <v>985711.51383600023</v>
      </c>
      <c r="L220" s="1">
        <f t="shared" si="14"/>
        <v>-5.3100000000000005</v>
      </c>
      <c r="M220" s="165">
        <f t="shared" si="15"/>
        <v>0.73388135718998193</v>
      </c>
      <c r="N220" s="148">
        <f t="shared" si="16"/>
        <v>1343148.3225166958</v>
      </c>
    </row>
    <row r="221" spans="1:15" ht="12" customHeight="1">
      <c r="A221" s="15" t="s">
        <v>33</v>
      </c>
      <c r="B221" s="2" t="s">
        <v>98</v>
      </c>
      <c r="C221" s="2" t="s">
        <v>95</v>
      </c>
      <c r="D221" s="2" t="s">
        <v>57</v>
      </c>
      <c r="E221" s="2" t="s">
        <v>48</v>
      </c>
      <c r="F221" s="88" t="s">
        <v>114</v>
      </c>
      <c r="G221" s="4">
        <v>11</v>
      </c>
      <c r="H221" s="2">
        <v>11.5</v>
      </c>
      <c r="I221" s="2">
        <v>16.46</v>
      </c>
      <c r="J221" s="201">
        <v>199439.05536800003</v>
      </c>
      <c r="L221" s="1">
        <f t="shared" si="14"/>
        <v>-3.5399999999999991</v>
      </c>
      <c r="M221" s="165">
        <f t="shared" si="15"/>
        <v>0.8136117968697032</v>
      </c>
      <c r="N221" s="148">
        <f t="shared" si="16"/>
        <v>245128.02805382558</v>
      </c>
    </row>
    <row r="222" spans="1:15" ht="12" customHeight="1">
      <c r="A222" s="15" t="s">
        <v>34</v>
      </c>
      <c r="B222" s="2" t="s">
        <v>98</v>
      </c>
      <c r="C222" s="2" t="s">
        <v>95</v>
      </c>
      <c r="D222" s="2" t="s">
        <v>57</v>
      </c>
      <c r="E222" s="2" t="s">
        <v>48</v>
      </c>
      <c r="F222" s="87" t="s">
        <v>113</v>
      </c>
      <c r="G222" s="4">
        <v>0.51100000000000001</v>
      </c>
      <c r="H222" s="2" t="s">
        <v>29</v>
      </c>
      <c r="I222" s="2">
        <v>14.88</v>
      </c>
      <c r="J222" s="202">
        <v>740768.28173600021</v>
      </c>
      <c r="L222" s="1">
        <f t="shared" si="14"/>
        <v>-5.1199999999999992</v>
      </c>
      <c r="M222" s="165">
        <f t="shared" si="15"/>
        <v>0.74205136763321344</v>
      </c>
      <c r="N222" s="148">
        <f t="shared" si="16"/>
        <v>998270.89342708758</v>
      </c>
    </row>
    <row r="223" spans="1:15" ht="12" customHeight="1">
      <c r="A223" s="15" t="s">
        <v>34</v>
      </c>
      <c r="B223" s="2" t="s">
        <v>98</v>
      </c>
      <c r="C223" s="2" t="s">
        <v>95</v>
      </c>
      <c r="D223" s="2" t="s">
        <v>57</v>
      </c>
      <c r="E223" s="2" t="s">
        <v>48</v>
      </c>
      <c r="F223" s="88" t="s">
        <v>114</v>
      </c>
      <c r="G223" s="4">
        <v>4</v>
      </c>
      <c r="H223" s="2">
        <v>4.5</v>
      </c>
      <c r="I223" s="2">
        <v>15.5</v>
      </c>
      <c r="J223" s="201">
        <v>383272.93197200005</v>
      </c>
      <c r="L223" s="1">
        <f t="shared" si="14"/>
        <v>-4.5</v>
      </c>
      <c r="M223" s="165">
        <f t="shared" si="15"/>
        <v>0.76934937676586501</v>
      </c>
      <c r="N223" s="148">
        <f t="shared" si="16"/>
        <v>498177.99759996549</v>
      </c>
    </row>
    <row r="224" spans="1:15" ht="12" customHeight="1">
      <c r="A224" s="15" t="s">
        <v>36</v>
      </c>
      <c r="B224" s="2" t="s">
        <v>98</v>
      </c>
      <c r="C224" s="2" t="s">
        <v>95</v>
      </c>
      <c r="D224" s="2" t="s">
        <v>57</v>
      </c>
      <c r="E224" s="2" t="s">
        <v>48</v>
      </c>
      <c r="F224" s="87" t="s">
        <v>113</v>
      </c>
      <c r="G224" s="4">
        <v>0.51300000000000001</v>
      </c>
      <c r="H224" s="2" t="s">
        <v>29</v>
      </c>
      <c r="I224" s="2">
        <v>15.18</v>
      </c>
      <c r="J224" s="202">
        <v>449178.11671600008</v>
      </c>
      <c r="L224" s="1">
        <f t="shared" si="14"/>
        <v>-4.82</v>
      </c>
      <c r="M224" s="165">
        <f t="shared" si="15"/>
        <v>0.7551369638162736</v>
      </c>
      <c r="N224" s="148">
        <f t="shared" si="16"/>
        <v>594829.99540370272</v>
      </c>
    </row>
    <row r="225" spans="1:15" ht="12" customHeight="1">
      <c r="A225" s="15" t="s">
        <v>36</v>
      </c>
      <c r="B225" s="2" t="s">
        <v>98</v>
      </c>
      <c r="C225" s="2" t="s">
        <v>95</v>
      </c>
      <c r="D225" s="2" t="s">
        <v>57</v>
      </c>
      <c r="E225" s="2" t="s">
        <v>48</v>
      </c>
      <c r="F225" s="88" t="s">
        <v>114</v>
      </c>
      <c r="G225" s="4">
        <v>5</v>
      </c>
      <c r="H225" s="2">
        <v>4.5</v>
      </c>
      <c r="I225" s="2">
        <v>15.18</v>
      </c>
      <c r="J225" s="201">
        <v>399889.73096800008</v>
      </c>
      <c r="L225" s="1">
        <f t="shared" si="14"/>
        <v>-4.82</v>
      </c>
      <c r="M225" s="165">
        <f t="shared" si="15"/>
        <v>0.7551369638162736</v>
      </c>
      <c r="N225" s="148">
        <f t="shared" si="16"/>
        <v>529559.20598437835</v>
      </c>
    </row>
    <row r="226" spans="1:15" ht="12" customHeight="1">
      <c r="A226" s="15" t="s">
        <v>39</v>
      </c>
      <c r="B226" s="2" t="s">
        <v>98</v>
      </c>
      <c r="C226" s="2" t="s">
        <v>95</v>
      </c>
      <c r="D226" s="2" t="s">
        <v>57</v>
      </c>
      <c r="E226" s="2" t="s">
        <v>48</v>
      </c>
      <c r="F226" s="87" t="s">
        <v>113</v>
      </c>
      <c r="G226" s="4">
        <v>0.53500000000000003</v>
      </c>
      <c r="H226" s="2" t="s">
        <v>29</v>
      </c>
      <c r="I226" s="2">
        <v>15.01</v>
      </c>
      <c r="J226" s="202">
        <v>300039.06732800003</v>
      </c>
      <c r="L226" s="1">
        <f t="shared" si="14"/>
        <v>-4.99</v>
      </c>
      <c r="M226" s="165">
        <f t="shared" si="15"/>
        <v>0.74769371892589664</v>
      </c>
      <c r="N226" s="148">
        <f t="shared" si="16"/>
        <v>401286.06103448715</v>
      </c>
    </row>
    <row r="227" spans="1:15" ht="12" customHeight="1">
      <c r="A227" s="15" t="s">
        <v>39</v>
      </c>
      <c r="B227" s="2" t="s">
        <v>98</v>
      </c>
      <c r="C227" s="2" t="s">
        <v>95</v>
      </c>
      <c r="D227" s="2" t="s">
        <v>57</v>
      </c>
      <c r="E227" s="2" t="s">
        <v>48</v>
      </c>
      <c r="F227" s="88" t="s">
        <v>114</v>
      </c>
      <c r="G227" s="4">
        <v>4.5</v>
      </c>
      <c r="H227" s="2">
        <v>5</v>
      </c>
      <c r="I227" s="2">
        <v>14.98</v>
      </c>
      <c r="J227" s="201">
        <v>354516.69019200007</v>
      </c>
      <c r="L227" s="1">
        <f t="shared" si="14"/>
        <v>-5.0199999999999996</v>
      </c>
      <c r="M227" s="165">
        <f t="shared" si="15"/>
        <v>0.74638784174060868</v>
      </c>
      <c r="N227" s="148">
        <f t="shared" si="16"/>
        <v>474976.50734134659</v>
      </c>
    </row>
    <row r="228" spans="1:15" ht="12" customHeight="1">
      <c r="A228" s="15" t="s">
        <v>40</v>
      </c>
      <c r="B228" s="2" t="s">
        <v>98</v>
      </c>
      <c r="C228" s="2" t="s">
        <v>95</v>
      </c>
      <c r="D228" s="2" t="s">
        <v>57</v>
      </c>
      <c r="E228" s="2" t="s">
        <v>48</v>
      </c>
      <c r="F228" s="87" t="s">
        <v>113</v>
      </c>
      <c r="G228" s="4">
        <v>0.496</v>
      </c>
      <c r="H228" s="2" t="s">
        <v>29</v>
      </c>
      <c r="I228" s="2">
        <v>14.96</v>
      </c>
      <c r="J228" s="198" t="s">
        <v>115</v>
      </c>
      <c r="L228" s="1">
        <f t="shared" si="14"/>
        <v>-5.0399999999999991</v>
      </c>
      <c r="M228" s="165">
        <f t="shared" si="15"/>
        <v>0.74551852428927634</v>
      </c>
      <c r="N228" s="198" t="s">
        <v>115</v>
      </c>
    </row>
    <row r="229" spans="1:15" ht="12" customHeight="1" thickBot="1">
      <c r="A229" s="23" t="s">
        <v>40</v>
      </c>
      <c r="B229" s="12" t="s">
        <v>98</v>
      </c>
      <c r="C229" s="12" t="s">
        <v>95</v>
      </c>
      <c r="D229" s="12" t="s">
        <v>57</v>
      </c>
      <c r="E229" s="12" t="s">
        <v>48</v>
      </c>
      <c r="F229" s="89" t="s">
        <v>114</v>
      </c>
      <c r="G229" s="14">
        <v>4.5</v>
      </c>
      <c r="H229" s="12">
        <v>5</v>
      </c>
      <c r="I229" s="12">
        <v>14.95</v>
      </c>
      <c r="J229" s="203">
        <v>308544.17076000007</v>
      </c>
      <c r="K229" s="168">
        <f>AVERAGE(J218:J229)</f>
        <v>603090.85551527282</v>
      </c>
      <c r="L229" s="169">
        <f t="shared" si="14"/>
        <v>-5.0500000000000007</v>
      </c>
      <c r="M229" s="170">
        <f t="shared" si="15"/>
        <v>0.74508424532240458</v>
      </c>
      <c r="N229" s="171">
        <f t="shared" ref="N229:N260" si="17">J229/M229</f>
        <v>414106.42178655951</v>
      </c>
      <c r="O229" s="168">
        <f>AVERAGE(N218:N229)</f>
        <v>797652.61067086132</v>
      </c>
    </row>
    <row r="230" spans="1:15" ht="12" customHeight="1">
      <c r="A230" s="79" t="s">
        <v>31</v>
      </c>
      <c r="B230" s="11" t="s">
        <v>100</v>
      </c>
      <c r="C230" s="11" t="s">
        <v>101</v>
      </c>
      <c r="D230" s="11" t="s">
        <v>57</v>
      </c>
      <c r="E230" s="11" t="s">
        <v>48</v>
      </c>
      <c r="F230" s="90" t="s">
        <v>113</v>
      </c>
      <c r="G230" s="13">
        <v>0.50600000000000001</v>
      </c>
      <c r="H230" s="11" t="s">
        <v>29</v>
      </c>
      <c r="I230" s="11">
        <v>15.3</v>
      </c>
      <c r="J230" s="204">
        <v>2971372.1595880007</v>
      </c>
      <c r="L230" s="1">
        <f t="shared" si="14"/>
        <v>-4.6999999999999993</v>
      </c>
      <c r="M230" s="165">
        <f t="shared" si="15"/>
        <v>0.76043558769355712</v>
      </c>
      <c r="N230" s="148">
        <f t="shared" si="17"/>
        <v>3907460.6813186314</v>
      </c>
    </row>
    <row r="231" spans="1:15" ht="12" customHeight="1">
      <c r="A231" s="81" t="s">
        <v>31</v>
      </c>
      <c r="B231" s="2" t="s">
        <v>100</v>
      </c>
      <c r="C231" s="2" t="s">
        <v>101</v>
      </c>
      <c r="D231" s="2" t="s">
        <v>57</v>
      </c>
      <c r="E231" s="2" t="s">
        <v>48</v>
      </c>
      <c r="F231" s="88" t="s">
        <v>114</v>
      </c>
      <c r="G231" s="4">
        <v>15</v>
      </c>
      <c r="H231" s="2">
        <v>15.5</v>
      </c>
      <c r="I231" s="2">
        <v>15.82</v>
      </c>
      <c r="J231" s="201">
        <v>1122617.4519000002</v>
      </c>
      <c r="L231" s="1">
        <f t="shared" si="14"/>
        <v>-4.18</v>
      </c>
      <c r="M231" s="165">
        <f t="shared" si="15"/>
        <v>0.78382928116605233</v>
      </c>
      <c r="N231" s="148">
        <f t="shared" si="17"/>
        <v>1432221.8866714886</v>
      </c>
    </row>
    <row r="232" spans="1:15" ht="12" customHeight="1">
      <c r="A232" s="81" t="s">
        <v>33</v>
      </c>
      <c r="B232" s="2" t="s">
        <v>100</v>
      </c>
      <c r="C232" s="2" t="s">
        <v>101</v>
      </c>
      <c r="D232" s="2" t="s">
        <v>57</v>
      </c>
      <c r="E232" s="2" t="s">
        <v>48</v>
      </c>
      <c r="F232" s="87" t="s">
        <v>113</v>
      </c>
      <c r="G232" s="4">
        <v>0.51300000000000001</v>
      </c>
      <c r="H232" s="2" t="s">
        <v>29</v>
      </c>
      <c r="I232" s="2">
        <v>15.51</v>
      </c>
      <c r="J232" s="202">
        <v>3108802.6414760007</v>
      </c>
      <c r="L232" s="1">
        <f t="shared" si="14"/>
        <v>-4.49</v>
      </c>
      <c r="M232" s="165">
        <f t="shared" si="15"/>
        <v>0.76979779888001243</v>
      </c>
      <c r="N232" s="148">
        <f t="shared" si="17"/>
        <v>4038466.5245848102</v>
      </c>
    </row>
    <row r="233" spans="1:15" ht="12" customHeight="1">
      <c r="A233" s="81" t="s">
        <v>33</v>
      </c>
      <c r="B233" s="2" t="s">
        <v>100</v>
      </c>
      <c r="C233" s="2" t="s">
        <v>101</v>
      </c>
      <c r="D233" s="2" t="s">
        <v>57</v>
      </c>
      <c r="E233" s="2" t="s">
        <v>48</v>
      </c>
      <c r="F233" s="88" t="s">
        <v>114</v>
      </c>
      <c r="G233" s="4">
        <v>10</v>
      </c>
      <c r="H233" s="2">
        <v>10.5</v>
      </c>
      <c r="I233" s="2">
        <v>16.46</v>
      </c>
      <c r="J233" s="201">
        <v>954014.07990000013</v>
      </c>
      <c r="L233" s="1">
        <f t="shared" si="14"/>
        <v>-3.5399999999999991</v>
      </c>
      <c r="M233" s="165">
        <f t="shared" si="15"/>
        <v>0.8136117968697032</v>
      </c>
      <c r="N233" s="148">
        <f t="shared" si="17"/>
        <v>1172566.6756191121</v>
      </c>
    </row>
    <row r="234" spans="1:15" ht="12" customHeight="1">
      <c r="A234" s="81" t="s">
        <v>34</v>
      </c>
      <c r="B234" s="2" t="s">
        <v>100</v>
      </c>
      <c r="C234" s="2" t="s">
        <v>101</v>
      </c>
      <c r="D234" s="2" t="s">
        <v>57</v>
      </c>
      <c r="E234" s="2" t="s">
        <v>48</v>
      </c>
      <c r="F234" s="87" t="s">
        <v>113</v>
      </c>
      <c r="G234" s="4">
        <v>0.51200000000000001</v>
      </c>
      <c r="H234" s="2" t="s">
        <v>29</v>
      </c>
      <c r="I234" s="2">
        <v>15.2</v>
      </c>
      <c r="J234" s="202">
        <v>1966514.7961760003</v>
      </c>
      <c r="L234" s="1">
        <f t="shared" si="14"/>
        <v>-4.8000000000000007</v>
      </c>
      <c r="M234" s="165">
        <f t="shared" si="15"/>
        <v>0.7560174969209571</v>
      </c>
      <c r="N234" s="148">
        <f t="shared" si="17"/>
        <v>2601149.8466438306</v>
      </c>
    </row>
    <row r="235" spans="1:15" ht="12" customHeight="1">
      <c r="A235" s="81" t="s">
        <v>34</v>
      </c>
      <c r="B235" s="2" t="s">
        <v>100</v>
      </c>
      <c r="C235" s="2" t="s">
        <v>101</v>
      </c>
      <c r="D235" s="2" t="s">
        <v>57</v>
      </c>
      <c r="E235" s="2" t="s">
        <v>48</v>
      </c>
      <c r="F235" s="88" t="s">
        <v>114</v>
      </c>
      <c r="G235" s="4">
        <v>3.8</v>
      </c>
      <c r="H235" s="2">
        <v>4.3</v>
      </c>
      <c r="I235" s="2">
        <v>16.079999999999998</v>
      </c>
      <c r="J235" s="201">
        <v>1823033.3266040003</v>
      </c>
      <c r="L235" s="1">
        <f t="shared" si="14"/>
        <v>-3.9200000000000017</v>
      </c>
      <c r="M235" s="165">
        <f t="shared" si="15"/>
        <v>0.79579463723592625</v>
      </c>
      <c r="N235" s="148">
        <f t="shared" si="17"/>
        <v>2290833.8926937659</v>
      </c>
    </row>
    <row r="236" spans="1:15" ht="12" customHeight="1">
      <c r="A236" s="81" t="s">
        <v>36</v>
      </c>
      <c r="B236" s="2" t="s">
        <v>100</v>
      </c>
      <c r="C236" s="2" t="s">
        <v>101</v>
      </c>
      <c r="D236" s="2" t="s">
        <v>57</v>
      </c>
      <c r="E236" s="2" t="s">
        <v>48</v>
      </c>
      <c r="F236" s="87" t="s">
        <v>113</v>
      </c>
      <c r="G236" s="4">
        <v>0.5</v>
      </c>
      <c r="H236" s="2" t="s">
        <v>29</v>
      </c>
      <c r="I236" s="2">
        <v>15.61</v>
      </c>
      <c r="J236" s="202">
        <v>1442664.1193720002</v>
      </c>
      <c r="L236" s="1">
        <f t="shared" si="14"/>
        <v>-4.3900000000000006</v>
      </c>
      <c r="M236" s="165">
        <f t="shared" si="15"/>
        <v>0.77429642036146085</v>
      </c>
      <c r="N236" s="148">
        <f t="shared" si="17"/>
        <v>1863193.5799193399</v>
      </c>
    </row>
    <row r="237" spans="1:15" ht="12" customHeight="1">
      <c r="A237" s="81" t="s">
        <v>36</v>
      </c>
      <c r="B237" s="2" t="s">
        <v>100</v>
      </c>
      <c r="C237" s="2" t="s">
        <v>101</v>
      </c>
      <c r="D237" s="2" t="s">
        <v>57</v>
      </c>
      <c r="E237" s="2" t="s">
        <v>48</v>
      </c>
      <c r="F237" s="88" t="s">
        <v>114</v>
      </c>
      <c r="G237" s="4">
        <v>4</v>
      </c>
      <c r="H237" s="2">
        <v>4.5</v>
      </c>
      <c r="I237" s="2">
        <v>15.02</v>
      </c>
      <c r="J237" s="201">
        <v>1436182.2564040003</v>
      </c>
      <c r="L237" s="1">
        <f t="shared" si="14"/>
        <v>-4.9800000000000004</v>
      </c>
      <c r="M237" s="165">
        <f t="shared" si="15"/>
        <v>0.7481295188476238</v>
      </c>
      <c r="N237" s="148">
        <f t="shared" si="17"/>
        <v>1919697.3521593078</v>
      </c>
    </row>
    <row r="238" spans="1:15" ht="12" customHeight="1">
      <c r="A238" s="81" t="s">
        <v>39</v>
      </c>
      <c r="B238" s="2" t="s">
        <v>100</v>
      </c>
      <c r="C238" s="2" t="s">
        <v>101</v>
      </c>
      <c r="D238" s="2" t="s">
        <v>57</v>
      </c>
      <c r="E238" s="2" t="s">
        <v>48</v>
      </c>
      <c r="F238" s="87" t="s">
        <v>113</v>
      </c>
      <c r="G238" s="4">
        <v>0.49299999999999999</v>
      </c>
      <c r="H238" s="2" t="s">
        <v>29</v>
      </c>
      <c r="I238" s="2">
        <v>14.91</v>
      </c>
      <c r="J238" s="202">
        <v>1038802.8423080002</v>
      </c>
      <c r="L238" s="1">
        <f t="shared" si="14"/>
        <v>-5.09</v>
      </c>
      <c r="M238" s="165">
        <f t="shared" si="15"/>
        <v>0.74334965774073203</v>
      </c>
      <c r="N238" s="148">
        <f t="shared" si="17"/>
        <v>1397461.9231886663</v>
      </c>
    </row>
    <row r="239" spans="1:15" ht="12" customHeight="1">
      <c r="A239" s="81" t="s">
        <v>39</v>
      </c>
      <c r="B239" s="2" t="s">
        <v>100</v>
      </c>
      <c r="C239" s="2" t="s">
        <v>101</v>
      </c>
      <c r="D239" s="2" t="s">
        <v>57</v>
      </c>
      <c r="E239" s="2" t="s">
        <v>48</v>
      </c>
      <c r="F239" s="88" t="s">
        <v>114</v>
      </c>
      <c r="G239" s="4">
        <v>3.8</v>
      </c>
      <c r="H239" s="2">
        <v>4.3</v>
      </c>
      <c r="I239" s="2">
        <v>14.54</v>
      </c>
      <c r="J239" s="201">
        <v>1097514.2831800003</v>
      </c>
      <c r="L239" s="1">
        <f t="shared" si="14"/>
        <v>-5.4600000000000009</v>
      </c>
      <c r="M239" s="165">
        <f t="shared" si="15"/>
        <v>0.72749493776675811</v>
      </c>
      <c r="N239" s="148">
        <f t="shared" si="17"/>
        <v>1508621.1961132216</v>
      </c>
    </row>
    <row r="240" spans="1:15" ht="12" customHeight="1">
      <c r="A240" s="81" t="s">
        <v>40</v>
      </c>
      <c r="B240" s="2" t="s">
        <v>100</v>
      </c>
      <c r="C240" s="2" t="s">
        <v>101</v>
      </c>
      <c r="D240" s="2" t="s">
        <v>57</v>
      </c>
      <c r="E240" s="2" t="s">
        <v>48</v>
      </c>
      <c r="F240" s="87" t="s">
        <v>113</v>
      </c>
      <c r="G240" s="4">
        <v>0.501</v>
      </c>
      <c r="H240" s="2" t="s">
        <v>29</v>
      </c>
      <c r="I240" s="2">
        <v>14.93</v>
      </c>
      <c r="J240" s="202">
        <v>1011695.1668320002</v>
      </c>
      <c r="L240" s="1">
        <f t="shared" si="14"/>
        <v>-5.07</v>
      </c>
      <c r="M240" s="165">
        <f t="shared" si="15"/>
        <v>0.74421644616900329</v>
      </c>
      <c r="N240" s="148">
        <f t="shared" si="17"/>
        <v>1359409.8491640368</v>
      </c>
    </row>
    <row r="241" spans="1:15" ht="12" customHeight="1" thickBot="1">
      <c r="A241" s="80" t="s">
        <v>40</v>
      </c>
      <c r="B241" s="12" t="s">
        <v>100</v>
      </c>
      <c r="C241" s="12" t="s">
        <v>101</v>
      </c>
      <c r="D241" s="12" t="s">
        <v>57</v>
      </c>
      <c r="E241" s="12" t="s">
        <v>48</v>
      </c>
      <c r="F241" s="89" t="s">
        <v>114</v>
      </c>
      <c r="G241" s="14">
        <v>4</v>
      </c>
      <c r="H241" s="12">
        <v>4.5</v>
      </c>
      <c r="I241" s="12">
        <v>14.71</v>
      </c>
      <c r="J241" s="203">
        <v>962294.37883600022</v>
      </c>
      <c r="K241" s="168">
        <f>AVERAGE(J230:J241)</f>
        <v>1577958.9585480001</v>
      </c>
      <c r="L241" s="169">
        <f t="shared" si="14"/>
        <v>-5.2899999999999991</v>
      </c>
      <c r="M241" s="170">
        <f t="shared" si="15"/>
        <v>0.73473710503557821</v>
      </c>
      <c r="N241" s="175">
        <f t="shared" si="17"/>
        <v>1309712.5111020533</v>
      </c>
      <c r="O241" s="168">
        <f>AVERAGE(N230:N241)</f>
        <v>2066732.9932648551</v>
      </c>
    </row>
    <row r="242" spans="1:15" ht="12" customHeight="1">
      <c r="A242" s="182" t="s">
        <v>31</v>
      </c>
      <c r="B242" s="11" t="s">
        <v>103</v>
      </c>
      <c r="C242" s="11" t="s">
        <v>101</v>
      </c>
      <c r="D242" s="11" t="s">
        <v>57</v>
      </c>
      <c r="E242" s="11" t="s">
        <v>48</v>
      </c>
      <c r="F242" s="90" t="s">
        <v>113</v>
      </c>
      <c r="G242" s="13">
        <v>0.51100000000000001</v>
      </c>
      <c r="H242" s="11" t="s">
        <v>29</v>
      </c>
      <c r="I242" s="11">
        <v>15.36</v>
      </c>
      <c r="J242" s="204">
        <v>1615407.6408400002</v>
      </c>
      <c r="L242" s="1">
        <f t="shared" si="14"/>
        <v>-4.6400000000000006</v>
      </c>
      <c r="M242" s="165">
        <f t="shared" si="15"/>
        <v>0.76309882558336595</v>
      </c>
      <c r="N242" s="148">
        <f t="shared" si="17"/>
        <v>2116904.8970886176</v>
      </c>
    </row>
    <row r="243" spans="1:15" ht="12" customHeight="1">
      <c r="A243" s="183" t="s">
        <v>31</v>
      </c>
      <c r="B243" s="2" t="s">
        <v>103</v>
      </c>
      <c r="C243" s="2" t="s">
        <v>101</v>
      </c>
      <c r="D243" s="2" t="s">
        <v>57</v>
      </c>
      <c r="E243" s="2" t="s">
        <v>48</v>
      </c>
      <c r="F243" s="88" t="s">
        <v>114</v>
      </c>
      <c r="G243" s="4">
        <v>15.5</v>
      </c>
      <c r="H243" s="2">
        <v>16</v>
      </c>
      <c r="I243" s="2">
        <v>16.34</v>
      </c>
      <c r="J243" s="201">
        <v>668812.10930800019</v>
      </c>
      <c r="L243" s="1">
        <f t="shared" si="14"/>
        <v>-3.66</v>
      </c>
      <c r="M243" s="165">
        <f t="shared" si="15"/>
        <v>0.80794264755120682</v>
      </c>
      <c r="N243" s="148">
        <f t="shared" si="17"/>
        <v>827796.51666501653</v>
      </c>
    </row>
    <row r="244" spans="1:15" ht="12" customHeight="1">
      <c r="A244" s="183" t="s">
        <v>33</v>
      </c>
      <c r="B244" s="2" t="s">
        <v>103</v>
      </c>
      <c r="C244" s="2" t="s">
        <v>101</v>
      </c>
      <c r="D244" s="2" t="s">
        <v>57</v>
      </c>
      <c r="E244" s="2" t="s">
        <v>48</v>
      </c>
      <c r="F244" s="87" t="s">
        <v>113</v>
      </c>
      <c r="G244" s="4">
        <v>0.51300000000000001</v>
      </c>
      <c r="H244" s="2" t="s">
        <v>29</v>
      </c>
      <c r="I244" s="2">
        <v>15.9</v>
      </c>
      <c r="J244" s="202">
        <v>2336542.9965920006</v>
      </c>
      <c r="L244" s="1">
        <f t="shared" si="14"/>
        <v>-4.0999999999999996</v>
      </c>
      <c r="M244" s="165">
        <f t="shared" si="15"/>
        <v>0.78749164071142996</v>
      </c>
      <c r="N244" s="148">
        <f t="shared" si="17"/>
        <v>2967070.2211913485</v>
      </c>
    </row>
    <row r="245" spans="1:15" ht="12" customHeight="1">
      <c r="A245" s="183" t="s">
        <v>33</v>
      </c>
      <c r="B245" s="2" t="s">
        <v>103</v>
      </c>
      <c r="C245" s="2" t="s">
        <v>101</v>
      </c>
      <c r="D245" s="2" t="s">
        <v>57</v>
      </c>
      <c r="E245" s="2" t="s">
        <v>48</v>
      </c>
      <c r="F245" s="88" t="s">
        <v>114</v>
      </c>
      <c r="G245" s="4">
        <v>11.5</v>
      </c>
      <c r="H245" s="2">
        <v>12</v>
      </c>
      <c r="I245" s="2">
        <v>16.27</v>
      </c>
      <c r="J245" s="201">
        <v>668568.57110400021</v>
      </c>
      <c r="L245" s="1">
        <f t="shared" si="14"/>
        <v>-3.7300000000000004</v>
      </c>
      <c r="M245" s="165">
        <f t="shared" si="15"/>
        <v>0.80465390370071255</v>
      </c>
      <c r="N245" s="148">
        <f t="shared" si="17"/>
        <v>830877.1858673183</v>
      </c>
    </row>
    <row r="246" spans="1:15" ht="12" customHeight="1">
      <c r="A246" s="183" t="s">
        <v>34</v>
      </c>
      <c r="B246" s="2" t="s">
        <v>103</v>
      </c>
      <c r="C246" s="2" t="s">
        <v>101</v>
      </c>
      <c r="D246" s="2" t="s">
        <v>57</v>
      </c>
      <c r="E246" s="2" t="s">
        <v>48</v>
      </c>
      <c r="F246" s="87" t="s">
        <v>113</v>
      </c>
      <c r="G246" s="4">
        <v>0.50600000000000001</v>
      </c>
      <c r="H246" s="2" t="s">
        <v>29</v>
      </c>
      <c r="I246" s="2">
        <v>15.86</v>
      </c>
      <c r="J246" s="202">
        <v>1649840.1961440004</v>
      </c>
      <c r="L246" s="1">
        <f t="shared" si="14"/>
        <v>-4.1400000000000006</v>
      </c>
      <c r="M246" s="165">
        <f t="shared" si="15"/>
        <v>0.78565832692278847</v>
      </c>
      <c r="N246" s="148">
        <f t="shared" si="17"/>
        <v>2099946.1720287227</v>
      </c>
    </row>
    <row r="247" spans="1:15" ht="12" customHeight="1">
      <c r="A247" s="183" t="s">
        <v>34</v>
      </c>
      <c r="B247" s="2" t="s">
        <v>103</v>
      </c>
      <c r="C247" s="2" t="s">
        <v>101</v>
      </c>
      <c r="D247" s="2" t="s">
        <v>57</v>
      </c>
      <c r="E247" s="2" t="s">
        <v>48</v>
      </c>
      <c r="F247" s="88" t="s">
        <v>114</v>
      </c>
      <c r="G247" s="4">
        <v>4</v>
      </c>
      <c r="H247" s="2">
        <v>4.5</v>
      </c>
      <c r="I247" s="2">
        <v>16.55</v>
      </c>
      <c r="J247" s="201">
        <v>1716138.7887560003</v>
      </c>
      <c r="L247" s="1">
        <f t="shared" si="14"/>
        <v>-3.4499999999999993</v>
      </c>
      <c r="M247" s="165">
        <f t="shared" si="15"/>
        <v>0.81788974868025932</v>
      </c>
      <c r="N247" s="148">
        <f t="shared" si="17"/>
        <v>2098251.9850935275</v>
      </c>
    </row>
    <row r="248" spans="1:15" ht="12" customHeight="1">
      <c r="A248" s="183" t="s">
        <v>36</v>
      </c>
      <c r="B248" s="2" t="s">
        <v>103</v>
      </c>
      <c r="C248" s="2" t="s">
        <v>101</v>
      </c>
      <c r="D248" s="2" t="s">
        <v>57</v>
      </c>
      <c r="E248" s="2" t="s">
        <v>48</v>
      </c>
      <c r="F248" s="87" t="s">
        <v>113</v>
      </c>
      <c r="G248" s="4">
        <v>0.54400000000000004</v>
      </c>
      <c r="H248" s="2" t="s">
        <v>29</v>
      </c>
      <c r="I248" s="2">
        <v>15.85</v>
      </c>
      <c r="J248" s="202">
        <v>1434027.8799840002</v>
      </c>
      <c r="L248" s="1">
        <f t="shared" si="14"/>
        <v>-4.1500000000000004</v>
      </c>
      <c r="M248" s="165">
        <f t="shared" si="15"/>
        <v>0.78520066574414038</v>
      </c>
      <c r="N248" s="148">
        <f t="shared" si="17"/>
        <v>1826320.2548675395</v>
      </c>
    </row>
    <row r="249" spans="1:15" ht="12" customHeight="1">
      <c r="A249" s="183" t="s">
        <v>36</v>
      </c>
      <c r="B249" s="2" t="s">
        <v>103</v>
      </c>
      <c r="C249" s="2" t="s">
        <v>101</v>
      </c>
      <c r="D249" s="2" t="s">
        <v>57</v>
      </c>
      <c r="E249" s="2" t="s">
        <v>48</v>
      </c>
      <c r="F249" s="88" t="s">
        <v>114</v>
      </c>
      <c r="G249" s="4">
        <v>3.6</v>
      </c>
      <c r="H249" s="2">
        <v>4.0999999999999996</v>
      </c>
      <c r="I249" s="2">
        <v>15.84</v>
      </c>
      <c r="J249" s="201">
        <v>1327807.7556240002</v>
      </c>
      <c r="L249" s="1">
        <f t="shared" si="14"/>
        <v>-4.16</v>
      </c>
      <c r="M249" s="165">
        <f t="shared" si="15"/>
        <v>0.78474327116198495</v>
      </c>
      <c r="N249" s="148">
        <f t="shared" si="17"/>
        <v>1692028.2140908183</v>
      </c>
    </row>
    <row r="250" spans="1:15" ht="12" customHeight="1">
      <c r="A250" s="183" t="s">
        <v>39</v>
      </c>
      <c r="B250" s="2" t="s">
        <v>103</v>
      </c>
      <c r="C250" s="2" t="s">
        <v>101</v>
      </c>
      <c r="D250" s="2" t="s">
        <v>57</v>
      </c>
      <c r="E250" s="2" t="s">
        <v>48</v>
      </c>
      <c r="F250" s="87" t="s">
        <v>113</v>
      </c>
      <c r="G250" s="4">
        <v>0.47799999999999998</v>
      </c>
      <c r="H250" s="2" t="s">
        <v>29</v>
      </c>
      <c r="I250" s="2">
        <v>15.63</v>
      </c>
      <c r="J250" s="202">
        <v>1047101.8749520002</v>
      </c>
      <c r="L250" s="1">
        <f t="shared" si="14"/>
        <v>-4.3699999999999992</v>
      </c>
      <c r="M250" s="165">
        <f t="shared" si="15"/>
        <v>0.77519929449375169</v>
      </c>
      <c r="N250" s="148">
        <f t="shared" si="17"/>
        <v>1350751.8419967294</v>
      </c>
    </row>
    <row r="251" spans="1:15" ht="12" customHeight="1">
      <c r="A251" s="183" t="s">
        <v>39</v>
      </c>
      <c r="B251" s="2" t="s">
        <v>103</v>
      </c>
      <c r="C251" s="2" t="s">
        <v>101</v>
      </c>
      <c r="D251" s="2" t="s">
        <v>57</v>
      </c>
      <c r="E251" s="2" t="s">
        <v>48</v>
      </c>
      <c r="F251" s="88" t="s">
        <v>114</v>
      </c>
      <c r="G251" s="4">
        <v>5</v>
      </c>
      <c r="H251" s="2">
        <v>5.5</v>
      </c>
      <c r="I251" s="2">
        <v>15.46</v>
      </c>
      <c r="J251" s="201">
        <v>1011938.7050360002</v>
      </c>
      <c r="L251" s="1">
        <f t="shared" si="14"/>
        <v>-4.5399999999999991</v>
      </c>
      <c r="M251" s="165">
        <f t="shared" si="15"/>
        <v>0.76755829893368233</v>
      </c>
      <c r="N251" s="148">
        <f t="shared" si="17"/>
        <v>1318386.7680693693</v>
      </c>
    </row>
    <row r="252" spans="1:15" ht="12" customHeight="1">
      <c r="A252" s="183" t="s">
        <v>40</v>
      </c>
      <c r="B252" s="2" t="s">
        <v>103</v>
      </c>
      <c r="C252" s="2" t="s">
        <v>101</v>
      </c>
      <c r="D252" s="2" t="s">
        <v>57</v>
      </c>
      <c r="E252" s="2" t="s">
        <v>48</v>
      </c>
      <c r="F252" s="87" t="s">
        <v>113</v>
      </c>
      <c r="G252" s="4">
        <v>0.496</v>
      </c>
      <c r="H252" s="2" t="s">
        <v>29</v>
      </c>
      <c r="I252" s="2">
        <v>15.76</v>
      </c>
      <c r="J252" s="202">
        <v>1227825.9560280002</v>
      </c>
      <c r="L252" s="1">
        <f t="shared" si="14"/>
        <v>-4.24</v>
      </c>
      <c r="M252" s="165">
        <f t="shared" si="15"/>
        <v>0.78109369336175027</v>
      </c>
      <c r="N252" s="148">
        <f t="shared" si="17"/>
        <v>1571931.7240209153</v>
      </c>
    </row>
    <row r="253" spans="1:15" ht="12" customHeight="1" thickBot="1">
      <c r="A253" s="184" t="s">
        <v>40</v>
      </c>
      <c r="B253" s="12" t="s">
        <v>103</v>
      </c>
      <c r="C253" s="12" t="s">
        <v>101</v>
      </c>
      <c r="D253" s="12" t="s">
        <v>57</v>
      </c>
      <c r="E253" s="12" t="s">
        <v>48</v>
      </c>
      <c r="F253" s="89" t="s">
        <v>114</v>
      </c>
      <c r="G253" s="14">
        <v>4</v>
      </c>
      <c r="H253" s="12">
        <v>4.5</v>
      </c>
      <c r="I253" s="12">
        <v>15.54</v>
      </c>
      <c r="J253" s="203">
        <v>1011732.6342480002</v>
      </c>
      <c r="K253" s="168">
        <f>AVERAGE(J242:J253)</f>
        <v>1309645.4257179999</v>
      </c>
      <c r="L253" s="169">
        <f t="shared" si="14"/>
        <v>-4.4600000000000009</v>
      </c>
      <c r="M253" s="170">
        <f t="shared" si="15"/>
        <v>0.77114463403276357</v>
      </c>
      <c r="N253" s="175">
        <f t="shared" si="17"/>
        <v>1311988.1661590021</v>
      </c>
      <c r="O253" s="168">
        <f>AVERAGE(N242:N253)</f>
        <v>1667687.8289282441</v>
      </c>
    </row>
    <row r="254" spans="1:15" ht="12" customHeight="1">
      <c r="A254" s="172" t="s">
        <v>31</v>
      </c>
      <c r="B254" s="11" t="s">
        <v>105</v>
      </c>
      <c r="C254" s="11" t="s">
        <v>32</v>
      </c>
      <c r="D254" s="11" t="s">
        <v>57</v>
      </c>
      <c r="E254" s="11" t="s">
        <v>48</v>
      </c>
      <c r="F254" s="90" t="s">
        <v>113</v>
      </c>
      <c r="G254" s="13">
        <v>0.496</v>
      </c>
      <c r="H254" s="11" t="s">
        <v>29</v>
      </c>
      <c r="I254" s="11">
        <v>17.100000000000001</v>
      </c>
      <c r="J254" s="204">
        <v>4236927.8035280006</v>
      </c>
      <c r="L254" s="1">
        <f t="shared" si="14"/>
        <v>-2.8999999999999986</v>
      </c>
      <c r="M254" s="165">
        <f t="shared" si="15"/>
        <v>0.84452593429628675</v>
      </c>
      <c r="N254" s="148">
        <f t="shared" si="17"/>
        <v>5016930.3646767</v>
      </c>
    </row>
    <row r="255" spans="1:15" ht="12" customHeight="1">
      <c r="A255" s="173" t="s">
        <v>31</v>
      </c>
      <c r="B255" s="2" t="s">
        <v>105</v>
      </c>
      <c r="C255" s="2" t="s">
        <v>32</v>
      </c>
      <c r="D255" s="2" t="s">
        <v>57</v>
      </c>
      <c r="E255" s="2" t="s">
        <v>48</v>
      </c>
      <c r="F255" s="88" t="s">
        <v>114</v>
      </c>
      <c r="G255" s="4">
        <v>15.5</v>
      </c>
      <c r="H255" s="2">
        <v>16</v>
      </c>
      <c r="I255" s="2">
        <v>16.77</v>
      </c>
      <c r="J255" s="201">
        <v>981758.70144800015</v>
      </c>
      <c r="L255" s="1">
        <f t="shared" si="14"/>
        <v>-3.2300000000000004</v>
      </c>
      <c r="M255" s="165">
        <f t="shared" si="15"/>
        <v>0.82844189840039073</v>
      </c>
      <c r="N255" s="148">
        <f t="shared" si="17"/>
        <v>1185066.4522685821</v>
      </c>
    </row>
    <row r="256" spans="1:15" ht="12" customHeight="1">
      <c r="A256" s="173" t="s">
        <v>33</v>
      </c>
      <c r="B256" s="2" t="s">
        <v>105</v>
      </c>
      <c r="C256" s="2" t="s">
        <v>32</v>
      </c>
      <c r="D256" s="2" t="s">
        <v>57</v>
      </c>
      <c r="E256" s="2" t="s">
        <v>48</v>
      </c>
      <c r="F256" s="87" t="s">
        <v>113</v>
      </c>
      <c r="G256" s="4">
        <v>0.48799999999999999</v>
      </c>
      <c r="H256" s="2" t="s">
        <v>29</v>
      </c>
      <c r="I256" s="2">
        <v>17.72</v>
      </c>
      <c r="J256" s="202">
        <v>4492736.5862680003</v>
      </c>
      <c r="L256" s="1">
        <f t="shared" si="14"/>
        <v>-2.2800000000000011</v>
      </c>
      <c r="M256" s="165">
        <f t="shared" si="15"/>
        <v>0.87559369816378285</v>
      </c>
      <c r="N256" s="148">
        <f t="shared" si="17"/>
        <v>5131074.6019412512</v>
      </c>
    </row>
    <row r="257" spans="1:15" ht="12" customHeight="1">
      <c r="A257" s="173" t="s">
        <v>33</v>
      </c>
      <c r="B257" s="2" t="s">
        <v>105</v>
      </c>
      <c r="C257" s="2" t="s">
        <v>32</v>
      </c>
      <c r="D257" s="2" t="s">
        <v>57</v>
      </c>
      <c r="E257" s="2" t="s">
        <v>48</v>
      </c>
      <c r="F257" s="88" t="s">
        <v>114</v>
      </c>
      <c r="G257" s="4">
        <v>12</v>
      </c>
      <c r="H257" s="2">
        <v>12.5</v>
      </c>
      <c r="I257" s="2">
        <v>16.28</v>
      </c>
      <c r="J257" s="201">
        <v>788895.17758800008</v>
      </c>
      <c r="L257" s="1">
        <f t="shared" si="14"/>
        <v>-3.7199999999999989</v>
      </c>
      <c r="M257" s="165">
        <f t="shared" si="15"/>
        <v>0.80512290337179993</v>
      </c>
      <c r="N257" s="148">
        <f t="shared" si="17"/>
        <v>979844.41168442823</v>
      </c>
    </row>
    <row r="258" spans="1:15" ht="12" customHeight="1">
      <c r="A258" s="173" t="s">
        <v>34</v>
      </c>
      <c r="B258" s="2" t="s">
        <v>105</v>
      </c>
      <c r="C258" s="2" t="s">
        <v>32</v>
      </c>
      <c r="D258" s="2" t="s">
        <v>57</v>
      </c>
      <c r="E258" s="2" t="s">
        <v>48</v>
      </c>
      <c r="F258" s="87" t="s">
        <v>113</v>
      </c>
      <c r="G258" s="4">
        <v>0.499</v>
      </c>
      <c r="H258" s="2" t="s">
        <v>29</v>
      </c>
      <c r="I258" s="2">
        <v>19.16</v>
      </c>
      <c r="J258" s="202">
        <v>4629960.9973680014</v>
      </c>
      <c r="L258" s="1">
        <f t="shared" ref="L258:L325" si="18">I258-20</f>
        <v>-0.83999999999999986</v>
      </c>
      <c r="M258" s="165">
        <f t="shared" ref="M258:M321" si="19">$R$2^L258</f>
        <v>0.95223266044648824</v>
      </c>
      <c r="N258" s="148">
        <f t="shared" si="17"/>
        <v>4862216.1260432713</v>
      </c>
    </row>
    <row r="259" spans="1:15" ht="12" customHeight="1">
      <c r="A259" s="173" t="s">
        <v>34</v>
      </c>
      <c r="B259" s="2" t="s">
        <v>105</v>
      </c>
      <c r="C259" s="2" t="s">
        <v>32</v>
      </c>
      <c r="D259" s="2" t="s">
        <v>57</v>
      </c>
      <c r="E259" s="2" t="s">
        <v>48</v>
      </c>
      <c r="F259" s="88" t="s">
        <v>114</v>
      </c>
      <c r="G259" s="4">
        <v>3.5</v>
      </c>
      <c r="H259" s="2">
        <v>4</v>
      </c>
      <c r="I259" s="2">
        <v>16.420000000000002</v>
      </c>
      <c r="J259" s="201">
        <v>1678240.4974720003</v>
      </c>
      <c r="L259" s="1">
        <f t="shared" si="18"/>
        <v>-3.5799999999999983</v>
      </c>
      <c r="M259" s="165">
        <f t="shared" si="19"/>
        <v>0.81171767425469377</v>
      </c>
      <c r="N259" s="148">
        <f t="shared" si="17"/>
        <v>2067517.5010978219</v>
      </c>
    </row>
    <row r="260" spans="1:15" ht="12" customHeight="1">
      <c r="A260" s="173" t="s">
        <v>36</v>
      </c>
      <c r="B260" s="2" t="s">
        <v>105</v>
      </c>
      <c r="C260" s="2" t="s">
        <v>32</v>
      </c>
      <c r="D260" s="2" t="s">
        <v>57</v>
      </c>
      <c r="E260" s="2" t="s">
        <v>48</v>
      </c>
      <c r="F260" s="87" t="s">
        <v>113</v>
      </c>
      <c r="G260" s="4">
        <v>0.50700000000000001</v>
      </c>
      <c r="H260" s="2" t="s">
        <v>29</v>
      </c>
      <c r="I260" s="2">
        <v>18.86</v>
      </c>
      <c r="J260" s="202">
        <v>1870392.1404280004</v>
      </c>
      <c r="L260" s="1">
        <f t="shared" si="18"/>
        <v>-1.1400000000000006</v>
      </c>
      <c r="M260" s="165">
        <f t="shared" si="19"/>
        <v>0.93573163789827196</v>
      </c>
      <c r="N260" s="148">
        <f t="shared" si="17"/>
        <v>1998855.2964064041</v>
      </c>
    </row>
    <row r="261" spans="1:15" ht="12" customHeight="1">
      <c r="A261" s="173" t="s">
        <v>36</v>
      </c>
      <c r="B261" s="2" t="s">
        <v>105</v>
      </c>
      <c r="C261" s="2" t="s">
        <v>32</v>
      </c>
      <c r="D261" s="2" t="s">
        <v>57</v>
      </c>
      <c r="E261" s="2" t="s">
        <v>48</v>
      </c>
      <c r="F261" s="88" t="s">
        <v>114</v>
      </c>
      <c r="G261" s="4">
        <v>3.8</v>
      </c>
      <c r="H261" s="2">
        <v>4.3</v>
      </c>
      <c r="I261" s="2">
        <v>17.52</v>
      </c>
      <c r="J261" s="201">
        <v>1669641.7255000004</v>
      </c>
      <c r="L261" s="1">
        <f t="shared" si="18"/>
        <v>-2.4800000000000004</v>
      </c>
      <c r="M261" s="165">
        <f t="shared" si="19"/>
        <v>0.86544894758078572</v>
      </c>
      <c r="N261" s="148">
        <f t="shared" ref="N261:N292" si="20">J261/M261</f>
        <v>1929220.3545537814</v>
      </c>
    </row>
    <row r="262" spans="1:15" ht="12" customHeight="1">
      <c r="A262" s="173" t="s">
        <v>39</v>
      </c>
      <c r="B262" s="2" t="s">
        <v>105</v>
      </c>
      <c r="C262" s="2" t="s">
        <v>32</v>
      </c>
      <c r="D262" s="2" t="s">
        <v>57</v>
      </c>
      <c r="E262" s="2" t="s">
        <v>48</v>
      </c>
      <c r="F262" s="87" t="s">
        <v>113</v>
      </c>
      <c r="G262" s="4">
        <v>0.52800000000000002</v>
      </c>
      <c r="H262" s="2" t="s">
        <v>29</v>
      </c>
      <c r="I262" s="2">
        <v>18.010000000000002</v>
      </c>
      <c r="J262" s="202">
        <v>1954450.2882240003</v>
      </c>
      <c r="L262" s="1">
        <f t="shared" si="18"/>
        <v>-1.9899999999999984</v>
      </c>
      <c r="M262" s="165">
        <f t="shared" si="19"/>
        <v>0.89051518234024596</v>
      </c>
      <c r="N262" s="148">
        <f t="shared" si="20"/>
        <v>2194741.1195031693</v>
      </c>
    </row>
    <row r="263" spans="1:15" ht="12" customHeight="1">
      <c r="A263" s="173" t="s">
        <v>39</v>
      </c>
      <c r="B263" s="2" t="s">
        <v>105</v>
      </c>
      <c r="C263" s="2" t="s">
        <v>32</v>
      </c>
      <c r="D263" s="2" t="s">
        <v>57</v>
      </c>
      <c r="E263" s="2" t="s">
        <v>48</v>
      </c>
      <c r="F263" s="88" t="s">
        <v>114</v>
      </c>
      <c r="G263" s="4">
        <v>4.5</v>
      </c>
      <c r="H263" s="2">
        <v>5</v>
      </c>
      <c r="I263" s="2">
        <v>17.170000000000002</v>
      </c>
      <c r="J263" s="201">
        <v>1643901.6107080004</v>
      </c>
      <c r="L263" s="1">
        <f t="shared" si="18"/>
        <v>-2.8299999999999983</v>
      </c>
      <c r="M263" s="165">
        <f t="shared" si="19"/>
        <v>0.84797764124784192</v>
      </c>
      <c r="N263" s="148">
        <f t="shared" si="20"/>
        <v>1938614.3345582981</v>
      </c>
    </row>
    <row r="264" spans="1:15" ht="12" customHeight="1">
      <c r="A264" s="173" t="s">
        <v>40</v>
      </c>
      <c r="B264" s="2" t="s">
        <v>105</v>
      </c>
      <c r="C264" s="2" t="s">
        <v>32</v>
      </c>
      <c r="D264" s="2" t="s">
        <v>57</v>
      </c>
      <c r="E264" s="2" t="s">
        <v>48</v>
      </c>
      <c r="F264" s="87" t="s">
        <v>113</v>
      </c>
      <c r="G264" s="4">
        <v>0.51700000000000002</v>
      </c>
      <c r="H264" s="2" t="s">
        <v>29</v>
      </c>
      <c r="I264" s="2">
        <v>21.03</v>
      </c>
      <c r="J264" s="202">
        <v>1058136.0289640003</v>
      </c>
      <c r="L264" s="1">
        <f t="shared" si="18"/>
        <v>1.0300000000000011</v>
      </c>
      <c r="M264" s="165">
        <f t="shared" si="19"/>
        <v>1.0618545717641614</v>
      </c>
      <c r="N264" s="148">
        <f t="shared" si="20"/>
        <v>996498.06772128586</v>
      </c>
    </row>
    <row r="265" spans="1:15" ht="12" customHeight="1" thickBot="1">
      <c r="A265" s="174" t="s">
        <v>40</v>
      </c>
      <c r="B265" s="12" t="s">
        <v>105</v>
      </c>
      <c r="C265" s="12" t="s">
        <v>32</v>
      </c>
      <c r="D265" s="12" t="s">
        <v>57</v>
      </c>
      <c r="E265" s="12" t="s">
        <v>48</v>
      </c>
      <c r="F265" s="89" t="s">
        <v>114</v>
      </c>
      <c r="G265" s="14">
        <v>3.5</v>
      </c>
      <c r="H265" s="12">
        <v>4</v>
      </c>
      <c r="I265" s="12">
        <v>16.91</v>
      </c>
      <c r="J265" s="203">
        <v>1790211.8701880004</v>
      </c>
      <c r="K265" s="168">
        <f>AVERAGE(J254:J265)</f>
        <v>2232937.7856403338</v>
      </c>
      <c r="L265" s="169">
        <f t="shared" si="18"/>
        <v>-3.09</v>
      </c>
      <c r="M265" s="170">
        <f t="shared" si="19"/>
        <v>0.83522767543748644</v>
      </c>
      <c r="N265" s="175">
        <f t="shared" si="20"/>
        <v>2143381.8859633692</v>
      </c>
      <c r="O265" s="168">
        <f>AVERAGE(N254:N265)</f>
        <v>2536996.7097015302</v>
      </c>
    </row>
    <row r="266" spans="1:15" ht="12" customHeight="1">
      <c r="A266" s="79" t="s">
        <v>31</v>
      </c>
      <c r="B266" s="11" t="s">
        <v>18</v>
      </c>
      <c r="C266" s="11" t="s">
        <v>32</v>
      </c>
      <c r="D266" s="11" t="s">
        <v>57</v>
      </c>
      <c r="E266" s="11" t="s">
        <v>48</v>
      </c>
      <c r="F266" s="90" t="s">
        <v>113</v>
      </c>
      <c r="G266" s="13">
        <v>0.52200000000000002</v>
      </c>
      <c r="H266" s="11" t="s">
        <v>29</v>
      </c>
      <c r="I266" s="11">
        <v>19.47</v>
      </c>
      <c r="J266" s="204">
        <v>3276506.7954920009</v>
      </c>
      <c r="L266" s="1">
        <f t="shared" si="18"/>
        <v>-0.53000000000000114</v>
      </c>
      <c r="M266" s="165">
        <f t="shared" si="19"/>
        <v>0.9695894724907459</v>
      </c>
      <c r="N266" s="148">
        <f t="shared" si="20"/>
        <v>3379272.2471244377</v>
      </c>
    </row>
    <row r="267" spans="1:15" ht="12" customHeight="1">
      <c r="A267" s="81" t="s">
        <v>31</v>
      </c>
      <c r="B267" s="2" t="s">
        <v>18</v>
      </c>
      <c r="C267" s="2" t="s">
        <v>32</v>
      </c>
      <c r="D267" s="2" t="s">
        <v>57</v>
      </c>
      <c r="E267" s="2" t="s">
        <v>48</v>
      </c>
      <c r="F267" s="88" t="s">
        <v>114</v>
      </c>
      <c r="G267" s="4">
        <v>16.5</v>
      </c>
      <c r="H267" s="2">
        <v>17</v>
      </c>
      <c r="I267" s="2">
        <v>18.329999999999998</v>
      </c>
      <c r="J267" s="201">
        <v>1042099.9749160003</v>
      </c>
      <c r="L267" s="1">
        <f t="shared" si="18"/>
        <v>-1.6700000000000017</v>
      </c>
      <c r="M267" s="165">
        <f t="shared" si="19"/>
        <v>0.90727554518268738</v>
      </c>
      <c r="N267" s="148">
        <f t="shared" si="20"/>
        <v>1148603.6193185004</v>
      </c>
    </row>
    <row r="268" spans="1:15" ht="12" customHeight="1">
      <c r="A268" s="81" t="s">
        <v>33</v>
      </c>
      <c r="B268" s="2" t="s">
        <v>18</v>
      </c>
      <c r="C268" s="2" t="s">
        <v>32</v>
      </c>
      <c r="D268" s="2" t="s">
        <v>57</v>
      </c>
      <c r="E268" s="2" t="s">
        <v>48</v>
      </c>
      <c r="F268" s="87" t="s">
        <v>113</v>
      </c>
      <c r="G268" s="4">
        <v>0.53</v>
      </c>
      <c r="H268" s="2" t="s">
        <v>29</v>
      </c>
      <c r="I268" s="2">
        <v>20.309999999999999</v>
      </c>
      <c r="J268" s="202">
        <v>5078652.037676001</v>
      </c>
      <c r="L268" s="1">
        <f t="shared" si="18"/>
        <v>0.30999999999999872</v>
      </c>
      <c r="M268" s="165">
        <f t="shared" si="19"/>
        <v>1.0182274907858329</v>
      </c>
      <c r="N268" s="148">
        <f t="shared" si="20"/>
        <v>4987738.0876413705</v>
      </c>
    </row>
    <row r="269" spans="1:15" ht="12" customHeight="1">
      <c r="A269" s="81" t="s">
        <v>33</v>
      </c>
      <c r="B269" s="2" t="s">
        <v>18</v>
      </c>
      <c r="C269" s="2" t="s">
        <v>32</v>
      </c>
      <c r="D269" s="2" t="s">
        <v>57</v>
      </c>
      <c r="E269" s="2" t="s">
        <v>48</v>
      </c>
      <c r="F269" s="88" t="s">
        <v>114</v>
      </c>
      <c r="G269" s="4">
        <v>11.5</v>
      </c>
      <c r="H269" s="2">
        <v>12</v>
      </c>
      <c r="I269" s="2">
        <v>17.329999999999998</v>
      </c>
      <c r="J269" s="201">
        <v>502194.5103560001</v>
      </c>
      <c r="L269" s="1">
        <f t="shared" si="18"/>
        <v>-2.6700000000000017</v>
      </c>
      <c r="M269" s="165">
        <f t="shared" si="19"/>
        <v>0.85592032564404452</v>
      </c>
      <c r="N269" s="148">
        <f t="shared" si="20"/>
        <v>586730.44126872392</v>
      </c>
    </row>
    <row r="270" spans="1:15" ht="12" customHeight="1">
      <c r="A270" s="81" t="s">
        <v>34</v>
      </c>
      <c r="B270" s="2" t="s">
        <v>18</v>
      </c>
      <c r="C270" s="2" t="s">
        <v>32</v>
      </c>
      <c r="D270" s="2" t="s">
        <v>57</v>
      </c>
      <c r="E270" s="2" t="s">
        <v>48</v>
      </c>
      <c r="F270" s="87" t="s">
        <v>113</v>
      </c>
      <c r="G270" s="4">
        <v>0.53100000000000003</v>
      </c>
      <c r="H270" s="2" t="s">
        <v>29</v>
      </c>
      <c r="I270" s="2">
        <v>21.19</v>
      </c>
      <c r="J270" s="202">
        <v>4033779.4739760007</v>
      </c>
      <c r="L270" s="1">
        <f t="shared" si="18"/>
        <v>1.1900000000000013</v>
      </c>
      <c r="M270" s="165">
        <f t="shared" si="19"/>
        <v>1.0718005601109493</v>
      </c>
      <c r="N270" s="148">
        <f t="shared" si="20"/>
        <v>3763554.1761225029</v>
      </c>
    </row>
    <row r="271" spans="1:15" ht="12" customHeight="1">
      <c r="A271" s="81" t="s">
        <v>34</v>
      </c>
      <c r="B271" s="2" t="s">
        <v>18</v>
      </c>
      <c r="C271" s="2" t="s">
        <v>32</v>
      </c>
      <c r="D271" s="2" t="s">
        <v>57</v>
      </c>
      <c r="E271" s="2" t="s">
        <v>48</v>
      </c>
      <c r="F271" s="88" t="s">
        <v>114</v>
      </c>
      <c r="G271" s="4">
        <v>3.8</v>
      </c>
      <c r="H271" s="2">
        <v>4.3</v>
      </c>
      <c r="I271" s="2">
        <v>19.63</v>
      </c>
      <c r="J271" s="201">
        <v>4349929.5301840007</v>
      </c>
      <c r="L271" s="1">
        <f t="shared" si="18"/>
        <v>-0.37000000000000099</v>
      </c>
      <c r="M271" s="165">
        <f t="shared" si="19"/>
        <v>0.97867124870661637</v>
      </c>
      <c r="N271" s="148">
        <f t="shared" si="20"/>
        <v>4444730.0724658482</v>
      </c>
    </row>
    <row r="272" spans="1:15" ht="12" customHeight="1">
      <c r="A272" s="81" t="s">
        <v>36</v>
      </c>
      <c r="B272" s="2" t="s">
        <v>18</v>
      </c>
      <c r="C272" s="2" t="s">
        <v>32</v>
      </c>
      <c r="D272" s="2" t="s">
        <v>57</v>
      </c>
      <c r="E272" s="2" t="s">
        <v>48</v>
      </c>
      <c r="F272" s="87" t="s">
        <v>113</v>
      </c>
      <c r="G272" s="4">
        <v>0.496</v>
      </c>
      <c r="H272" s="2" t="s">
        <v>29</v>
      </c>
      <c r="I272" s="2">
        <v>22.1</v>
      </c>
      <c r="J272" s="202">
        <v>3425252.4370120005</v>
      </c>
      <c r="L272" s="1">
        <f t="shared" si="18"/>
        <v>2.1000000000000014</v>
      </c>
      <c r="M272" s="165">
        <f t="shared" si="19"/>
        <v>1.1301662062218283</v>
      </c>
      <c r="N272" s="148">
        <f t="shared" si="20"/>
        <v>3030751.0684315171</v>
      </c>
    </row>
    <row r="273" spans="1:15" ht="12" customHeight="1">
      <c r="A273" s="81" t="s">
        <v>36</v>
      </c>
      <c r="B273" s="2" t="s">
        <v>18</v>
      </c>
      <c r="C273" s="2" t="s">
        <v>32</v>
      </c>
      <c r="D273" s="2" t="s">
        <v>57</v>
      </c>
      <c r="E273" s="2" t="s">
        <v>48</v>
      </c>
      <c r="F273" s="88" t="s">
        <v>114</v>
      </c>
      <c r="G273" s="4">
        <v>4</v>
      </c>
      <c r="H273" s="2">
        <v>4.4000000000000004</v>
      </c>
      <c r="I273" s="2">
        <v>20.73</v>
      </c>
      <c r="J273" s="201">
        <v>5069828.4612080008</v>
      </c>
      <c r="L273" s="1">
        <f t="shared" si="18"/>
        <v>0.73000000000000043</v>
      </c>
      <c r="M273" s="165">
        <f t="shared" si="19"/>
        <v>1.0434539361218265</v>
      </c>
      <c r="N273" s="148">
        <f t="shared" si="20"/>
        <v>4858698.8708393574</v>
      </c>
    </row>
    <row r="274" spans="1:15" ht="12" customHeight="1">
      <c r="A274" s="81" t="s">
        <v>39</v>
      </c>
      <c r="B274" s="2" t="s">
        <v>18</v>
      </c>
      <c r="C274" s="2" t="s">
        <v>32</v>
      </c>
      <c r="D274" s="2" t="s">
        <v>57</v>
      </c>
      <c r="E274" s="2" t="s">
        <v>48</v>
      </c>
      <c r="F274" s="87" t="s">
        <v>113</v>
      </c>
      <c r="G274" s="4">
        <v>0.503</v>
      </c>
      <c r="H274" s="2" t="s">
        <v>29</v>
      </c>
      <c r="I274" s="2">
        <v>22.23</v>
      </c>
      <c r="J274" s="202">
        <v>1861624.7650840003</v>
      </c>
      <c r="L274" s="1">
        <f t="shared" si="18"/>
        <v>2.2300000000000004</v>
      </c>
      <c r="M274" s="165">
        <f t="shared" si="19"/>
        <v>1.1387596743195447</v>
      </c>
      <c r="N274" s="148">
        <f t="shared" si="20"/>
        <v>1634782.8317650929</v>
      </c>
    </row>
    <row r="275" spans="1:15" ht="12" customHeight="1">
      <c r="A275" s="81" t="s">
        <v>39</v>
      </c>
      <c r="B275" s="2" t="s">
        <v>18</v>
      </c>
      <c r="C275" s="2" t="s">
        <v>32</v>
      </c>
      <c r="D275" s="2" t="s">
        <v>57</v>
      </c>
      <c r="E275" s="2" t="s">
        <v>48</v>
      </c>
      <c r="F275" s="88" t="s">
        <v>114</v>
      </c>
      <c r="G275" s="4">
        <v>4.8</v>
      </c>
      <c r="H275" s="2">
        <v>5.3</v>
      </c>
      <c r="I275" s="2">
        <v>21.94</v>
      </c>
      <c r="J275" s="201">
        <v>1996957.0716760003</v>
      </c>
      <c r="L275" s="1">
        <f t="shared" si="18"/>
        <v>1.9400000000000013</v>
      </c>
      <c r="M275" s="165">
        <f t="shared" si="19"/>
        <v>1.1196786021512986</v>
      </c>
      <c r="N275" s="148">
        <f t="shared" si="20"/>
        <v>1783509.1854386961</v>
      </c>
    </row>
    <row r="276" spans="1:15" ht="12" customHeight="1">
      <c r="A276" s="81" t="s">
        <v>40</v>
      </c>
      <c r="B276" s="2" t="s">
        <v>18</v>
      </c>
      <c r="C276" s="2" t="s">
        <v>32</v>
      </c>
      <c r="D276" s="2" t="s">
        <v>57</v>
      </c>
      <c r="E276" s="2" t="s">
        <v>48</v>
      </c>
      <c r="F276" s="87" t="s">
        <v>113</v>
      </c>
      <c r="G276" s="4">
        <v>0.48799999999999999</v>
      </c>
      <c r="H276" s="2" t="s">
        <v>29</v>
      </c>
      <c r="I276" s="2">
        <v>22.12</v>
      </c>
      <c r="J276" s="202">
        <v>2030340.5393320005</v>
      </c>
      <c r="L276" s="1">
        <f t="shared" si="18"/>
        <v>2.120000000000001</v>
      </c>
      <c r="M276" s="165">
        <f t="shared" si="19"/>
        <v>1.1314840449796395</v>
      </c>
      <c r="N276" s="148">
        <f t="shared" si="20"/>
        <v>1794404.9218727918</v>
      </c>
    </row>
    <row r="277" spans="1:15" ht="12" customHeight="1" thickBot="1">
      <c r="A277" s="80" t="s">
        <v>40</v>
      </c>
      <c r="B277" s="12" t="s">
        <v>18</v>
      </c>
      <c r="C277" s="12" t="s">
        <v>32</v>
      </c>
      <c r="D277" s="12" t="s">
        <v>57</v>
      </c>
      <c r="E277" s="12" t="s">
        <v>48</v>
      </c>
      <c r="F277" s="89" t="s">
        <v>114</v>
      </c>
      <c r="G277" s="14">
        <v>4.0999999999999996</v>
      </c>
      <c r="H277" s="12">
        <v>4.5999999999999996</v>
      </c>
      <c r="I277" s="12">
        <v>21.83</v>
      </c>
      <c r="J277" s="203">
        <v>1983375.1333760004</v>
      </c>
      <c r="K277" s="168">
        <f>AVERAGE(J266:J277)</f>
        <v>2887545.0608573346</v>
      </c>
      <c r="L277" s="169">
        <f t="shared" si="18"/>
        <v>1.8299999999999983</v>
      </c>
      <c r="M277" s="170">
        <f t="shared" si="19"/>
        <v>1.1125248833528665</v>
      </c>
      <c r="N277" s="175">
        <f t="shared" si="20"/>
        <v>1782769.2333483933</v>
      </c>
      <c r="O277" s="168">
        <f>AVERAGE(N266:N277)</f>
        <v>2766295.3963031024</v>
      </c>
    </row>
    <row r="278" spans="1:15" ht="12" customHeight="1">
      <c r="A278" s="43" t="s">
        <v>31</v>
      </c>
      <c r="B278" s="11" t="s">
        <v>20</v>
      </c>
      <c r="C278" s="11" t="s">
        <v>30</v>
      </c>
      <c r="D278" s="11" t="s">
        <v>57</v>
      </c>
      <c r="E278" s="11" t="s">
        <v>48</v>
      </c>
      <c r="F278" s="90" t="s">
        <v>113</v>
      </c>
      <c r="G278" s="13">
        <v>0.505</v>
      </c>
      <c r="H278" s="11" t="s">
        <v>29</v>
      </c>
      <c r="I278" s="11">
        <v>18.23</v>
      </c>
      <c r="J278" s="204">
        <v>1954675.0927200005</v>
      </c>
      <c r="L278" s="1">
        <f t="shared" si="18"/>
        <v>-1.7699999999999996</v>
      </c>
      <c r="M278" s="165">
        <f t="shared" si="19"/>
        <v>0.90200432197950309</v>
      </c>
      <c r="N278" s="148">
        <f t="shared" si="20"/>
        <v>2167035.1738784886</v>
      </c>
    </row>
    <row r="279" spans="1:15" ht="12" customHeight="1">
      <c r="A279" s="44" t="s">
        <v>31</v>
      </c>
      <c r="B279" s="2" t="s">
        <v>20</v>
      </c>
      <c r="C279" s="2" t="s">
        <v>30</v>
      </c>
      <c r="D279" s="2" t="s">
        <v>57</v>
      </c>
      <c r="E279" s="2" t="s">
        <v>48</v>
      </c>
      <c r="F279" s="88" t="s">
        <v>114</v>
      </c>
      <c r="G279" s="4">
        <v>15.5</v>
      </c>
      <c r="H279" s="2">
        <v>16</v>
      </c>
      <c r="I279" s="2">
        <v>18.670000000000002</v>
      </c>
      <c r="J279" s="201">
        <v>532899.05776800006</v>
      </c>
      <c r="L279" s="1">
        <f t="shared" si="18"/>
        <v>-1.3299999999999983</v>
      </c>
      <c r="M279" s="165">
        <f t="shared" si="19"/>
        <v>0.92542920118412042</v>
      </c>
      <c r="N279" s="148">
        <f t="shared" si="20"/>
        <v>575839.89902861963</v>
      </c>
    </row>
    <row r="280" spans="1:15" ht="12" customHeight="1">
      <c r="A280" s="44" t="s">
        <v>33</v>
      </c>
      <c r="B280" s="2" t="s">
        <v>20</v>
      </c>
      <c r="C280" s="2" t="s">
        <v>30</v>
      </c>
      <c r="D280" s="2" t="s">
        <v>57</v>
      </c>
      <c r="E280" s="2" t="s">
        <v>48</v>
      </c>
      <c r="F280" s="87" t="s">
        <v>113</v>
      </c>
      <c r="G280" s="4">
        <v>0.50900000000000001</v>
      </c>
      <c r="H280" s="2" t="s">
        <v>29</v>
      </c>
      <c r="I280" s="2">
        <v>18.329999999999998</v>
      </c>
      <c r="J280" s="202">
        <v>2218839.1092280005</v>
      </c>
      <c r="L280" s="1">
        <f t="shared" si="18"/>
        <v>-1.6700000000000017</v>
      </c>
      <c r="M280" s="165">
        <f t="shared" si="19"/>
        <v>0.90727554518268738</v>
      </c>
      <c r="N280" s="148">
        <f t="shared" si="20"/>
        <v>2445606.6528071347</v>
      </c>
    </row>
    <row r="281" spans="1:15" ht="12" customHeight="1">
      <c r="A281" s="44" t="s">
        <v>33</v>
      </c>
      <c r="B281" s="2" t="s">
        <v>20</v>
      </c>
      <c r="C281" s="2" t="s">
        <v>30</v>
      </c>
      <c r="D281" s="2" t="s">
        <v>57</v>
      </c>
      <c r="E281" s="2" t="s">
        <v>48</v>
      </c>
      <c r="F281" s="88" t="s">
        <v>114</v>
      </c>
      <c r="G281" s="4">
        <v>11</v>
      </c>
      <c r="H281" s="2">
        <v>11.5</v>
      </c>
      <c r="I281" s="2">
        <v>18.41</v>
      </c>
      <c r="J281" s="201">
        <v>671041.42056000023</v>
      </c>
      <c r="L281" s="1">
        <f t="shared" si="18"/>
        <v>-1.5899999999999999</v>
      </c>
      <c r="M281" s="165">
        <f t="shared" si="19"/>
        <v>0.91151469436099364</v>
      </c>
      <c r="N281" s="148">
        <f t="shared" si="20"/>
        <v>736182.7787432716</v>
      </c>
    </row>
    <row r="282" spans="1:15" ht="12" customHeight="1">
      <c r="A282" s="44" t="s">
        <v>34</v>
      </c>
      <c r="B282" s="2" t="s">
        <v>20</v>
      </c>
      <c r="C282" s="2" t="s">
        <v>30</v>
      </c>
      <c r="D282" s="2" t="s">
        <v>57</v>
      </c>
      <c r="E282" s="2" t="s">
        <v>48</v>
      </c>
      <c r="F282" s="87" t="s">
        <v>113</v>
      </c>
      <c r="G282" s="4">
        <v>0.50800000000000001</v>
      </c>
      <c r="H282" s="2" t="s">
        <v>29</v>
      </c>
      <c r="I282" s="2">
        <v>18.32</v>
      </c>
      <c r="J282" s="202">
        <v>5089105.4467400014</v>
      </c>
      <c r="L282" s="1">
        <f t="shared" si="18"/>
        <v>-1.6799999999999997</v>
      </c>
      <c r="M282" s="165">
        <f t="shared" si="19"/>
        <v>0.90674703962099701</v>
      </c>
      <c r="N282" s="148">
        <f t="shared" si="20"/>
        <v>5612486.4205425484</v>
      </c>
    </row>
    <row r="283" spans="1:15" ht="12" customHeight="1">
      <c r="A283" s="44" t="s">
        <v>34</v>
      </c>
      <c r="B283" s="2" t="s">
        <v>20</v>
      </c>
      <c r="C283" s="2" t="s">
        <v>30</v>
      </c>
      <c r="D283" s="2" t="s">
        <v>57</v>
      </c>
      <c r="E283" s="2" t="s">
        <v>48</v>
      </c>
      <c r="F283" s="88" t="s">
        <v>114</v>
      </c>
      <c r="G283" s="4">
        <v>3.5</v>
      </c>
      <c r="H283" s="2">
        <v>4</v>
      </c>
      <c r="I283" s="2">
        <v>18.82</v>
      </c>
      <c r="J283" s="201">
        <v>2211514.2294000005</v>
      </c>
      <c r="L283" s="1">
        <f t="shared" si="18"/>
        <v>-1.1799999999999997</v>
      </c>
      <c r="M283" s="165">
        <f t="shared" si="19"/>
        <v>0.93355321513726719</v>
      </c>
      <c r="N283" s="148">
        <f t="shared" si="20"/>
        <v>2368921.4428711762</v>
      </c>
    </row>
    <row r="284" spans="1:15" ht="12" customHeight="1">
      <c r="A284" s="44" t="s">
        <v>36</v>
      </c>
      <c r="B284" s="2" t="s">
        <v>20</v>
      </c>
      <c r="C284" s="2" t="s">
        <v>30</v>
      </c>
      <c r="D284" s="2" t="s">
        <v>57</v>
      </c>
      <c r="E284" s="2" t="s">
        <v>48</v>
      </c>
      <c r="F284" s="87" t="s">
        <v>113</v>
      </c>
      <c r="G284" s="4">
        <v>0.53300000000000003</v>
      </c>
      <c r="H284" s="2" t="s">
        <v>29</v>
      </c>
      <c r="I284" s="2">
        <v>20.3</v>
      </c>
      <c r="J284" s="202">
        <v>6912232.4418840017</v>
      </c>
      <c r="L284" s="1">
        <f t="shared" si="18"/>
        <v>0.30000000000000071</v>
      </c>
      <c r="M284" s="165">
        <f t="shared" si="19"/>
        <v>1.0176343535688062</v>
      </c>
      <c r="N284" s="148">
        <f t="shared" si="20"/>
        <v>6792451.9427268328</v>
      </c>
    </row>
    <row r="285" spans="1:15" ht="12" customHeight="1">
      <c r="A285" s="44" t="s">
        <v>36</v>
      </c>
      <c r="B285" s="2" t="s">
        <v>20</v>
      </c>
      <c r="C285" s="2" t="s">
        <v>30</v>
      </c>
      <c r="D285" s="2" t="s">
        <v>57</v>
      </c>
      <c r="E285" s="2" t="s">
        <v>48</v>
      </c>
      <c r="F285" s="88" t="s">
        <v>114</v>
      </c>
      <c r="G285" s="4">
        <v>3.5</v>
      </c>
      <c r="H285" s="2">
        <v>4</v>
      </c>
      <c r="I285" s="2">
        <v>20.88</v>
      </c>
      <c r="J285" s="201">
        <v>6495894.515292001</v>
      </c>
      <c r="L285" s="1">
        <f t="shared" si="18"/>
        <v>0.87999999999999901</v>
      </c>
      <c r="M285" s="165">
        <f t="shared" si="19"/>
        <v>1.0526140472634167</v>
      </c>
      <c r="N285" s="148">
        <f t="shared" si="20"/>
        <v>6171202.5715218326</v>
      </c>
    </row>
    <row r="286" spans="1:15" ht="12" customHeight="1">
      <c r="A286" s="44" t="s">
        <v>39</v>
      </c>
      <c r="B286" s="2" t="s">
        <v>20</v>
      </c>
      <c r="C286" s="2" t="s">
        <v>30</v>
      </c>
      <c r="D286" s="2" t="s">
        <v>57</v>
      </c>
      <c r="E286" s="2" t="s">
        <v>48</v>
      </c>
      <c r="F286" s="87" t="s">
        <v>113</v>
      </c>
      <c r="G286" s="4">
        <v>0.502</v>
      </c>
      <c r="H286" s="2" t="s">
        <v>29</v>
      </c>
      <c r="I286" s="2">
        <v>21.94</v>
      </c>
      <c r="J286" s="202">
        <v>3483251.9969800008</v>
      </c>
      <c r="L286" s="1">
        <f t="shared" si="18"/>
        <v>1.9400000000000013</v>
      </c>
      <c r="M286" s="165">
        <f t="shared" si="19"/>
        <v>1.1196786021512986</v>
      </c>
      <c r="N286" s="148">
        <f t="shared" si="20"/>
        <v>3110939.1483301027</v>
      </c>
    </row>
    <row r="287" spans="1:15" ht="12" customHeight="1">
      <c r="A287" s="44" t="s">
        <v>39</v>
      </c>
      <c r="B287" s="2" t="s">
        <v>20</v>
      </c>
      <c r="C287" s="2" t="s">
        <v>30</v>
      </c>
      <c r="D287" s="2" t="s">
        <v>57</v>
      </c>
      <c r="E287" s="2" t="s">
        <v>48</v>
      </c>
      <c r="F287" s="88" t="s">
        <v>114</v>
      </c>
      <c r="G287" s="4">
        <v>4</v>
      </c>
      <c r="H287" s="2">
        <v>4.5</v>
      </c>
      <c r="I287" s="2">
        <v>21.12</v>
      </c>
      <c r="J287" s="201">
        <v>1049106.3817080001</v>
      </c>
      <c r="L287" s="1">
        <f t="shared" si="18"/>
        <v>1.120000000000001</v>
      </c>
      <c r="M287" s="165">
        <f t="shared" si="19"/>
        <v>1.0674377782826787</v>
      </c>
      <c r="N287" s="148">
        <f t="shared" si="20"/>
        <v>982826.7305620655</v>
      </c>
    </row>
    <row r="288" spans="1:15" ht="12" customHeight="1">
      <c r="A288" s="44" t="s">
        <v>40</v>
      </c>
      <c r="B288" s="2" t="s">
        <v>20</v>
      </c>
      <c r="C288" s="2" t="s">
        <v>30</v>
      </c>
      <c r="D288" s="2" t="s">
        <v>57</v>
      </c>
      <c r="E288" s="2" t="s">
        <v>48</v>
      </c>
      <c r="F288" s="87" t="s">
        <v>113</v>
      </c>
      <c r="G288" s="4">
        <v>0.505</v>
      </c>
      <c r="H288" s="2" t="s">
        <v>29</v>
      </c>
      <c r="I288" s="2">
        <v>22.41</v>
      </c>
      <c r="J288" s="202">
        <v>3000428.1406960008</v>
      </c>
      <c r="L288" s="1">
        <f t="shared" si="18"/>
        <v>2.41</v>
      </c>
      <c r="M288" s="165">
        <f t="shared" si="19"/>
        <v>1.1507663003321966</v>
      </c>
      <c r="N288" s="148">
        <f t="shared" si="20"/>
        <v>2607330.5586285018</v>
      </c>
    </row>
    <row r="289" spans="1:15" ht="12" customHeight="1" thickBot="1">
      <c r="A289" s="45" t="s">
        <v>40</v>
      </c>
      <c r="B289" s="12" t="s">
        <v>20</v>
      </c>
      <c r="C289" s="12" t="s">
        <v>30</v>
      </c>
      <c r="D289" s="12" t="s">
        <v>57</v>
      </c>
      <c r="E289" s="12" t="s">
        <v>48</v>
      </c>
      <c r="F289" s="89" t="s">
        <v>114</v>
      </c>
      <c r="G289" s="14">
        <v>2.7</v>
      </c>
      <c r="H289" s="12">
        <v>3.2</v>
      </c>
      <c r="I289" s="12">
        <v>20.74</v>
      </c>
      <c r="J289" s="203">
        <v>2867100.3408600003</v>
      </c>
      <c r="K289" s="168">
        <f>AVERAGE(J278:J289)</f>
        <v>3040507.3478196673</v>
      </c>
      <c r="L289" s="169">
        <f t="shared" si="18"/>
        <v>0.73999999999999844</v>
      </c>
      <c r="M289" s="170">
        <f t="shared" si="19"/>
        <v>1.0440621225117577</v>
      </c>
      <c r="N289" s="175">
        <f t="shared" si="20"/>
        <v>2746101.2894160543</v>
      </c>
      <c r="O289" s="168">
        <f>AVERAGE(N278:N289)</f>
        <v>3026410.3840880524</v>
      </c>
    </row>
    <row r="290" spans="1:15" ht="12" customHeight="1">
      <c r="A290" s="185" t="s">
        <v>31</v>
      </c>
      <c r="B290" s="11" t="s">
        <v>22</v>
      </c>
      <c r="C290" s="11" t="s">
        <v>30</v>
      </c>
      <c r="D290" s="11" t="s">
        <v>57</v>
      </c>
      <c r="E290" s="11" t="s">
        <v>48</v>
      </c>
      <c r="F290" s="91" t="s">
        <v>113</v>
      </c>
      <c r="G290" s="13">
        <v>0.495</v>
      </c>
      <c r="H290" s="11" t="s">
        <v>29</v>
      </c>
      <c r="I290" s="11">
        <v>22.06</v>
      </c>
      <c r="J290" s="205">
        <v>557440.21524800011</v>
      </c>
      <c r="L290" s="1">
        <f t="shared" si="18"/>
        <v>2.0599999999999987</v>
      </c>
      <c r="M290" s="165">
        <f t="shared" si="19"/>
        <v>1.1275351315764501</v>
      </c>
      <c r="N290" s="148">
        <f t="shared" si="20"/>
        <v>494388.33401902212</v>
      </c>
    </row>
    <row r="291" spans="1:15" ht="12" customHeight="1">
      <c r="A291" s="186" t="s">
        <v>31</v>
      </c>
      <c r="B291" s="2" t="s">
        <v>22</v>
      </c>
      <c r="C291" s="2" t="s">
        <v>30</v>
      </c>
      <c r="D291" s="2" t="s">
        <v>57</v>
      </c>
      <c r="E291" s="2" t="s">
        <v>48</v>
      </c>
      <c r="F291" s="88" t="s">
        <v>114</v>
      </c>
      <c r="G291" s="4">
        <v>16</v>
      </c>
      <c r="H291" s="2">
        <v>16.5</v>
      </c>
      <c r="I291" s="2">
        <v>20.079999999999998</v>
      </c>
      <c r="J291" s="201">
        <v>651502.16311600013</v>
      </c>
      <c r="L291" s="1">
        <f t="shared" si="18"/>
        <v>7.9999999999998295E-2</v>
      </c>
      <c r="M291" s="165">
        <f t="shared" si="19"/>
        <v>1.0046723944019151</v>
      </c>
      <c r="N291" s="148">
        <f t="shared" si="20"/>
        <v>648472.24502853153</v>
      </c>
    </row>
    <row r="292" spans="1:15" ht="12" customHeight="1">
      <c r="A292" s="186" t="s">
        <v>33</v>
      </c>
      <c r="B292" s="2" t="s">
        <v>22</v>
      </c>
      <c r="C292" s="2" t="s">
        <v>30</v>
      </c>
      <c r="D292" s="2" t="s">
        <v>57</v>
      </c>
      <c r="E292" s="2" t="s">
        <v>48</v>
      </c>
      <c r="F292" s="88" t="s">
        <v>113</v>
      </c>
      <c r="G292" s="4">
        <v>0.52600000000000002</v>
      </c>
      <c r="H292" s="2" t="s">
        <v>29</v>
      </c>
      <c r="I292" s="2">
        <v>22.71</v>
      </c>
      <c r="J292" s="206">
        <v>516357.19360400009</v>
      </c>
      <c r="L292" s="1">
        <f t="shared" si="18"/>
        <v>2.7100000000000009</v>
      </c>
      <c r="M292" s="165">
        <f t="shared" si="19"/>
        <v>1.1710593201473216</v>
      </c>
      <c r="N292" s="148">
        <f t="shared" si="20"/>
        <v>440931.71432087768</v>
      </c>
    </row>
    <row r="293" spans="1:15" ht="12" customHeight="1">
      <c r="A293" s="186" t="s">
        <v>33</v>
      </c>
      <c r="B293" s="2" t="s">
        <v>22</v>
      </c>
      <c r="C293" s="2" t="s">
        <v>30</v>
      </c>
      <c r="D293" s="2" t="s">
        <v>57</v>
      </c>
      <c r="E293" s="2" t="s">
        <v>48</v>
      </c>
      <c r="F293" s="88" t="s">
        <v>114</v>
      </c>
      <c r="G293" s="4">
        <v>11.5</v>
      </c>
      <c r="H293" s="2">
        <v>12</v>
      </c>
      <c r="I293" s="2">
        <v>19.329999999999998</v>
      </c>
      <c r="J293" s="201">
        <v>811675.36651600013</v>
      </c>
      <c r="L293" s="1">
        <f t="shared" si="18"/>
        <v>-0.67000000000000171</v>
      </c>
      <c r="M293" s="165">
        <f t="shared" si="19"/>
        <v>0.96171207789364854</v>
      </c>
      <c r="N293" s="148">
        <f t="shared" ref="N293:N324" si="21">J293/M293</f>
        <v>843989.98949221859</v>
      </c>
    </row>
    <row r="294" spans="1:15" ht="12" customHeight="1">
      <c r="A294" s="186" t="s">
        <v>34</v>
      </c>
      <c r="B294" s="2" t="s">
        <v>22</v>
      </c>
      <c r="C294" s="2" t="s">
        <v>30</v>
      </c>
      <c r="D294" s="2" t="s">
        <v>57</v>
      </c>
      <c r="E294" s="2" t="s">
        <v>48</v>
      </c>
      <c r="F294" s="88" t="s">
        <v>113</v>
      </c>
      <c r="G294" s="4">
        <v>0.51500000000000001</v>
      </c>
      <c r="H294" s="2" t="s">
        <v>29</v>
      </c>
      <c r="I294" s="2">
        <v>23.69</v>
      </c>
      <c r="J294" s="206">
        <v>5990365.4049120015</v>
      </c>
      <c r="L294" s="1">
        <f t="shared" si="18"/>
        <v>3.6900000000000013</v>
      </c>
      <c r="M294" s="165">
        <f t="shared" si="19"/>
        <v>1.2398771113768141</v>
      </c>
      <c r="N294" s="148">
        <f t="shared" si="21"/>
        <v>4831418.6542729512</v>
      </c>
    </row>
    <row r="295" spans="1:15" ht="12" customHeight="1">
      <c r="A295" s="186" t="s">
        <v>34</v>
      </c>
      <c r="B295" s="2" t="s">
        <v>22</v>
      </c>
      <c r="C295" s="2" t="s">
        <v>30</v>
      </c>
      <c r="D295" s="2" t="s">
        <v>57</v>
      </c>
      <c r="E295" s="2" t="s">
        <v>48</v>
      </c>
      <c r="F295" s="88" t="s">
        <v>114</v>
      </c>
      <c r="G295" s="4">
        <v>4</v>
      </c>
      <c r="H295" s="2">
        <v>4.5</v>
      </c>
      <c r="I295" s="2">
        <v>22.65</v>
      </c>
      <c r="J295" s="201">
        <v>2302803.5884840004</v>
      </c>
      <c r="L295" s="1">
        <f t="shared" si="18"/>
        <v>2.6499999999999986</v>
      </c>
      <c r="M295" s="165">
        <f t="shared" si="19"/>
        <v>1.1669722878415829</v>
      </c>
      <c r="N295" s="148">
        <f t="shared" si="21"/>
        <v>1973314.7157617912</v>
      </c>
    </row>
    <row r="296" spans="1:15" ht="12" customHeight="1">
      <c r="A296" s="186" t="s">
        <v>36</v>
      </c>
      <c r="B296" s="2" t="s">
        <v>22</v>
      </c>
      <c r="C296" s="2" t="s">
        <v>30</v>
      </c>
      <c r="D296" s="2" t="s">
        <v>57</v>
      </c>
      <c r="E296" s="2" t="s">
        <v>48</v>
      </c>
      <c r="F296" s="88" t="s">
        <v>113</v>
      </c>
      <c r="G296" s="4">
        <v>0.51700000000000002</v>
      </c>
      <c r="H296" s="2" t="s">
        <v>29</v>
      </c>
      <c r="I296" s="2">
        <v>25.73</v>
      </c>
      <c r="J296" s="206">
        <v>7837078.1384280017</v>
      </c>
      <c r="L296" s="1">
        <f t="shared" si="18"/>
        <v>5.73</v>
      </c>
      <c r="M296" s="165">
        <f t="shared" si="19"/>
        <v>1.3963767463656251</v>
      </c>
      <c r="N296" s="148">
        <f t="shared" si="21"/>
        <v>5612438.1609946638</v>
      </c>
    </row>
    <row r="297" spans="1:15" ht="12" customHeight="1">
      <c r="A297" s="186" t="s">
        <v>36</v>
      </c>
      <c r="B297" s="2" t="s">
        <v>22</v>
      </c>
      <c r="C297" s="2" t="s">
        <v>30</v>
      </c>
      <c r="D297" s="2" t="s">
        <v>57</v>
      </c>
      <c r="E297" s="2" t="s">
        <v>48</v>
      </c>
      <c r="F297" s="88" t="s">
        <v>114</v>
      </c>
      <c r="G297" s="4">
        <v>4.5</v>
      </c>
      <c r="H297" s="2">
        <v>5</v>
      </c>
      <c r="I297" s="2">
        <v>25.23</v>
      </c>
      <c r="J297" s="201">
        <v>5533225.4622960007</v>
      </c>
      <c r="L297" s="1">
        <f t="shared" si="18"/>
        <v>5.23</v>
      </c>
      <c r="M297" s="165">
        <f t="shared" si="19"/>
        <v>1.356280992269367</v>
      </c>
      <c r="N297" s="148">
        <f t="shared" si="21"/>
        <v>4079704.3487556763</v>
      </c>
    </row>
    <row r="298" spans="1:15" ht="12" customHeight="1">
      <c r="A298" s="186" t="s">
        <v>39</v>
      </c>
      <c r="B298" s="2" t="s">
        <v>22</v>
      </c>
      <c r="C298" s="2" t="s">
        <v>30</v>
      </c>
      <c r="D298" s="2" t="s">
        <v>57</v>
      </c>
      <c r="E298" s="2" t="s">
        <v>48</v>
      </c>
      <c r="F298" s="88" t="s">
        <v>113</v>
      </c>
      <c r="G298" s="4">
        <v>0.51900000000000002</v>
      </c>
      <c r="H298" s="2" t="s">
        <v>29</v>
      </c>
      <c r="I298" s="2">
        <v>26.15</v>
      </c>
      <c r="J298" s="206">
        <v>9832461.5786320027</v>
      </c>
      <c r="L298" s="1">
        <f t="shared" si="18"/>
        <v>6.1499999999999986</v>
      </c>
      <c r="M298" s="165">
        <f t="shared" si="19"/>
        <v>1.4309717872375414</v>
      </c>
      <c r="N298" s="148">
        <f t="shared" si="21"/>
        <v>6871177.8012153171</v>
      </c>
    </row>
    <row r="299" spans="1:15" ht="12" customHeight="1">
      <c r="A299" s="186" t="s">
        <v>39</v>
      </c>
      <c r="B299" s="2" t="s">
        <v>22</v>
      </c>
      <c r="C299" s="2" t="s">
        <v>30</v>
      </c>
      <c r="D299" s="2" t="s">
        <v>57</v>
      </c>
      <c r="E299" s="2" t="s">
        <v>48</v>
      </c>
      <c r="F299" s="88" t="s">
        <v>114</v>
      </c>
      <c r="G299" s="4">
        <v>5</v>
      </c>
      <c r="H299" s="2">
        <v>5.5</v>
      </c>
      <c r="I299" s="2">
        <v>25.96</v>
      </c>
      <c r="J299" s="201">
        <v>8894221.2808680013</v>
      </c>
      <c r="L299" s="1">
        <f t="shared" si="18"/>
        <v>5.9600000000000009</v>
      </c>
      <c r="M299" s="165">
        <f t="shared" si="19"/>
        <v>1.4152167398706874</v>
      </c>
      <c r="N299" s="148">
        <f t="shared" si="21"/>
        <v>6284706.1021060934</v>
      </c>
    </row>
    <row r="300" spans="1:15" ht="12" customHeight="1">
      <c r="A300" s="186" t="s">
        <v>40</v>
      </c>
      <c r="B300" s="2" t="s">
        <v>22</v>
      </c>
      <c r="C300" s="2" t="s">
        <v>30</v>
      </c>
      <c r="D300" s="2" t="s">
        <v>57</v>
      </c>
      <c r="E300" s="2" t="s">
        <v>48</v>
      </c>
      <c r="F300" s="88" t="s">
        <v>113</v>
      </c>
      <c r="G300" s="4">
        <v>0.51600000000000001</v>
      </c>
      <c r="H300" s="2" t="s">
        <v>29</v>
      </c>
      <c r="I300" s="2">
        <v>25.93</v>
      </c>
      <c r="J300" s="206">
        <v>7132484.6468400015</v>
      </c>
      <c r="L300" s="1">
        <f t="shared" si="18"/>
        <v>5.93</v>
      </c>
      <c r="M300" s="165">
        <f t="shared" si="19"/>
        <v>1.412745006852133</v>
      </c>
      <c r="N300" s="148">
        <f t="shared" si="21"/>
        <v>5048670.9294641539</v>
      </c>
    </row>
    <row r="301" spans="1:15" ht="12" customHeight="1" thickBot="1">
      <c r="A301" s="187" t="s">
        <v>40</v>
      </c>
      <c r="B301" s="12" t="s">
        <v>22</v>
      </c>
      <c r="C301" s="12" t="s">
        <v>30</v>
      </c>
      <c r="D301" s="12" t="s">
        <v>57</v>
      </c>
      <c r="E301" s="12" t="s">
        <v>48</v>
      </c>
      <c r="F301" s="89" t="s">
        <v>114</v>
      </c>
      <c r="G301" s="14">
        <v>4.0999999999999996</v>
      </c>
      <c r="H301" s="12">
        <v>4.5999999999999996</v>
      </c>
      <c r="I301" s="12">
        <v>25.82</v>
      </c>
      <c r="J301" s="203">
        <v>9554865.4934880007</v>
      </c>
      <c r="K301" s="168">
        <f>AVERAGE(J290:J301)</f>
        <v>4967873.3777026674</v>
      </c>
      <c r="L301" s="169">
        <f t="shared" si="18"/>
        <v>5.82</v>
      </c>
      <c r="M301" s="170">
        <f t="shared" si="19"/>
        <v>1.4037188626590664</v>
      </c>
      <c r="N301" s="171">
        <f t="shared" si="21"/>
        <v>6806822.753231517</v>
      </c>
      <c r="O301" s="168">
        <f>AVERAGE(N290:N301)</f>
        <v>3661336.3123885687</v>
      </c>
    </row>
    <row r="302" spans="1:15" ht="12" customHeight="1">
      <c r="A302" s="26" t="s">
        <v>31</v>
      </c>
      <c r="B302" s="11" t="s">
        <v>24</v>
      </c>
      <c r="C302" s="11" t="s">
        <v>30</v>
      </c>
      <c r="D302" s="11" t="s">
        <v>57</v>
      </c>
      <c r="E302" s="11" t="s">
        <v>48</v>
      </c>
      <c r="F302" s="91" t="s">
        <v>113</v>
      </c>
      <c r="G302" s="13">
        <v>0.51300000000000001</v>
      </c>
      <c r="H302" s="11" t="s">
        <v>29</v>
      </c>
      <c r="I302" s="11">
        <v>21.46</v>
      </c>
      <c r="J302" s="205">
        <v>1682774.0548080003</v>
      </c>
      <c r="L302" s="1">
        <f t="shared" si="18"/>
        <v>1.4600000000000009</v>
      </c>
      <c r="M302" s="165">
        <f t="shared" si="19"/>
        <v>1.0887961168081328</v>
      </c>
      <c r="N302" s="148">
        <f t="shared" si="21"/>
        <v>1545536.422136724</v>
      </c>
    </row>
    <row r="303" spans="1:15" ht="12" customHeight="1">
      <c r="A303" s="15" t="s">
        <v>31</v>
      </c>
      <c r="B303" s="2" t="s">
        <v>24</v>
      </c>
      <c r="C303" s="2" t="s">
        <v>30</v>
      </c>
      <c r="D303" s="2" t="s">
        <v>57</v>
      </c>
      <c r="E303" s="2" t="s">
        <v>48</v>
      </c>
      <c r="F303" s="88" t="s">
        <v>114</v>
      </c>
      <c r="G303" s="4">
        <v>16.5</v>
      </c>
      <c r="H303" s="2">
        <v>17</v>
      </c>
      <c r="I303" s="2">
        <v>21.18</v>
      </c>
      <c r="J303" s="201">
        <v>1139721.3273040003</v>
      </c>
      <c r="L303" s="1">
        <f t="shared" si="18"/>
        <v>1.1799999999999997</v>
      </c>
      <c r="M303" s="165">
        <f t="shared" si="19"/>
        <v>1.0711762155443518</v>
      </c>
      <c r="N303" s="148">
        <f t="shared" si="21"/>
        <v>1063990.5094651631</v>
      </c>
    </row>
    <row r="304" spans="1:15" ht="12" customHeight="1">
      <c r="A304" s="15" t="s">
        <v>33</v>
      </c>
      <c r="B304" s="2" t="s">
        <v>24</v>
      </c>
      <c r="C304" s="2" t="s">
        <v>30</v>
      </c>
      <c r="D304" s="2" t="s">
        <v>57</v>
      </c>
      <c r="E304" s="2" t="s">
        <v>48</v>
      </c>
      <c r="F304" s="88" t="s">
        <v>113</v>
      </c>
      <c r="G304" s="4">
        <v>0.51</v>
      </c>
      <c r="H304" s="2" t="s">
        <v>29</v>
      </c>
      <c r="I304" s="2">
        <v>22.69</v>
      </c>
      <c r="J304" s="207">
        <v>1921235.4239400004</v>
      </c>
      <c r="L304" s="1">
        <f t="shared" si="18"/>
        <v>2.6900000000000013</v>
      </c>
      <c r="M304" s="165">
        <f t="shared" si="19"/>
        <v>1.1696953880913341</v>
      </c>
      <c r="N304" s="148">
        <f t="shared" si="21"/>
        <v>1642509.1895719976</v>
      </c>
    </row>
    <row r="305" spans="1:15" ht="12" customHeight="1">
      <c r="A305" s="15" t="s">
        <v>33</v>
      </c>
      <c r="B305" s="2" t="s">
        <v>24</v>
      </c>
      <c r="C305" s="2" t="s">
        <v>30</v>
      </c>
      <c r="D305" s="2" t="s">
        <v>57</v>
      </c>
      <c r="E305" s="2" t="s">
        <v>48</v>
      </c>
      <c r="F305" s="88" t="s">
        <v>114</v>
      </c>
      <c r="G305" s="4">
        <v>12</v>
      </c>
      <c r="H305" s="2">
        <v>12.5</v>
      </c>
      <c r="I305" s="2">
        <v>20.95</v>
      </c>
      <c r="J305" s="201">
        <v>1082208.8437440002</v>
      </c>
      <c r="L305" s="1">
        <f t="shared" si="18"/>
        <v>0.94999999999999929</v>
      </c>
      <c r="M305" s="165">
        <f t="shared" si="19"/>
        <v>1.0569162422306693</v>
      </c>
      <c r="N305" s="148">
        <f t="shared" si="21"/>
        <v>1023930.5637502077</v>
      </c>
    </row>
    <row r="306" spans="1:15" ht="12" customHeight="1">
      <c r="A306" s="15" t="s">
        <v>34</v>
      </c>
      <c r="B306" s="2" t="s">
        <v>24</v>
      </c>
      <c r="C306" s="2" t="s">
        <v>30</v>
      </c>
      <c r="D306" s="2" t="s">
        <v>57</v>
      </c>
      <c r="E306" s="2" t="s">
        <v>48</v>
      </c>
      <c r="F306" s="88" t="s">
        <v>113</v>
      </c>
      <c r="G306" s="4">
        <v>0.52</v>
      </c>
      <c r="H306" s="2" t="s">
        <v>29</v>
      </c>
      <c r="I306" s="2">
        <v>23.7</v>
      </c>
      <c r="J306" s="206">
        <v>2829932.6641880004</v>
      </c>
      <c r="L306" s="1">
        <f t="shared" si="18"/>
        <v>3.6999999999999993</v>
      </c>
      <c r="M306" s="165">
        <f t="shared" si="19"/>
        <v>1.2405997847581895</v>
      </c>
      <c r="N306" s="148">
        <f t="shared" si="21"/>
        <v>2281100.3991424958</v>
      </c>
    </row>
    <row r="307" spans="1:15" ht="12" customHeight="1">
      <c r="A307" s="15" t="s">
        <v>34</v>
      </c>
      <c r="B307" s="2" t="s">
        <v>24</v>
      </c>
      <c r="C307" s="2" t="s">
        <v>30</v>
      </c>
      <c r="D307" s="2" t="s">
        <v>57</v>
      </c>
      <c r="E307" s="2" t="s">
        <v>48</v>
      </c>
      <c r="F307" s="88" t="s">
        <v>114</v>
      </c>
      <c r="G307" s="4">
        <v>3.5</v>
      </c>
      <c r="H307" s="2">
        <v>4</v>
      </c>
      <c r="I307" s="16">
        <v>22.19</v>
      </c>
      <c r="J307" s="201">
        <v>1806266.6579440003</v>
      </c>
      <c r="L307" s="1">
        <f t="shared" si="18"/>
        <v>2.1900000000000013</v>
      </c>
      <c r="M307" s="165">
        <f t="shared" si="19"/>
        <v>1.1361085937176061</v>
      </c>
      <c r="N307" s="148">
        <f t="shared" si="21"/>
        <v>1589871.4858176403</v>
      </c>
    </row>
    <row r="308" spans="1:15" ht="12" customHeight="1">
      <c r="A308" s="15" t="s">
        <v>36</v>
      </c>
      <c r="B308" s="2" t="s">
        <v>24</v>
      </c>
      <c r="C308" s="2" t="s">
        <v>30</v>
      </c>
      <c r="D308" s="2" t="s">
        <v>57</v>
      </c>
      <c r="E308" s="2" t="s">
        <v>48</v>
      </c>
      <c r="F308" s="88" t="s">
        <v>113</v>
      </c>
      <c r="G308" s="4">
        <v>0.52400000000000002</v>
      </c>
      <c r="H308" s="2" t="s">
        <v>29</v>
      </c>
      <c r="I308" s="2">
        <v>25.97</v>
      </c>
      <c r="J308" s="206">
        <v>8440528.340524001</v>
      </c>
      <c r="L308" s="1">
        <f t="shared" si="18"/>
        <v>5.9699999999999989</v>
      </c>
      <c r="M308" s="165">
        <f t="shared" si="19"/>
        <v>1.4160416115111081</v>
      </c>
      <c r="N308" s="148">
        <f t="shared" si="21"/>
        <v>5960649.9356447691</v>
      </c>
    </row>
    <row r="309" spans="1:15" ht="12" customHeight="1">
      <c r="A309" s="15" t="s">
        <v>36</v>
      </c>
      <c r="B309" s="2" t="s">
        <v>24</v>
      </c>
      <c r="C309" s="2" t="s">
        <v>30</v>
      </c>
      <c r="D309" s="2" t="s">
        <v>57</v>
      </c>
      <c r="E309" s="2" t="s">
        <v>48</v>
      </c>
      <c r="F309" s="88" t="s">
        <v>114</v>
      </c>
      <c r="G309" s="4">
        <v>4.3</v>
      </c>
      <c r="H309" s="2">
        <v>4.5999999999999996</v>
      </c>
      <c r="I309" s="2">
        <v>23.82</v>
      </c>
      <c r="J309" s="201">
        <v>4802610.850296001</v>
      </c>
      <c r="L309" s="1">
        <f t="shared" si="18"/>
        <v>3.8200000000000003</v>
      </c>
      <c r="M309" s="165">
        <f t="shared" si="19"/>
        <v>1.2493047905474068</v>
      </c>
      <c r="N309" s="148">
        <f t="shared" si="21"/>
        <v>3844226.7144366307</v>
      </c>
    </row>
    <row r="310" spans="1:15" ht="12" customHeight="1">
      <c r="A310" s="15" t="s">
        <v>39</v>
      </c>
      <c r="B310" s="2" t="s">
        <v>24</v>
      </c>
      <c r="C310" s="2" t="s">
        <v>30</v>
      </c>
      <c r="D310" s="2" t="s">
        <v>57</v>
      </c>
      <c r="E310" s="2" t="s">
        <v>48</v>
      </c>
      <c r="F310" s="88" t="s">
        <v>113</v>
      </c>
      <c r="G310" s="4">
        <v>0.51</v>
      </c>
      <c r="H310" s="2" t="s">
        <v>29</v>
      </c>
      <c r="I310" s="2">
        <v>26.87</v>
      </c>
      <c r="J310" s="206">
        <v>5621273.8898960007</v>
      </c>
      <c r="L310" s="1">
        <f t="shared" si="18"/>
        <v>6.870000000000001</v>
      </c>
      <c r="M310" s="165">
        <f t="shared" si="19"/>
        <v>1.4922833532720969</v>
      </c>
      <c r="N310" s="148">
        <f t="shared" si="21"/>
        <v>3766894.4557817099</v>
      </c>
    </row>
    <row r="311" spans="1:15" ht="12" customHeight="1">
      <c r="A311" s="15" t="s">
        <v>39</v>
      </c>
      <c r="B311" s="2" t="s">
        <v>24</v>
      </c>
      <c r="C311" s="2" t="s">
        <v>30</v>
      </c>
      <c r="D311" s="2" t="s">
        <v>57</v>
      </c>
      <c r="E311" s="2" t="s">
        <v>48</v>
      </c>
      <c r="F311" s="88" t="s">
        <v>114</v>
      </c>
      <c r="G311" s="4">
        <v>4.3</v>
      </c>
      <c r="H311" s="2">
        <v>4.8</v>
      </c>
      <c r="I311" s="2">
        <v>25.34</v>
      </c>
      <c r="J311" s="201">
        <v>5194782.2935680011</v>
      </c>
      <c r="L311" s="1">
        <f t="shared" si="18"/>
        <v>5.34</v>
      </c>
      <c r="M311" s="165">
        <f t="shared" si="19"/>
        <v>1.3650021031186923</v>
      </c>
      <c r="N311" s="148">
        <f t="shared" si="21"/>
        <v>3805695.4503580676</v>
      </c>
    </row>
    <row r="312" spans="1:15" ht="12" customHeight="1">
      <c r="A312" s="15" t="s">
        <v>40</v>
      </c>
      <c r="B312" s="2" t="s">
        <v>24</v>
      </c>
      <c r="C312" s="2" t="s">
        <v>30</v>
      </c>
      <c r="D312" s="2" t="s">
        <v>57</v>
      </c>
      <c r="E312" s="2" t="s">
        <v>48</v>
      </c>
      <c r="F312" s="88" t="s">
        <v>113</v>
      </c>
      <c r="G312" s="4">
        <v>0.50800000000000001</v>
      </c>
      <c r="H312" s="2" t="s">
        <v>29</v>
      </c>
      <c r="I312" s="2">
        <v>26.57</v>
      </c>
      <c r="J312" s="206">
        <v>3657288.1443000007</v>
      </c>
      <c r="L312" s="1">
        <f t="shared" si="18"/>
        <v>6.57</v>
      </c>
      <c r="M312" s="165">
        <f t="shared" si="19"/>
        <v>1.4664239154650336</v>
      </c>
      <c r="N312" s="148">
        <f t="shared" si="21"/>
        <v>2494018.3433520985</v>
      </c>
    </row>
    <row r="313" spans="1:15" ht="12" customHeight="1" thickBot="1">
      <c r="A313" s="23" t="s">
        <v>40</v>
      </c>
      <c r="B313" s="12" t="s">
        <v>24</v>
      </c>
      <c r="C313" s="12" t="s">
        <v>30</v>
      </c>
      <c r="D313" s="12" t="s">
        <v>57</v>
      </c>
      <c r="E313" s="12" t="s">
        <v>48</v>
      </c>
      <c r="F313" s="89" t="s">
        <v>114</v>
      </c>
      <c r="G313" s="14">
        <v>3.5</v>
      </c>
      <c r="H313" s="12">
        <v>4</v>
      </c>
      <c r="I313" s="12">
        <v>24.97</v>
      </c>
      <c r="J313" s="203">
        <v>4319824.4614280006</v>
      </c>
      <c r="K313" s="168">
        <f>AVERAGE(J302:J313)</f>
        <v>3541537.2459950005</v>
      </c>
      <c r="L313" s="169">
        <f t="shared" si="18"/>
        <v>4.9699999999999989</v>
      </c>
      <c r="M313" s="170">
        <f t="shared" si="19"/>
        <v>1.3358883127463284</v>
      </c>
      <c r="N313" s="171">
        <f t="shared" si="21"/>
        <v>3233671.8722744687</v>
      </c>
      <c r="O313" s="168">
        <f>AVERAGE(N302:N313)</f>
        <v>2687674.6118109976</v>
      </c>
    </row>
    <row r="314" spans="1:15" ht="12" customHeight="1">
      <c r="A314" s="59" t="s">
        <v>31</v>
      </c>
      <c r="B314" s="11" t="s">
        <v>26</v>
      </c>
      <c r="C314" s="11" t="s">
        <v>44</v>
      </c>
      <c r="D314" s="11" t="s">
        <v>57</v>
      </c>
      <c r="E314" s="11" t="s">
        <v>48</v>
      </c>
      <c r="F314" s="91" t="s">
        <v>113</v>
      </c>
      <c r="G314" s="13">
        <v>0.51</v>
      </c>
      <c r="H314" s="11" t="s">
        <v>29</v>
      </c>
      <c r="I314" s="11">
        <v>23.15</v>
      </c>
      <c r="J314" s="205">
        <v>1961868.8365920004</v>
      </c>
      <c r="L314" s="1">
        <f t="shared" si="18"/>
        <v>3.1499999999999986</v>
      </c>
      <c r="M314" s="165">
        <f t="shared" si="19"/>
        <v>1.201471506039836</v>
      </c>
      <c r="N314" s="148">
        <f t="shared" si="21"/>
        <v>1632888.3595904044</v>
      </c>
    </row>
    <row r="315" spans="1:15" ht="12" customHeight="1">
      <c r="A315" s="54" t="s">
        <v>31</v>
      </c>
      <c r="B315" s="2" t="s">
        <v>26</v>
      </c>
      <c r="C315" s="2" t="s">
        <v>44</v>
      </c>
      <c r="D315" s="2" t="s">
        <v>57</v>
      </c>
      <c r="E315" s="2" t="s">
        <v>48</v>
      </c>
      <c r="F315" s="88" t="s">
        <v>114</v>
      </c>
      <c r="G315" s="4">
        <v>15</v>
      </c>
      <c r="H315" s="2">
        <v>15.5</v>
      </c>
      <c r="I315" s="2">
        <v>21.94</v>
      </c>
      <c r="J315" s="201">
        <v>965404.17436400021</v>
      </c>
      <c r="L315" s="1">
        <f t="shared" si="18"/>
        <v>1.9400000000000013</v>
      </c>
      <c r="M315" s="165">
        <f t="shared" si="19"/>
        <v>1.1196786021512986</v>
      </c>
      <c r="N315" s="148">
        <f t="shared" si="21"/>
        <v>862215.43620563741</v>
      </c>
    </row>
    <row r="316" spans="1:15" ht="12" customHeight="1">
      <c r="A316" s="54" t="s">
        <v>33</v>
      </c>
      <c r="B316" s="2" t="s">
        <v>26</v>
      </c>
      <c r="C316" s="2" t="s">
        <v>44</v>
      </c>
      <c r="D316" s="2" t="s">
        <v>57</v>
      </c>
      <c r="E316" s="2" t="s">
        <v>48</v>
      </c>
      <c r="F316" s="88" t="s">
        <v>113</v>
      </c>
      <c r="G316" s="4">
        <v>0.52600000000000002</v>
      </c>
      <c r="H316" s="2" t="s">
        <v>29</v>
      </c>
      <c r="I316" s="2">
        <v>24.37</v>
      </c>
      <c r="J316" s="207">
        <v>3308391.5665080007</v>
      </c>
      <c r="L316" s="1">
        <f t="shared" si="18"/>
        <v>4.370000000000001</v>
      </c>
      <c r="M316" s="165">
        <f t="shared" si="19"/>
        <v>1.2899908540977916</v>
      </c>
      <c r="N316" s="148">
        <f t="shared" si="21"/>
        <v>2564662.8082660795</v>
      </c>
    </row>
    <row r="317" spans="1:15" ht="12" customHeight="1">
      <c r="A317" s="54" t="s">
        <v>33</v>
      </c>
      <c r="B317" s="2" t="s">
        <v>26</v>
      </c>
      <c r="C317" s="2" t="s">
        <v>44</v>
      </c>
      <c r="D317" s="2" t="s">
        <v>57</v>
      </c>
      <c r="E317" s="2" t="s">
        <v>48</v>
      </c>
      <c r="F317" s="88" t="s">
        <v>114</v>
      </c>
      <c r="G317" s="4">
        <v>11.5</v>
      </c>
      <c r="H317" s="2">
        <v>12</v>
      </c>
      <c r="I317" s="2">
        <v>22.03</v>
      </c>
      <c r="J317" s="201">
        <v>1152291.6453720003</v>
      </c>
      <c r="L317" s="1">
        <f t="shared" si="18"/>
        <v>2.0300000000000011</v>
      </c>
      <c r="M317" s="165">
        <f t="shared" si="19"/>
        <v>1.1255658460700111</v>
      </c>
      <c r="N317" s="148">
        <f t="shared" si="21"/>
        <v>1023744.32326221</v>
      </c>
    </row>
    <row r="318" spans="1:15" ht="12" customHeight="1">
      <c r="A318" s="54" t="s">
        <v>34</v>
      </c>
      <c r="B318" s="2" t="s">
        <v>26</v>
      </c>
      <c r="C318" s="2" t="s">
        <v>44</v>
      </c>
      <c r="D318" s="2" t="s">
        <v>57</v>
      </c>
      <c r="E318" s="2" t="s">
        <v>48</v>
      </c>
      <c r="F318" s="88" t="s">
        <v>113</v>
      </c>
      <c r="G318" s="4">
        <v>0.53200000000000003</v>
      </c>
      <c r="H318" s="2" t="s">
        <v>29</v>
      </c>
      <c r="I318" s="2">
        <v>25.52</v>
      </c>
      <c r="J318" s="206">
        <v>7232541.3812680021</v>
      </c>
      <c r="L318" s="1">
        <f t="shared" si="18"/>
        <v>5.52</v>
      </c>
      <c r="M318" s="165">
        <f t="shared" si="19"/>
        <v>1.3793941387063793</v>
      </c>
      <c r="N318" s="148">
        <f t="shared" si="21"/>
        <v>5243273.9695782745</v>
      </c>
    </row>
    <row r="319" spans="1:15" ht="12" customHeight="1">
      <c r="A319" s="54" t="s">
        <v>34</v>
      </c>
      <c r="B319" s="2" t="s">
        <v>26</v>
      </c>
      <c r="C319" s="2" t="s">
        <v>44</v>
      </c>
      <c r="D319" s="2" t="s">
        <v>57</v>
      </c>
      <c r="E319" s="2" t="s">
        <v>48</v>
      </c>
      <c r="F319" s="88" t="s">
        <v>114</v>
      </c>
      <c r="G319" s="4">
        <v>4</v>
      </c>
      <c r="H319" s="2">
        <v>4.5</v>
      </c>
      <c r="I319" s="2">
        <v>23.64</v>
      </c>
      <c r="J319" s="201">
        <v>2999041.8463040004</v>
      </c>
      <c r="L319" s="1">
        <f t="shared" si="18"/>
        <v>3.6400000000000006</v>
      </c>
      <c r="M319" s="165">
        <f t="shared" si="19"/>
        <v>1.2362700541360372</v>
      </c>
      <c r="N319" s="148">
        <f t="shared" si="21"/>
        <v>2425879.2294373494</v>
      </c>
    </row>
    <row r="320" spans="1:15" ht="12" customHeight="1">
      <c r="A320" s="54" t="s">
        <v>36</v>
      </c>
      <c r="B320" s="2" t="s">
        <v>26</v>
      </c>
      <c r="C320" s="2" t="s">
        <v>44</v>
      </c>
      <c r="D320" s="2" t="s">
        <v>57</v>
      </c>
      <c r="E320" s="2" t="s">
        <v>48</v>
      </c>
      <c r="F320" s="88" t="s">
        <v>113</v>
      </c>
      <c r="G320" s="4">
        <v>0.46600000000000003</v>
      </c>
      <c r="H320" s="2" t="s">
        <v>29</v>
      </c>
      <c r="I320" s="2">
        <v>27.15</v>
      </c>
      <c r="J320" s="206">
        <v>10282482.712208003</v>
      </c>
      <c r="L320" s="1">
        <f t="shared" si="18"/>
        <v>7.1499999999999986</v>
      </c>
      <c r="M320" s="165">
        <f t="shared" si="19"/>
        <v>1.5168300944717941</v>
      </c>
      <c r="N320" s="148">
        <f t="shared" si="21"/>
        <v>6778928.4704221757</v>
      </c>
    </row>
    <row r="321" spans="1:15" ht="12" customHeight="1">
      <c r="A321" s="54" t="s">
        <v>36</v>
      </c>
      <c r="B321" s="2" t="s">
        <v>26</v>
      </c>
      <c r="C321" s="2" t="s">
        <v>44</v>
      </c>
      <c r="D321" s="2" t="s">
        <v>57</v>
      </c>
      <c r="E321" s="2" t="s">
        <v>48</v>
      </c>
      <c r="F321" s="88" t="s">
        <v>114</v>
      </c>
      <c r="G321" s="4">
        <v>4</v>
      </c>
      <c r="H321" s="2">
        <v>4.5</v>
      </c>
      <c r="I321" s="2">
        <v>26.23</v>
      </c>
      <c r="J321" s="201">
        <v>7114949.8961520018</v>
      </c>
      <c r="L321" s="1">
        <f t="shared" si="18"/>
        <v>6.23</v>
      </c>
      <c r="M321" s="165">
        <f t="shared" si="19"/>
        <v>1.437657851805529</v>
      </c>
      <c r="N321" s="148">
        <f t="shared" si="21"/>
        <v>4948986.9145266116</v>
      </c>
    </row>
    <row r="322" spans="1:15" ht="12" customHeight="1">
      <c r="A322" s="54" t="s">
        <v>39</v>
      </c>
      <c r="B322" s="2" t="s">
        <v>26</v>
      </c>
      <c r="C322" s="2" t="s">
        <v>44</v>
      </c>
      <c r="D322" s="2" t="s">
        <v>57</v>
      </c>
      <c r="E322" s="2" t="s">
        <v>48</v>
      </c>
      <c r="F322" s="88" t="s">
        <v>113</v>
      </c>
      <c r="G322" s="4">
        <v>0.48099999999999998</v>
      </c>
      <c r="H322" s="2" t="s">
        <v>29</v>
      </c>
      <c r="I322" s="2">
        <v>28.33</v>
      </c>
      <c r="J322" s="206">
        <v>10103613.268224001</v>
      </c>
      <c r="L322" s="1">
        <f t="shared" si="18"/>
        <v>8.3299999999999983</v>
      </c>
      <c r="M322" s="165">
        <f>$R$2^L322</f>
        <v>1.624792320220078</v>
      </c>
      <c r="N322" s="148">
        <f t="shared" si="21"/>
        <v>6218402.8952423083</v>
      </c>
    </row>
    <row r="323" spans="1:15" ht="12" customHeight="1">
      <c r="A323" s="54" t="s">
        <v>39</v>
      </c>
      <c r="B323" s="2" t="s">
        <v>26</v>
      </c>
      <c r="C323" s="2" t="s">
        <v>44</v>
      </c>
      <c r="D323" s="2" t="s">
        <v>57</v>
      </c>
      <c r="E323" s="2" t="s">
        <v>48</v>
      </c>
      <c r="F323" s="88" t="s">
        <v>114</v>
      </c>
      <c r="G323" s="4">
        <v>4.7</v>
      </c>
      <c r="H323" s="2">
        <v>5.2</v>
      </c>
      <c r="I323" s="2">
        <v>27.28</v>
      </c>
      <c r="J323" s="201">
        <v>11298655.235252002</v>
      </c>
      <c r="L323" s="1">
        <f t="shared" si="18"/>
        <v>7.2800000000000011</v>
      </c>
      <c r="M323" s="165">
        <f>$R$2^L323</f>
        <v>1.5283636467535202</v>
      </c>
      <c r="N323" s="148">
        <f t="shared" si="21"/>
        <v>7392648.5095690982</v>
      </c>
    </row>
    <row r="324" spans="1:15" ht="12" customHeight="1">
      <c r="A324" s="54" t="s">
        <v>40</v>
      </c>
      <c r="B324" s="2" t="s">
        <v>26</v>
      </c>
      <c r="C324" s="2" t="s">
        <v>44</v>
      </c>
      <c r="D324" s="2" t="s">
        <v>57</v>
      </c>
      <c r="E324" s="2" t="s">
        <v>48</v>
      </c>
      <c r="F324" s="88" t="s">
        <v>113</v>
      </c>
      <c r="G324" s="4">
        <v>0.495</v>
      </c>
      <c r="H324" s="2" t="s">
        <v>29</v>
      </c>
      <c r="I324" s="2">
        <v>27.78</v>
      </c>
      <c r="J324" s="206">
        <v>8513664.736556001</v>
      </c>
      <c r="K324" s="194"/>
      <c r="L324" s="155">
        <f t="shared" si="18"/>
        <v>7.7800000000000011</v>
      </c>
      <c r="M324" s="195">
        <f>$R$2^L324</f>
        <v>1.5735466827904352</v>
      </c>
      <c r="N324" s="156">
        <f t="shared" si="21"/>
        <v>5410493.9050542619</v>
      </c>
    </row>
    <row r="325" spans="1:15" ht="12" customHeight="1" thickBot="1">
      <c r="A325" s="60" t="s">
        <v>40</v>
      </c>
      <c r="B325" s="12" t="s">
        <v>26</v>
      </c>
      <c r="C325" s="12" t="s">
        <v>44</v>
      </c>
      <c r="D325" s="12" t="s">
        <v>57</v>
      </c>
      <c r="E325" s="12" t="s">
        <v>48</v>
      </c>
      <c r="F325" s="89" t="s">
        <v>114</v>
      </c>
      <c r="G325" s="14">
        <v>4.5</v>
      </c>
      <c r="H325" s="12">
        <v>5</v>
      </c>
      <c r="I325" s="12">
        <v>27.04</v>
      </c>
      <c r="J325" s="203">
        <v>8959845.4599920008</v>
      </c>
      <c r="K325" s="168">
        <f>AVERAGE(J314:J325)</f>
        <v>6157729.2298993347</v>
      </c>
      <c r="L325" s="169">
        <f t="shared" si="18"/>
        <v>7.0399999999999991</v>
      </c>
      <c r="M325" s="170">
        <f>$R$2^L325</f>
        <v>1.5071389420821695</v>
      </c>
      <c r="N325" s="175">
        <f>J325/M325</f>
        <v>5944936.6012755502</v>
      </c>
      <c r="O325" s="168">
        <f>AVERAGE(N314:N325)</f>
        <v>4203921.7852024967</v>
      </c>
    </row>
    <row r="326" spans="1:15">
      <c r="H326" s="26" t="s">
        <v>118</v>
      </c>
      <c r="I326" s="112">
        <f>MIN(I2:I325)</f>
        <v>11.76</v>
      </c>
      <c r="J326" s="153">
        <f>MIN(J2:J325)</f>
        <v>199439.05536800003</v>
      </c>
    </row>
    <row r="327" spans="1:15">
      <c r="H327" s="26" t="s">
        <v>119</v>
      </c>
      <c r="I327" s="112">
        <f>MAX(I2:I325)</f>
        <v>29.91</v>
      </c>
      <c r="J327" s="153">
        <f>MAX(J2:J325)</f>
        <v>11298655.235252002</v>
      </c>
    </row>
    <row r="328" spans="1:15">
      <c r="J328" s="154"/>
    </row>
  </sheetData>
  <phoneticPr fontId="10" type="noConversion"/>
  <pageMargins left="0.39370078740157483" right="0.39370078740157483" top="0.39370078740157483" bottom="0.39370078740157483" header="0.31496062992125984" footer="0.31496062992125984"/>
  <pageSetup paperSize="9" scale="38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enableFormatConditionsCalculation="0">
    <tabColor indexed="28"/>
  </sheetPr>
  <dimension ref="A1:X328"/>
  <sheetViews>
    <sheetView zoomScale="50" zoomScaleNormal="80" zoomScaleSheetLayoutView="70" workbookViewId="0">
      <pane xSplit="7" ySplit="1" topLeftCell="T2" activePane="bottomRight" state="frozen"/>
      <selection pane="topRight" activeCell="G1" sqref="G1"/>
      <selection pane="bottomLeft" activeCell="A2" sqref="A2"/>
      <selection pane="bottomRight" activeCell="AU44" sqref="AU44"/>
    </sheetView>
  </sheetViews>
  <sheetFormatPr defaultRowHeight="11.25"/>
  <cols>
    <col min="1" max="1" width="8.7109375" style="1" customWidth="1"/>
    <col min="2" max="2" width="10.28515625" style="1" customWidth="1"/>
    <col min="3" max="3" width="7.7109375" style="1" customWidth="1"/>
    <col min="4" max="4" width="7.140625" style="1" customWidth="1"/>
    <col min="5" max="5" width="11.28515625" style="1" customWidth="1"/>
    <col min="6" max="6" width="9.7109375" style="1" customWidth="1"/>
    <col min="7" max="7" width="7" style="1" customWidth="1"/>
    <col min="8" max="8" width="9.85546875" style="1" customWidth="1"/>
    <col min="9" max="9" width="12.28515625" style="1" customWidth="1"/>
    <col min="10" max="10" width="14.42578125" style="1" customWidth="1"/>
    <col min="11" max="11" width="11.42578125" style="1" customWidth="1"/>
    <col min="12" max="12" width="10" style="1" customWidth="1"/>
    <col min="13" max="13" width="11.28515625" style="1" customWidth="1"/>
    <col min="14" max="14" width="14.42578125" style="1" customWidth="1"/>
    <col min="15" max="15" width="9.42578125" style="1" bestFit="1" customWidth="1"/>
    <col min="16" max="16" width="9.140625" style="1"/>
    <col min="17" max="17" width="11.85546875" style="1" customWidth="1"/>
    <col min="18" max="18" width="13.140625" style="1" customWidth="1"/>
    <col min="19" max="19" width="13.7109375" style="1" customWidth="1"/>
    <col min="20" max="16384" width="9.140625" style="1"/>
  </cols>
  <sheetData>
    <row r="1" spans="1:24" s="3" customFormat="1" ht="75.75" customHeight="1">
      <c r="A1" s="5" t="s">
        <v>109</v>
      </c>
      <c r="B1" s="5" t="s">
        <v>41</v>
      </c>
      <c r="C1" s="5" t="s">
        <v>0</v>
      </c>
      <c r="D1" s="5" t="s">
        <v>1</v>
      </c>
      <c r="E1" s="5" t="s">
        <v>17</v>
      </c>
      <c r="F1" s="5" t="s">
        <v>116</v>
      </c>
      <c r="G1" s="5" t="s">
        <v>112</v>
      </c>
      <c r="H1" s="5" t="s">
        <v>42</v>
      </c>
      <c r="I1" s="6" t="s">
        <v>5</v>
      </c>
      <c r="J1" s="160" t="s">
        <v>152</v>
      </c>
      <c r="K1" s="3" t="s">
        <v>153</v>
      </c>
      <c r="L1" s="3" t="s">
        <v>154</v>
      </c>
      <c r="M1" s="161" t="s">
        <v>164</v>
      </c>
      <c r="N1" s="161" t="s">
        <v>165</v>
      </c>
    </row>
    <row r="2" spans="1:24" ht="12" customHeight="1">
      <c r="A2" s="162" t="s">
        <v>31</v>
      </c>
      <c r="B2" s="65" t="s">
        <v>52</v>
      </c>
      <c r="C2" s="65" t="s">
        <v>44</v>
      </c>
      <c r="D2" s="65" t="s">
        <v>45</v>
      </c>
      <c r="E2" s="65" t="s">
        <v>48</v>
      </c>
      <c r="F2" s="163" t="s">
        <v>113</v>
      </c>
      <c r="G2" s="164">
        <v>0.55700000000000005</v>
      </c>
      <c r="H2" s="65" t="s">
        <v>29</v>
      </c>
      <c r="I2" s="65">
        <v>22.75</v>
      </c>
      <c r="J2" s="106">
        <v>3965079.3000000007</v>
      </c>
      <c r="L2" s="1">
        <f t="shared" ref="L2:L65" si="0">I2-20</f>
        <v>2.75</v>
      </c>
      <c r="M2" s="165">
        <f t="shared" ref="M2:M65" si="1">$R$2^L2</f>
        <v>1.1737919573833475</v>
      </c>
      <c r="N2" s="148">
        <f t="shared" ref="N2:N13" si="2">J2*1.06/M2</f>
        <v>3580689.091931947</v>
      </c>
      <c r="R2" s="1">
        <v>1.06</v>
      </c>
    </row>
    <row r="3" spans="1:24" ht="12" customHeight="1">
      <c r="A3" s="15" t="s">
        <v>31</v>
      </c>
      <c r="B3" s="2" t="s">
        <v>52</v>
      </c>
      <c r="C3" s="2" t="s">
        <v>44</v>
      </c>
      <c r="D3" s="2" t="s">
        <v>45</v>
      </c>
      <c r="E3" s="2" t="s">
        <v>46</v>
      </c>
      <c r="F3" s="88" t="s">
        <v>114</v>
      </c>
      <c r="G3" s="4">
        <v>15.662000000000001</v>
      </c>
      <c r="H3" s="2">
        <v>16.7</v>
      </c>
      <c r="I3" s="2">
        <v>22.1</v>
      </c>
      <c r="J3" s="106">
        <v>3570071.4000000004</v>
      </c>
      <c r="L3" s="1">
        <f t="shared" si="0"/>
        <v>2.1000000000000014</v>
      </c>
      <c r="M3" s="165">
        <f t="shared" si="1"/>
        <v>1.1301662062218283</v>
      </c>
      <c r="N3" s="148">
        <f t="shared" si="2"/>
        <v>3348424.031055504</v>
      </c>
    </row>
    <row r="4" spans="1:24" ht="12" customHeight="1">
      <c r="A4" s="15" t="s">
        <v>33</v>
      </c>
      <c r="B4" s="2" t="s">
        <v>52</v>
      </c>
      <c r="C4" s="2" t="s">
        <v>44</v>
      </c>
      <c r="D4" s="2" t="s">
        <v>45</v>
      </c>
      <c r="E4" s="2" t="s">
        <v>48</v>
      </c>
      <c r="F4" s="87" t="s">
        <v>113</v>
      </c>
      <c r="G4" s="4">
        <v>0.53800000000000003</v>
      </c>
      <c r="H4" s="2" t="s">
        <v>29</v>
      </c>
      <c r="I4" s="2">
        <v>23.76</v>
      </c>
      <c r="J4" s="106">
        <v>1993373.2000000002</v>
      </c>
      <c r="L4" s="1">
        <f t="shared" si="0"/>
        <v>3.7600000000000016</v>
      </c>
      <c r="M4" s="165">
        <f t="shared" si="1"/>
        <v>1.2449446791928098</v>
      </c>
      <c r="N4" s="148">
        <f t="shared" si="2"/>
        <v>1697244.5662163876</v>
      </c>
    </row>
    <row r="5" spans="1:24" ht="12" customHeight="1" thickBot="1">
      <c r="A5" s="15" t="s">
        <v>33</v>
      </c>
      <c r="B5" s="2" t="s">
        <v>52</v>
      </c>
      <c r="C5" s="2" t="s">
        <v>44</v>
      </c>
      <c r="D5" s="2" t="s">
        <v>45</v>
      </c>
      <c r="E5" s="2" t="s">
        <v>48</v>
      </c>
      <c r="F5" s="88" t="s">
        <v>114</v>
      </c>
      <c r="G5" s="4">
        <v>10.8</v>
      </c>
      <c r="H5" s="2">
        <v>11.3</v>
      </c>
      <c r="I5" s="2">
        <v>21.61</v>
      </c>
      <c r="J5" s="110">
        <v>2225044.5</v>
      </c>
      <c r="L5" s="1">
        <f t="shared" si="0"/>
        <v>1.6099999999999994</v>
      </c>
      <c r="M5" s="165">
        <f t="shared" si="1"/>
        <v>1.0983542708341385</v>
      </c>
      <c r="N5" s="148">
        <f t="shared" si="2"/>
        <v>2147346.4733822318</v>
      </c>
    </row>
    <row r="6" spans="1:24" ht="12" customHeight="1">
      <c r="A6" s="15" t="s">
        <v>34</v>
      </c>
      <c r="B6" s="2" t="s">
        <v>52</v>
      </c>
      <c r="C6" s="2" t="s">
        <v>44</v>
      </c>
      <c r="D6" s="2" t="s">
        <v>45</v>
      </c>
      <c r="E6" s="2" t="s">
        <v>48</v>
      </c>
      <c r="F6" s="87" t="s">
        <v>113</v>
      </c>
      <c r="G6" s="4">
        <v>0.57299999999999995</v>
      </c>
      <c r="H6" s="2" t="s">
        <v>29</v>
      </c>
      <c r="I6" s="2">
        <v>24.66</v>
      </c>
      <c r="J6" s="106">
        <v>13060261.200000001</v>
      </c>
      <c r="L6" s="1">
        <f t="shared" si="0"/>
        <v>4.66</v>
      </c>
      <c r="M6" s="165">
        <f t="shared" si="1"/>
        <v>1.311974313044068</v>
      </c>
      <c r="N6" s="148">
        <f t="shared" si="2"/>
        <v>10551942.011638302</v>
      </c>
    </row>
    <row r="7" spans="1:24" ht="12" customHeight="1">
      <c r="A7" s="15" t="s">
        <v>34</v>
      </c>
      <c r="B7" s="2" t="s">
        <v>52</v>
      </c>
      <c r="C7" s="2" t="s">
        <v>44</v>
      </c>
      <c r="D7" s="2" t="s">
        <v>45</v>
      </c>
      <c r="E7" s="2" t="s">
        <v>48</v>
      </c>
      <c r="F7" s="88" t="s">
        <v>114</v>
      </c>
      <c r="G7" s="4">
        <v>4.0999999999999996</v>
      </c>
      <c r="H7" s="2">
        <v>4.5999999999999996</v>
      </c>
      <c r="I7" s="2">
        <v>24.67</v>
      </c>
      <c r="J7" s="106">
        <v>13981946.300000001</v>
      </c>
      <c r="L7" s="1">
        <f t="shared" si="0"/>
        <v>4.6700000000000017</v>
      </c>
      <c r="M7" s="165">
        <f t="shared" si="1"/>
        <v>1.3127390089194781</v>
      </c>
      <c r="N7" s="148">
        <f t="shared" si="2"/>
        <v>11290030.217201456</v>
      </c>
    </row>
    <row r="8" spans="1:24" ht="12" customHeight="1">
      <c r="A8" s="15" t="s">
        <v>36</v>
      </c>
      <c r="B8" s="2" t="s">
        <v>52</v>
      </c>
      <c r="C8" s="2" t="s">
        <v>44</v>
      </c>
      <c r="D8" s="2" t="s">
        <v>45</v>
      </c>
      <c r="E8" s="2" t="s">
        <v>48</v>
      </c>
      <c r="F8" s="87" t="s">
        <v>113</v>
      </c>
      <c r="G8" s="4">
        <v>0.60199999999999998</v>
      </c>
      <c r="H8" s="2" t="s">
        <v>29</v>
      </c>
      <c r="I8" s="2">
        <v>26.17</v>
      </c>
      <c r="J8" s="106">
        <v>1393361.2000000002</v>
      </c>
      <c r="L8" s="1">
        <f t="shared" si="0"/>
        <v>6.1700000000000017</v>
      </c>
      <c r="M8" s="165">
        <f t="shared" si="1"/>
        <v>1.432640382592963</v>
      </c>
      <c r="N8" s="148">
        <f t="shared" si="2"/>
        <v>1030937.6239463647</v>
      </c>
    </row>
    <row r="9" spans="1:24" ht="12" customHeight="1" thickBot="1">
      <c r="A9" s="15" t="s">
        <v>36</v>
      </c>
      <c r="B9" s="2" t="s">
        <v>52</v>
      </c>
      <c r="C9" s="2" t="s">
        <v>44</v>
      </c>
      <c r="D9" s="2" t="s">
        <v>45</v>
      </c>
      <c r="E9" s="2" t="s">
        <v>48</v>
      </c>
      <c r="F9" s="88" t="s">
        <v>114</v>
      </c>
      <c r="G9" s="4">
        <v>4</v>
      </c>
      <c r="H9" s="2">
        <v>4.5</v>
      </c>
      <c r="I9" s="2">
        <v>27.05</v>
      </c>
      <c r="J9" s="110">
        <v>1393361.2000000002</v>
      </c>
      <c r="L9" s="1">
        <f t="shared" si="0"/>
        <v>7.0500000000000007</v>
      </c>
      <c r="M9" s="165">
        <f t="shared" si="1"/>
        <v>1.5080173913941886</v>
      </c>
      <c r="N9" s="148">
        <f t="shared" si="2"/>
        <v>979407.05487124529</v>
      </c>
      <c r="U9" s="158" t="s">
        <v>160</v>
      </c>
      <c r="V9" s="158" t="s">
        <v>161</v>
      </c>
      <c r="W9" s="158" t="s">
        <v>162</v>
      </c>
      <c r="X9" s="158" t="s">
        <v>163</v>
      </c>
    </row>
    <row r="10" spans="1:24" ht="12" customHeight="1">
      <c r="A10" s="15" t="s">
        <v>39</v>
      </c>
      <c r="B10" s="2" t="s">
        <v>52</v>
      </c>
      <c r="C10" s="2" t="s">
        <v>44</v>
      </c>
      <c r="D10" s="2" t="s">
        <v>45</v>
      </c>
      <c r="E10" s="2" t="s">
        <v>48</v>
      </c>
      <c r="F10" s="87" t="s">
        <v>113</v>
      </c>
      <c r="G10" s="4">
        <v>0.56299999999999994</v>
      </c>
      <c r="H10" s="2" t="s">
        <v>29</v>
      </c>
      <c r="I10" s="2">
        <v>26.97</v>
      </c>
      <c r="J10" s="106">
        <v>3431735.3000000003</v>
      </c>
      <c r="L10" s="1">
        <f t="shared" si="0"/>
        <v>6.9699999999999989</v>
      </c>
      <c r="M10" s="165">
        <f t="shared" si="1"/>
        <v>1.5010041082017747</v>
      </c>
      <c r="N10" s="148">
        <f t="shared" si="2"/>
        <v>2423470.6608218062</v>
      </c>
      <c r="Q10" s="158" t="s">
        <v>155</v>
      </c>
      <c r="R10" s="1" t="s">
        <v>156</v>
      </c>
      <c r="S10" s="1" t="s">
        <v>157</v>
      </c>
      <c r="U10" s="221">
        <v>2117542.35</v>
      </c>
      <c r="V10" s="221">
        <v>2693426.0406465176</v>
      </c>
      <c r="W10" s="221">
        <v>5963079.2269143425</v>
      </c>
      <c r="X10" s="221">
        <v>1486994.1318009919</v>
      </c>
    </row>
    <row r="11" spans="1:24" ht="12" customHeight="1">
      <c r="A11" s="15" t="s">
        <v>39</v>
      </c>
      <c r="B11" s="2" t="s">
        <v>52</v>
      </c>
      <c r="C11" s="2" t="s">
        <v>44</v>
      </c>
      <c r="D11" s="2" t="s">
        <v>45</v>
      </c>
      <c r="E11" s="2" t="s">
        <v>48</v>
      </c>
      <c r="F11" s="88" t="s">
        <v>114</v>
      </c>
      <c r="G11" s="4">
        <v>4.4000000000000004</v>
      </c>
      <c r="H11" s="2">
        <v>4.9000000000000004</v>
      </c>
      <c r="I11" s="2">
        <v>27.2</v>
      </c>
      <c r="J11" s="106">
        <v>3853410.4000000004</v>
      </c>
      <c r="L11" s="1">
        <f t="shared" si="0"/>
        <v>7.1999999999999993</v>
      </c>
      <c r="M11" s="165">
        <f t="shared" si="1"/>
        <v>1.5212557399502946</v>
      </c>
      <c r="N11" s="148">
        <f t="shared" si="2"/>
        <v>2685028.5042365468</v>
      </c>
      <c r="Q11" s="166" t="s">
        <v>52</v>
      </c>
      <c r="R11" s="167">
        <v>4171055.6416666675</v>
      </c>
      <c r="S11" s="167">
        <v>3381166.4664539509</v>
      </c>
      <c r="U11" s="221">
        <v>5622612.4500000002</v>
      </c>
      <c r="V11" s="221">
        <v>1250757.538773668</v>
      </c>
      <c r="W11" s="221">
        <v>1024268.726154575</v>
      </c>
      <c r="X11" s="221">
        <v>3567285.9686786062</v>
      </c>
    </row>
    <row r="12" spans="1:24" ht="12" customHeight="1">
      <c r="A12" s="15" t="s">
        <v>40</v>
      </c>
      <c r="B12" s="2" t="s">
        <v>52</v>
      </c>
      <c r="C12" s="2" t="s">
        <v>44</v>
      </c>
      <c r="D12" s="2" t="s">
        <v>45</v>
      </c>
      <c r="E12" s="2" t="s">
        <v>48</v>
      </c>
      <c r="F12" s="87" t="s">
        <v>113</v>
      </c>
      <c r="G12" s="4">
        <v>0.50800000000000001</v>
      </c>
      <c r="H12" s="2" t="s">
        <v>29</v>
      </c>
      <c r="I12" s="2">
        <v>26.83</v>
      </c>
      <c r="J12" s="106">
        <v>501676.7</v>
      </c>
      <c r="L12" s="1">
        <f t="shared" si="0"/>
        <v>6.8299999999999983</v>
      </c>
      <c r="M12" s="165">
        <f t="shared" si="1"/>
        <v>1.4888092546192626</v>
      </c>
      <c r="N12" s="148">
        <f t="shared" si="2"/>
        <v>357182.96373432537</v>
      </c>
      <c r="Q12" s="166" t="s">
        <v>54</v>
      </c>
      <c r="R12" s="167">
        <v>2811445.1166666672</v>
      </c>
      <c r="S12" s="167">
        <v>1947437.4112022829</v>
      </c>
      <c r="U12" s="221">
        <v>1347526.95</v>
      </c>
      <c r="V12" s="221">
        <v>1320680.3715858795</v>
      </c>
      <c r="W12" s="221">
        <v>1010372.6885587072</v>
      </c>
      <c r="X12" s="221">
        <v>777000.11086237908</v>
      </c>
    </row>
    <row r="13" spans="1:24" ht="12" customHeight="1" thickBot="1">
      <c r="A13" s="23" t="s">
        <v>40</v>
      </c>
      <c r="B13" s="12" t="s">
        <v>52</v>
      </c>
      <c r="C13" s="12" t="s">
        <v>44</v>
      </c>
      <c r="D13" s="12" t="s">
        <v>45</v>
      </c>
      <c r="E13" s="12" t="s">
        <v>48</v>
      </c>
      <c r="F13" s="89" t="s">
        <v>114</v>
      </c>
      <c r="G13" s="14">
        <v>3.7</v>
      </c>
      <c r="H13" s="12">
        <v>4.0999999999999996</v>
      </c>
      <c r="I13" s="12">
        <v>26.98</v>
      </c>
      <c r="J13" s="110">
        <v>683347</v>
      </c>
      <c r="K13" s="168">
        <f>AVERAGE(J2:J13)</f>
        <v>4171055.6416666675</v>
      </c>
      <c r="L13" s="169">
        <f t="shared" si="0"/>
        <v>6.98</v>
      </c>
      <c r="M13" s="170">
        <f t="shared" si="1"/>
        <v>1.5018789817714047</v>
      </c>
      <c r="N13" s="171">
        <f t="shared" si="2"/>
        <v>482294.39841128979</v>
      </c>
      <c r="O13" s="168">
        <f>AVERAGE(N2:N13)</f>
        <v>3381166.4664539509</v>
      </c>
      <c r="Q13" s="166" t="s">
        <v>58</v>
      </c>
      <c r="R13" s="167">
        <v>1574198.15</v>
      </c>
      <c r="S13" s="167">
        <v>1036017.7236689884</v>
      </c>
      <c r="U13" s="221">
        <v>1666283.3250000002</v>
      </c>
      <c r="V13" s="221">
        <v>699667.56659958768</v>
      </c>
      <c r="W13" s="221">
        <v>634093.56555861153</v>
      </c>
      <c r="X13" s="221">
        <v>1027546.7030781732</v>
      </c>
    </row>
    <row r="14" spans="1:24" ht="12" customHeight="1">
      <c r="A14" s="172" t="s">
        <v>31</v>
      </c>
      <c r="B14" s="11" t="s">
        <v>54</v>
      </c>
      <c r="C14" s="11" t="s">
        <v>44</v>
      </c>
      <c r="D14" s="11" t="s">
        <v>45</v>
      </c>
      <c r="E14" s="11" t="s">
        <v>48</v>
      </c>
      <c r="F14" s="90" t="s">
        <v>113</v>
      </c>
      <c r="G14" s="13">
        <v>0.51900000000000002</v>
      </c>
      <c r="H14" s="11" t="s">
        <v>29</v>
      </c>
      <c r="I14" s="11">
        <v>22.76</v>
      </c>
      <c r="J14" s="106">
        <v>2106708.8000000003</v>
      </c>
      <c r="L14" s="1">
        <f t="shared" si="0"/>
        <v>2.7600000000000016</v>
      </c>
      <c r="M14" s="165">
        <f t="shared" si="1"/>
        <v>1.174476112446047</v>
      </c>
      <c r="N14" s="148">
        <f t="shared" ref="N14:N45" si="3">J14/M14</f>
        <v>1793743.4211517675</v>
      </c>
      <c r="Q14" s="166" t="s">
        <v>60</v>
      </c>
      <c r="R14" s="167">
        <v>1168356.7</v>
      </c>
      <c r="S14" s="167">
        <v>787102.61174545751</v>
      </c>
      <c r="U14" s="221">
        <v>9625609.1749999989</v>
      </c>
      <c r="V14" s="221">
        <v>1116152.9692647285</v>
      </c>
      <c r="W14" s="221">
        <v>1421581.6232652972</v>
      </c>
      <c r="X14" s="221">
        <v>6896008.8842365537</v>
      </c>
    </row>
    <row r="15" spans="1:24" ht="12" customHeight="1">
      <c r="A15" s="173" t="s">
        <v>31</v>
      </c>
      <c r="B15" s="2" t="s">
        <v>54</v>
      </c>
      <c r="C15" s="2" t="s">
        <v>44</v>
      </c>
      <c r="D15" s="2" t="s">
        <v>45</v>
      </c>
      <c r="E15" s="2" t="s">
        <v>48</v>
      </c>
      <c r="F15" s="88" t="s">
        <v>114</v>
      </c>
      <c r="G15" s="4">
        <v>15.5</v>
      </c>
      <c r="H15" s="2">
        <v>16</v>
      </c>
      <c r="I15" s="2">
        <v>22.33</v>
      </c>
      <c r="J15" s="106">
        <v>2070041.4000000001</v>
      </c>
      <c r="L15" s="1">
        <f t="shared" si="0"/>
        <v>2.3299999999999983</v>
      </c>
      <c r="M15" s="165">
        <f t="shared" si="1"/>
        <v>1.1454144721645818</v>
      </c>
      <c r="N15" s="148">
        <f t="shared" si="3"/>
        <v>1807242.2256793005</v>
      </c>
      <c r="Q15" s="166" t="s">
        <v>63</v>
      </c>
      <c r="R15" s="167">
        <v>4265501.9750000006</v>
      </c>
      <c r="S15" s="167">
        <v>3144581.1589221931</v>
      </c>
      <c r="U15" s="221">
        <v>4179250.25</v>
      </c>
      <c r="V15" s="221">
        <v>4020170.8797914875</v>
      </c>
      <c r="W15" s="221">
        <v>2724279.7877148534</v>
      </c>
      <c r="X15" s="221">
        <v>3393571.1256349711</v>
      </c>
    </row>
    <row r="16" spans="1:24" ht="12" customHeight="1">
      <c r="A16" s="173" t="s">
        <v>33</v>
      </c>
      <c r="B16" s="2" t="s">
        <v>54</v>
      </c>
      <c r="C16" s="2" t="s">
        <v>44</v>
      </c>
      <c r="D16" s="2" t="s">
        <v>45</v>
      </c>
      <c r="E16" s="2" t="s">
        <v>48</v>
      </c>
      <c r="F16" s="87" t="s">
        <v>113</v>
      </c>
      <c r="G16" s="4">
        <v>0.48799999999999999</v>
      </c>
      <c r="H16" s="2" t="s">
        <v>29</v>
      </c>
      <c r="I16" s="2">
        <v>23.32</v>
      </c>
      <c r="J16" s="106">
        <v>250005</v>
      </c>
      <c r="L16" s="1">
        <f t="shared" si="0"/>
        <v>3.3200000000000003</v>
      </c>
      <c r="M16" s="165">
        <f t="shared" si="1"/>
        <v>1.2134320808338992</v>
      </c>
      <c r="N16" s="148">
        <f t="shared" si="3"/>
        <v>206031.30900263545</v>
      </c>
      <c r="Q16" s="166" t="s">
        <v>66</v>
      </c>
      <c r="R16" s="167">
        <v>3968968.2666666671</v>
      </c>
      <c r="S16" s="167">
        <v>3379340.5977137703</v>
      </c>
      <c r="U16" s="221">
        <v>1713784.2750000001</v>
      </c>
      <c r="V16" s="221">
        <v>1938502.3131815256</v>
      </c>
      <c r="W16" s="221">
        <v>1953019.349591291</v>
      </c>
      <c r="X16" s="221">
        <v>1352228.0368310171</v>
      </c>
    </row>
    <row r="17" spans="1:24" ht="12" customHeight="1" thickBot="1">
      <c r="A17" s="173" t="s">
        <v>33</v>
      </c>
      <c r="B17" s="2" t="s">
        <v>54</v>
      </c>
      <c r="C17" s="2" t="s">
        <v>44</v>
      </c>
      <c r="D17" s="2" t="s">
        <v>45</v>
      </c>
      <c r="E17" s="2" t="s">
        <v>48</v>
      </c>
      <c r="F17" s="88" t="s">
        <v>114</v>
      </c>
      <c r="G17" s="4">
        <v>11.6</v>
      </c>
      <c r="H17" s="2">
        <v>12</v>
      </c>
      <c r="I17" s="2">
        <v>22.1</v>
      </c>
      <c r="J17" s="110">
        <v>1351693.7000000002</v>
      </c>
      <c r="L17" s="1">
        <f t="shared" si="0"/>
        <v>2.1000000000000014</v>
      </c>
      <c r="M17" s="165">
        <f t="shared" si="1"/>
        <v>1.1301662062218283</v>
      </c>
      <c r="N17" s="148">
        <f t="shared" si="3"/>
        <v>1196013.1992609685</v>
      </c>
      <c r="Q17" s="166" t="s">
        <v>68</v>
      </c>
      <c r="R17" s="167">
        <v>2097680.8416666668</v>
      </c>
      <c r="S17" s="167">
        <v>1747916.5665346114</v>
      </c>
      <c r="U17" s="221">
        <v>1373777.4750000001</v>
      </c>
      <c r="V17" s="221">
        <v>1786872.7172981668</v>
      </c>
      <c r="W17" s="221">
        <v>993558.11194422387</v>
      </c>
      <c r="X17" s="221">
        <v>1136825.9111458983</v>
      </c>
    </row>
    <row r="18" spans="1:24" ht="12" customHeight="1">
      <c r="A18" s="173" t="s">
        <v>34</v>
      </c>
      <c r="B18" s="2" t="s">
        <v>54</v>
      </c>
      <c r="C18" s="2" t="s">
        <v>44</v>
      </c>
      <c r="D18" s="2" t="s">
        <v>45</v>
      </c>
      <c r="E18" s="2" t="s">
        <v>48</v>
      </c>
      <c r="F18" s="87" t="s">
        <v>113</v>
      </c>
      <c r="G18" s="4">
        <v>0.503</v>
      </c>
      <c r="H18" s="2" t="s">
        <v>29</v>
      </c>
      <c r="I18" s="2">
        <v>25.95</v>
      </c>
      <c r="J18" s="106">
        <v>1556697.8000000003</v>
      </c>
      <c r="L18" s="1">
        <f t="shared" si="0"/>
        <v>5.9499999999999993</v>
      </c>
      <c r="M18" s="165">
        <f t="shared" si="1"/>
        <v>1.4143923487339591</v>
      </c>
      <c r="N18" s="148">
        <f t="shared" si="3"/>
        <v>1100612.4300611641</v>
      </c>
      <c r="Q18" s="166" t="s">
        <v>70</v>
      </c>
      <c r="R18" s="167">
        <v>1506835.6916666667</v>
      </c>
      <c r="S18" s="167">
        <v>1305752.2467960964</v>
      </c>
      <c r="U18" s="221">
        <v>1680450.2750000001</v>
      </c>
      <c r="V18" s="221">
        <v>1447632.6641511982</v>
      </c>
      <c r="W18" s="221">
        <v>2338757.4763276461</v>
      </c>
      <c r="X18" s="221">
        <v>1559779.8370608175</v>
      </c>
    </row>
    <row r="19" spans="1:24" ht="12" customHeight="1">
      <c r="A19" s="173" t="s">
        <v>34</v>
      </c>
      <c r="B19" s="2" t="s">
        <v>54</v>
      </c>
      <c r="C19" s="2" t="s">
        <v>44</v>
      </c>
      <c r="D19" s="2" t="s">
        <v>45</v>
      </c>
      <c r="E19" s="2" t="s">
        <v>48</v>
      </c>
      <c r="F19" s="88" t="s">
        <v>114</v>
      </c>
      <c r="G19" s="4">
        <v>3.5</v>
      </c>
      <c r="H19" s="2">
        <v>4</v>
      </c>
      <c r="I19" s="2">
        <v>24.09</v>
      </c>
      <c r="J19" s="106">
        <v>3218397.7</v>
      </c>
      <c r="L19" s="1">
        <f t="shared" si="0"/>
        <v>4.09</v>
      </c>
      <c r="M19" s="165">
        <f t="shared" si="1"/>
        <v>1.2691150343465083</v>
      </c>
      <c r="N19" s="148">
        <f t="shared" si="3"/>
        <v>2535938.5184946731</v>
      </c>
      <c r="Q19" s="166" t="s">
        <v>72</v>
      </c>
      <c r="R19" s="167">
        <v>1832536.65</v>
      </c>
      <c r="S19" s="167">
        <v>1782056.6591798875</v>
      </c>
      <c r="U19" s="221">
        <v>3457985.8250000002</v>
      </c>
      <c r="V19" s="221">
        <v>2590242.3530192249</v>
      </c>
      <c r="W19" s="221">
        <v>5570129.0480264788</v>
      </c>
      <c r="X19" s="221">
        <v>3056293.5475212527</v>
      </c>
    </row>
    <row r="20" spans="1:24" ht="12" customHeight="1">
      <c r="A20" s="173" t="s">
        <v>36</v>
      </c>
      <c r="B20" s="2" t="s">
        <v>54</v>
      </c>
      <c r="C20" s="2" t="s">
        <v>44</v>
      </c>
      <c r="D20" s="2" t="s">
        <v>45</v>
      </c>
      <c r="E20" s="2" t="s">
        <v>48</v>
      </c>
      <c r="F20" s="87" t="s">
        <v>113</v>
      </c>
      <c r="G20" s="4">
        <v>0.51300000000000001</v>
      </c>
      <c r="H20" s="2" t="s">
        <v>29</v>
      </c>
      <c r="I20" s="2">
        <v>27.07</v>
      </c>
      <c r="J20" s="106">
        <v>615012.30000000005</v>
      </c>
      <c r="L20" s="1">
        <f t="shared" si="0"/>
        <v>7.07</v>
      </c>
      <c r="M20" s="165">
        <f t="shared" si="1"/>
        <v>1.5097758263525971</v>
      </c>
      <c r="N20" s="148">
        <f t="shared" si="3"/>
        <v>407353.38933448284</v>
      </c>
      <c r="Q20" s="166" t="s">
        <v>75</v>
      </c>
      <c r="R20" s="167">
        <v>4092026.2833333337</v>
      </c>
      <c r="S20" s="167">
        <v>3738888.3161889855</v>
      </c>
      <c r="U20" s="221">
        <v>3234231.35</v>
      </c>
      <c r="V20" s="221">
        <v>3562002.0612669466</v>
      </c>
      <c r="W20" s="221">
        <v>2962706.8301296737</v>
      </c>
      <c r="X20" s="221">
        <v>3423625.429503934</v>
      </c>
    </row>
    <row r="21" spans="1:24" ht="12" customHeight="1">
      <c r="A21" s="173" t="s">
        <v>36</v>
      </c>
      <c r="B21" s="2" t="s">
        <v>54</v>
      </c>
      <c r="C21" s="2" t="s">
        <v>44</v>
      </c>
      <c r="D21" s="2" t="s">
        <v>45</v>
      </c>
      <c r="E21" s="2" t="s">
        <v>48</v>
      </c>
      <c r="F21" s="88" t="s">
        <v>114</v>
      </c>
      <c r="G21" s="4">
        <v>3.5</v>
      </c>
      <c r="H21" s="2">
        <v>4</v>
      </c>
      <c r="I21" s="2">
        <v>26.65</v>
      </c>
      <c r="J21" s="106">
        <v>78334.900000000009</v>
      </c>
      <c r="L21" s="1">
        <f t="shared" si="0"/>
        <v>6.6499999999999986</v>
      </c>
      <c r="M21" s="165">
        <f t="shared" si="1"/>
        <v>1.473275626358487</v>
      </c>
      <c r="N21" s="148">
        <f t="shared" si="3"/>
        <v>53170.566727979691</v>
      </c>
      <c r="Q21" s="166" t="s">
        <v>78</v>
      </c>
      <c r="R21" s="167">
        <v>3159646.5250000004</v>
      </c>
      <c r="S21" s="167">
        <v>3316111.4403001852</v>
      </c>
      <c r="U21" s="221">
        <v>4276752.2</v>
      </c>
      <c r="V21" s="221">
        <v>4248510.9724637289</v>
      </c>
      <c r="W21" s="221">
        <v>5291278.825023381</v>
      </c>
      <c r="X21" s="221">
        <v>4965472.4724067599</v>
      </c>
    </row>
    <row r="22" spans="1:24" ht="12" customHeight="1">
      <c r="A22" s="173" t="s">
        <v>39</v>
      </c>
      <c r="B22" s="2" t="s">
        <v>54</v>
      </c>
      <c r="C22" s="2" t="s">
        <v>44</v>
      </c>
      <c r="D22" s="2" t="s">
        <v>45</v>
      </c>
      <c r="E22" s="2" t="s">
        <v>48</v>
      </c>
      <c r="F22" s="87" t="s">
        <v>113</v>
      </c>
      <c r="G22" s="4">
        <v>0.501</v>
      </c>
      <c r="H22" s="2" t="s">
        <v>29</v>
      </c>
      <c r="I22" s="2">
        <v>28.35</v>
      </c>
      <c r="J22" s="106">
        <v>3785075.7</v>
      </c>
      <c r="L22" s="1">
        <f t="shared" si="0"/>
        <v>8.3500000000000014</v>
      </c>
      <c r="M22" s="165">
        <f t="shared" si="1"/>
        <v>1.6266869214576591</v>
      </c>
      <c r="N22" s="148">
        <f t="shared" si="3"/>
        <v>2326861.8257582281</v>
      </c>
      <c r="Q22" s="166" t="s">
        <v>81</v>
      </c>
      <c r="R22" s="167">
        <v>4271196.5333333341</v>
      </c>
      <c r="S22" s="167">
        <v>4835087.4232979566</v>
      </c>
      <c r="U22" s="221">
        <v>3338400.1</v>
      </c>
      <c r="V22" s="221">
        <v>3522726.5128019089</v>
      </c>
      <c r="W22" s="221">
        <v>3224062.261521928</v>
      </c>
      <c r="X22" s="221">
        <v>4076492.3811735138</v>
      </c>
    </row>
    <row r="23" spans="1:24" ht="12" customHeight="1" thickBot="1">
      <c r="A23" s="173" t="s">
        <v>39</v>
      </c>
      <c r="B23" s="2" t="s">
        <v>54</v>
      </c>
      <c r="C23" s="2" t="s">
        <v>44</v>
      </c>
      <c r="D23" s="2" t="s">
        <v>45</v>
      </c>
      <c r="E23" s="2" t="s">
        <v>48</v>
      </c>
      <c r="F23" s="88" t="s">
        <v>114</v>
      </c>
      <c r="G23" s="4">
        <v>4.5</v>
      </c>
      <c r="H23" s="2">
        <v>5</v>
      </c>
      <c r="I23" s="2">
        <v>27.26</v>
      </c>
      <c r="J23" s="110">
        <v>3563404.6000000006</v>
      </c>
      <c r="L23" s="1">
        <f t="shared" si="0"/>
        <v>7.2600000000000016</v>
      </c>
      <c r="M23" s="165">
        <f t="shared" si="1"/>
        <v>1.5265835625723441</v>
      </c>
      <c r="N23" s="148">
        <f t="shared" si="3"/>
        <v>2334234.8806609348</v>
      </c>
      <c r="Q23" s="166" t="s">
        <v>83</v>
      </c>
      <c r="R23" s="167">
        <v>2936864.2916666665</v>
      </c>
      <c r="S23" s="167">
        <v>3375655.8753524004</v>
      </c>
      <c r="U23" s="221">
        <v>7726821.2000000011</v>
      </c>
      <c r="V23" s="221">
        <v>3283995.6867076927</v>
      </c>
      <c r="W23" s="221">
        <v>3598601.1232863963</v>
      </c>
      <c r="X23" s="221">
        <v>9684825.6102815364</v>
      </c>
    </row>
    <row r="24" spans="1:24" ht="12" customHeight="1">
      <c r="A24" s="173" t="s">
        <v>40</v>
      </c>
      <c r="B24" s="2" t="s">
        <v>54</v>
      </c>
      <c r="C24" s="2" t="s">
        <v>44</v>
      </c>
      <c r="D24" s="2" t="s">
        <v>45</v>
      </c>
      <c r="E24" s="2" t="s">
        <v>48</v>
      </c>
      <c r="F24" s="87" t="s">
        <v>113</v>
      </c>
      <c r="G24" s="4">
        <v>0.52200000000000002</v>
      </c>
      <c r="H24" s="2" t="s">
        <v>29</v>
      </c>
      <c r="I24" s="2">
        <v>28.25</v>
      </c>
      <c r="J24" s="106">
        <v>8978512.9000000004</v>
      </c>
      <c r="L24" s="1">
        <f t="shared" si="0"/>
        <v>8.25</v>
      </c>
      <c r="M24" s="165">
        <f t="shared" si="1"/>
        <v>1.6172359559927216</v>
      </c>
      <c r="N24" s="148">
        <f t="shared" si="3"/>
        <v>5551764.3339117104</v>
      </c>
      <c r="Q24" s="166" t="s">
        <v>86</v>
      </c>
      <c r="R24" s="167">
        <v>4375226.3916666666</v>
      </c>
      <c r="S24" s="167">
        <v>4898658.8805019027</v>
      </c>
      <c r="U24" s="221">
        <v>4732177.9750000006</v>
      </c>
      <c r="V24" s="221">
        <v>4368831.1785740638</v>
      </c>
      <c r="W24" s="221">
        <v>3063450.6597236409</v>
      </c>
      <c r="X24" s="221">
        <v>6569566.1977080386</v>
      </c>
    </row>
    <row r="25" spans="1:24" ht="12" customHeight="1" thickBot="1">
      <c r="A25" s="174" t="s">
        <v>40</v>
      </c>
      <c r="B25" s="12" t="s">
        <v>54</v>
      </c>
      <c r="C25" s="12" t="s">
        <v>44</v>
      </c>
      <c r="D25" s="12" t="s">
        <v>45</v>
      </c>
      <c r="E25" s="12" t="s">
        <v>48</v>
      </c>
      <c r="F25" s="89" t="s">
        <v>114</v>
      </c>
      <c r="G25" s="14">
        <v>3.2</v>
      </c>
      <c r="H25" s="12">
        <v>3.7</v>
      </c>
      <c r="I25" s="12">
        <v>27.18</v>
      </c>
      <c r="J25" s="110">
        <v>6163456.6000000006</v>
      </c>
      <c r="K25" s="168">
        <f>AVERAGE(J14:J25)</f>
        <v>2811445.1166666672</v>
      </c>
      <c r="L25" s="169">
        <f t="shared" si="0"/>
        <v>7.18</v>
      </c>
      <c r="M25" s="170">
        <f t="shared" si="1"/>
        <v>1.5194839343437161</v>
      </c>
      <c r="N25" s="175">
        <f t="shared" si="3"/>
        <v>4056282.8343835524</v>
      </c>
      <c r="O25" s="168">
        <f>AVERAGE(N14:N25)</f>
        <v>1947437.4112022829</v>
      </c>
      <c r="Q25" s="166" t="s">
        <v>88</v>
      </c>
      <c r="R25" s="167">
        <v>3350900.35</v>
      </c>
      <c r="S25" s="167">
        <v>4667282.6786685809</v>
      </c>
      <c r="U25" s="221">
        <v>5647196.2750000004</v>
      </c>
      <c r="V25" s="221">
        <v>3834771.3721251078</v>
      </c>
      <c r="W25" s="221">
        <v>8187450.7608697703</v>
      </c>
      <c r="X25" s="221">
        <v>8830488.3015445918</v>
      </c>
    </row>
    <row r="26" spans="1:24" ht="12" customHeight="1">
      <c r="A26" s="176" t="s">
        <v>31</v>
      </c>
      <c r="B26" s="11" t="s">
        <v>58</v>
      </c>
      <c r="C26" s="11" t="s">
        <v>56</v>
      </c>
      <c r="D26" s="11" t="s">
        <v>57</v>
      </c>
      <c r="E26" s="11" t="s">
        <v>48</v>
      </c>
      <c r="F26" s="90" t="s">
        <v>113</v>
      </c>
      <c r="G26" s="13">
        <v>0.52400000000000002</v>
      </c>
      <c r="H26" s="11" t="s">
        <v>29</v>
      </c>
      <c r="I26" s="11">
        <v>25.21</v>
      </c>
      <c r="J26" s="106">
        <v>3670073.4000000004</v>
      </c>
      <c r="L26" s="1">
        <f t="shared" si="0"/>
        <v>5.2100000000000009</v>
      </c>
      <c r="M26" s="165">
        <f t="shared" si="1"/>
        <v>1.3547013326479824</v>
      </c>
      <c r="N26" s="148">
        <f t="shared" si="3"/>
        <v>2709138.3994036894</v>
      </c>
      <c r="Q26" s="166" t="s">
        <v>91</v>
      </c>
      <c r="R26" s="167">
        <v>4631342.6250000009</v>
      </c>
      <c r="S26" s="167">
        <v>6950903.4781798236</v>
      </c>
      <c r="U26" s="221">
        <v>8250998.3500000015</v>
      </c>
      <c r="V26" s="221">
        <v>14454596.80152561</v>
      </c>
      <c r="W26" s="221">
        <v>10210211.411287403</v>
      </c>
      <c r="X26" s="221">
        <v>13299512.617710836</v>
      </c>
    </row>
    <row r="27" spans="1:24" ht="12" customHeight="1">
      <c r="A27" s="177" t="s">
        <v>31</v>
      </c>
      <c r="B27" s="2" t="s">
        <v>58</v>
      </c>
      <c r="C27" s="2" t="s">
        <v>56</v>
      </c>
      <c r="D27" s="2" t="s">
        <v>57</v>
      </c>
      <c r="E27" s="2" t="s">
        <v>48</v>
      </c>
      <c r="F27" s="88" t="s">
        <v>114</v>
      </c>
      <c r="G27" s="4">
        <v>15.5</v>
      </c>
      <c r="H27" s="2">
        <v>16</v>
      </c>
      <c r="I27" s="2">
        <v>25.08</v>
      </c>
      <c r="J27" s="106">
        <v>1151689.7000000002</v>
      </c>
      <c r="L27" s="1">
        <f t="shared" si="0"/>
        <v>5.0799999999999983</v>
      </c>
      <c r="M27" s="165">
        <f t="shared" si="1"/>
        <v>1.3444782952972782</v>
      </c>
      <c r="N27" s="148">
        <f t="shared" si="3"/>
        <v>856607.13455054292</v>
      </c>
      <c r="Q27" s="166" t="s">
        <v>93</v>
      </c>
      <c r="R27" s="167">
        <v>8356139.3416666677</v>
      </c>
      <c r="S27" s="167">
        <v>12654773.610174617</v>
      </c>
      <c r="U27" s="221">
        <v>2946308.9250000003</v>
      </c>
      <c r="V27" s="221">
        <v>6593366.0397229977</v>
      </c>
      <c r="W27" s="221">
        <v>7488849.2466906086</v>
      </c>
      <c r="X27" s="221">
        <v>3806481.2692492767</v>
      </c>
    </row>
    <row r="28" spans="1:24" ht="12" customHeight="1">
      <c r="A28" s="177" t="s">
        <v>33</v>
      </c>
      <c r="B28" s="2" t="s">
        <v>58</v>
      </c>
      <c r="C28" s="2" t="s">
        <v>56</v>
      </c>
      <c r="D28" s="2" t="s">
        <v>57</v>
      </c>
      <c r="E28" s="2" t="s">
        <v>48</v>
      </c>
      <c r="F28" s="87" t="s">
        <v>113</v>
      </c>
      <c r="G28" s="4">
        <v>0.50800000000000001</v>
      </c>
      <c r="H28" s="2" t="s">
        <v>29</v>
      </c>
      <c r="I28" s="2">
        <v>25.8</v>
      </c>
      <c r="J28" s="106">
        <v>1375027.5</v>
      </c>
      <c r="L28" s="1">
        <f t="shared" si="0"/>
        <v>5.8000000000000007</v>
      </c>
      <c r="M28" s="165">
        <f t="shared" si="1"/>
        <v>1.4020839521797799</v>
      </c>
      <c r="N28" s="148">
        <f t="shared" si="3"/>
        <v>980702.68749762385</v>
      </c>
      <c r="Q28" s="166" t="s">
        <v>96</v>
      </c>
      <c r="R28" s="167">
        <v>4716344.3250000002</v>
      </c>
      <c r="S28" s="167">
        <v>5962898.8518876275</v>
      </c>
      <c r="U28" s="221">
        <v>2562967.9250000003</v>
      </c>
      <c r="V28" s="221">
        <v>3620136.6359027689</v>
      </c>
      <c r="W28" s="221">
        <v>9895178.2849469706</v>
      </c>
      <c r="X28" s="221">
        <v>3432990.253034872</v>
      </c>
    </row>
    <row r="29" spans="1:24" ht="12" customHeight="1" thickBot="1">
      <c r="A29" s="177" t="s">
        <v>33</v>
      </c>
      <c r="B29" s="2" t="s">
        <v>58</v>
      </c>
      <c r="C29" s="2" t="s">
        <v>56</v>
      </c>
      <c r="D29" s="2" t="s">
        <v>57</v>
      </c>
      <c r="E29" s="2" t="s">
        <v>48</v>
      </c>
      <c r="F29" s="88" t="s">
        <v>114</v>
      </c>
      <c r="G29" s="4">
        <v>11.5</v>
      </c>
      <c r="H29" s="2">
        <v>12</v>
      </c>
      <c r="I29" s="2">
        <v>24.82</v>
      </c>
      <c r="J29" s="110">
        <v>975019.50000000012</v>
      </c>
      <c r="L29" s="1">
        <f t="shared" si="0"/>
        <v>4.82</v>
      </c>
      <c r="M29" s="165">
        <f t="shared" si="1"/>
        <v>1.3242630779802511</v>
      </c>
      <c r="N29" s="148">
        <f t="shared" si="3"/>
        <v>736273.26489166124</v>
      </c>
      <c r="Q29" s="166" t="s">
        <v>98</v>
      </c>
      <c r="R29" s="167">
        <v>4291335.8250000002</v>
      </c>
      <c r="S29" s="167">
        <v>5875843.8443525136</v>
      </c>
      <c r="U29" s="221">
        <v>8290165.8000000007</v>
      </c>
      <c r="V29" s="221">
        <v>2878023.9010205842</v>
      </c>
      <c r="W29" s="221">
        <v>3909761.6234873598</v>
      </c>
      <c r="X29" s="221">
        <v>11234900.73230201</v>
      </c>
    </row>
    <row r="30" spans="1:24" ht="12" customHeight="1">
      <c r="A30" s="177" t="s">
        <v>34</v>
      </c>
      <c r="B30" s="2" t="s">
        <v>58</v>
      </c>
      <c r="C30" s="2" t="s">
        <v>56</v>
      </c>
      <c r="D30" s="2" t="s">
        <v>57</v>
      </c>
      <c r="E30" s="2" t="s">
        <v>48</v>
      </c>
      <c r="F30" s="87" t="s">
        <v>113</v>
      </c>
      <c r="G30" s="4">
        <v>0.51300000000000001</v>
      </c>
      <c r="H30" s="2" t="s">
        <v>29</v>
      </c>
      <c r="I30" s="2">
        <v>27.35</v>
      </c>
      <c r="J30" s="106">
        <v>2181710.3000000003</v>
      </c>
      <c r="L30" s="1">
        <f t="shared" si="0"/>
        <v>7.3500000000000014</v>
      </c>
      <c r="M30" s="165">
        <f t="shared" si="1"/>
        <v>1.5346103032619425</v>
      </c>
      <c r="N30" s="148">
        <f t="shared" si="3"/>
        <v>1421670.5670244705</v>
      </c>
      <c r="Q30" s="166" t="s">
        <v>100</v>
      </c>
      <c r="R30" s="167">
        <v>4683565.8916666675</v>
      </c>
      <c r="S30" s="167">
        <v>6201317.9311714126</v>
      </c>
      <c r="U30" s="221">
        <v>6799719.3249999993</v>
      </c>
      <c r="V30" s="221">
        <v>4404343.0172720365</v>
      </c>
      <c r="W30" s="221">
        <v>7489614.793470596</v>
      </c>
      <c r="X30" s="221">
        <v>8779638.4964188207</v>
      </c>
    </row>
    <row r="31" spans="1:24" ht="12" customHeight="1">
      <c r="A31" s="177" t="s">
        <v>34</v>
      </c>
      <c r="B31" s="2" t="s">
        <v>58</v>
      </c>
      <c r="C31" s="2" t="s">
        <v>56</v>
      </c>
      <c r="D31" s="2" t="s">
        <v>57</v>
      </c>
      <c r="E31" s="2" t="s">
        <v>48</v>
      </c>
      <c r="F31" s="88" t="s">
        <v>114</v>
      </c>
      <c r="G31" s="4">
        <v>3.8</v>
      </c>
      <c r="H31" s="2">
        <v>4.3</v>
      </c>
      <c r="I31" s="2">
        <v>26.78</v>
      </c>
      <c r="J31" s="106">
        <v>1800036.0000000002</v>
      </c>
      <c r="L31" s="1">
        <f t="shared" si="0"/>
        <v>6.7800000000000011</v>
      </c>
      <c r="M31" s="165">
        <f t="shared" si="1"/>
        <v>1.484478002632486</v>
      </c>
      <c r="N31" s="148">
        <f t="shared" si="3"/>
        <v>1212571.6897171412</v>
      </c>
      <c r="Q31" s="166" t="s">
        <v>103</v>
      </c>
      <c r="R31" s="167">
        <v>5200659.5666666664</v>
      </c>
      <c r="S31" s="167">
        <v>6642526.438890215</v>
      </c>
      <c r="U31" s="221">
        <v>5251771.7</v>
      </c>
      <c r="V31" s="221">
        <v>7416164.2110093441</v>
      </c>
      <c r="W31" s="221">
        <v>10462813.860984495</v>
      </c>
      <c r="X31" s="221">
        <v>5809512.9084888231</v>
      </c>
    </row>
    <row r="32" spans="1:24" ht="12" customHeight="1">
      <c r="A32" s="177" t="s">
        <v>36</v>
      </c>
      <c r="B32" s="2" t="s">
        <v>58</v>
      </c>
      <c r="C32" s="2" t="s">
        <v>56</v>
      </c>
      <c r="D32" s="2" t="s">
        <v>57</v>
      </c>
      <c r="E32" s="2" t="s">
        <v>48</v>
      </c>
      <c r="F32" s="87" t="s">
        <v>113</v>
      </c>
      <c r="G32" s="4">
        <v>0.52500000000000002</v>
      </c>
      <c r="H32" s="2" t="s">
        <v>29</v>
      </c>
      <c r="I32" s="2">
        <v>28.52</v>
      </c>
      <c r="J32" s="106">
        <v>1476696.2000000002</v>
      </c>
      <c r="L32" s="1">
        <f t="shared" si="0"/>
        <v>8.52</v>
      </c>
      <c r="M32" s="165">
        <f t="shared" si="1"/>
        <v>1.6428804895055171</v>
      </c>
      <c r="N32" s="148">
        <f t="shared" si="3"/>
        <v>898845.78302129812</v>
      </c>
      <c r="Q32" s="166" t="s">
        <v>105</v>
      </c>
      <c r="R32" s="167">
        <v>7379453.1416666666</v>
      </c>
      <c r="S32" s="167">
        <v>8440820.6998467147</v>
      </c>
      <c r="U32" s="221">
        <v>7861407.2250000006</v>
      </c>
      <c r="V32" s="221">
        <v>5891112.4045273662</v>
      </c>
      <c r="W32" s="221">
        <v>3154549.2649291265</v>
      </c>
      <c r="X32" s="221">
        <v>6999960.9511543177</v>
      </c>
    </row>
    <row r="33" spans="1:24" ht="12" customHeight="1" thickBot="1">
      <c r="A33" s="177" t="s">
        <v>36</v>
      </c>
      <c r="B33" s="2" t="s">
        <v>58</v>
      </c>
      <c r="C33" s="2" t="s">
        <v>56</v>
      </c>
      <c r="D33" s="2" t="s">
        <v>57</v>
      </c>
      <c r="E33" s="2" t="s">
        <v>48</v>
      </c>
      <c r="F33" s="88" t="s">
        <v>114</v>
      </c>
      <c r="G33" s="4">
        <v>3.8</v>
      </c>
      <c r="H33" s="2">
        <v>4.3</v>
      </c>
      <c r="I33" s="2">
        <v>29.22</v>
      </c>
      <c r="J33" s="110">
        <v>870017.40000000014</v>
      </c>
      <c r="L33" s="1">
        <f t="shared" si="0"/>
        <v>9.2199999999999989</v>
      </c>
      <c r="M33" s="165">
        <f t="shared" si="1"/>
        <v>1.7112760715758422</v>
      </c>
      <c r="N33" s="148">
        <f t="shared" si="3"/>
        <v>508402.714471919</v>
      </c>
      <c r="Q33" s="166" t="s">
        <v>18</v>
      </c>
      <c r="R33" s="167">
        <v>4980932.95</v>
      </c>
      <c r="S33" s="167">
        <v>4699401.8710743031</v>
      </c>
      <c r="U33" s="221">
        <v>1696283.925</v>
      </c>
      <c r="V33" s="221">
        <v>1976181.9843787947</v>
      </c>
      <c r="W33" s="221">
        <v>1320804.7171529026</v>
      </c>
      <c r="X33" s="221">
        <v>1529282.5209343396</v>
      </c>
    </row>
    <row r="34" spans="1:24" ht="12" customHeight="1">
      <c r="A34" s="177" t="s">
        <v>39</v>
      </c>
      <c r="B34" s="2" t="s">
        <v>58</v>
      </c>
      <c r="C34" s="2" t="s">
        <v>56</v>
      </c>
      <c r="D34" s="2" t="s">
        <v>57</v>
      </c>
      <c r="E34" s="2" t="s">
        <v>48</v>
      </c>
      <c r="F34" s="87" t="s">
        <v>113</v>
      </c>
      <c r="G34" s="4">
        <v>0.505</v>
      </c>
      <c r="H34" s="2" t="s">
        <v>29</v>
      </c>
      <c r="I34" s="2">
        <v>29.6</v>
      </c>
      <c r="J34" s="106">
        <v>1713367.6</v>
      </c>
      <c r="L34" s="1">
        <f t="shared" si="0"/>
        <v>9.6000000000000014</v>
      </c>
      <c r="M34" s="165">
        <f t="shared" si="1"/>
        <v>1.7495900756141609</v>
      </c>
      <c r="N34" s="148">
        <f t="shared" si="3"/>
        <v>979296.59288822522</v>
      </c>
      <c r="Q34" s="166" t="s">
        <v>20</v>
      </c>
      <c r="R34" s="167">
        <v>1754201.75</v>
      </c>
      <c r="S34" s="167">
        <v>1769517.5555853434</v>
      </c>
      <c r="U34" s="221">
        <v>2882140.9750000006</v>
      </c>
      <c r="V34" s="221">
        <v>1940856.0571917896</v>
      </c>
      <c r="W34" s="221">
        <v>4519376.4726218674</v>
      </c>
      <c r="X34" s="221">
        <v>2039496.6993748776</v>
      </c>
    </row>
    <row r="35" spans="1:24" ht="12" customHeight="1" thickBot="1">
      <c r="A35" s="177" t="s">
        <v>39</v>
      </c>
      <c r="B35" s="2" t="s">
        <v>58</v>
      </c>
      <c r="C35" s="2" t="s">
        <v>56</v>
      </c>
      <c r="D35" s="2" t="s">
        <v>57</v>
      </c>
      <c r="E35" s="2" t="s">
        <v>48</v>
      </c>
      <c r="F35" s="88" t="s">
        <v>114</v>
      </c>
      <c r="G35" s="4">
        <v>4</v>
      </c>
      <c r="H35" s="2">
        <v>4.5</v>
      </c>
      <c r="I35" s="2">
        <v>29.29</v>
      </c>
      <c r="J35" s="110">
        <v>1511696.9000000001</v>
      </c>
      <c r="L35" s="1">
        <f t="shared" si="0"/>
        <v>9.2899999999999991</v>
      </c>
      <c r="M35" s="165">
        <f t="shared" si="1"/>
        <v>1.7182703192033117</v>
      </c>
      <c r="N35" s="148">
        <f t="shared" si="3"/>
        <v>879778.27650593955</v>
      </c>
      <c r="Q35" s="166" t="s">
        <v>22</v>
      </c>
      <c r="R35" s="167">
        <v>3777297.7666666675</v>
      </c>
      <c r="S35" s="167">
        <v>3078108.8417353858</v>
      </c>
      <c r="U35" s="221">
        <v>8636006.0500000007</v>
      </c>
      <c r="V35" s="221">
        <v>4635839.5170849562</v>
      </c>
      <c r="W35" s="221">
        <v>3590751.8207370928</v>
      </c>
      <c r="X35" s="221">
        <v>6088703.3816131586</v>
      </c>
    </row>
    <row r="36" spans="1:24" ht="12" customHeight="1">
      <c r="A36" s="177" t="s">
        <v>40</v>
      </c>
      <c r="B36" s="2" t="s">
        <v>58</v>
      </c>
      <c r="C36" s="2" t="s">
        <v>56</v>
      </c>
      <c r="D36" s="2" t="s">
        <v>57</v>
      </c>
      <c r="E36" s="2" t="s">
        <v>48</v>
      </c>
      <c r="F36" s="87" t="s">
        <v>113</v>
      </c>
      <c r="G36" s="4">
        <v>0.51</v>
      </c>
      <c r="H36" s="2" t="s">
        <v>29</v>
      </c>
      <c r="I36" s="2">
        <v>29.91</v>
      </c>
      <c r="J36" s="106">
        <v>1026687.2000000001</v>
      </c>
      <c r="L36" s="1">
        <f t="shared" si="0"/>
        <v>9.91</v>
      </c>
      <c r="M36" s="165">
        <f t="shared" si="1"/>
        <v>1.7814807125964027</v>
      </c>
      <c r="N36" s="148">
        <f t="shared" si="3"/>
        <v>576311.1510220418</v>
      </c>
      <c r="Q36" s="166" t="s">
        <v>24</v>
      </c>
      <c r="R36" s="167">
        <v>5787754.6416666666</v>
      </c>
      <c r="S36" s="167">
        <v>4503360.9279341446</v>
      </c>
      <c r="U36" s="221">
        <v>2148376.2999999998</v>
      </c>
      <c r="V36" s="221">
        <v>4717663.714850409</v>
      </c>
      <c r="W36" s="221">
        <v>4150225.315535598</v>
      </c>
      <c r="X36" s="221">
        <v>1353546.797361159</v>
      </c>
    </row>
    <row r="37" spans="1:24" ht="12" customHeight="1" thickBot="1">
      <c r="A37" s="178" t="s">
        <v>40</v>
      </c>
      <c r="B37" s="12" t="s">
        <v>58</v>
      </c>
      <c r="C37" s="12" t="s">
        <v>56</v>
      </c>
      <c r="D37" s="12" t="s">
        <v>57</v>
      </c>
      <c r="E37" s="12" t="s">
        <v>48</v>
      </c>
      <c r="F37" s="89" t="s">
        <v>114</v>
      </c>
      <c r="G37" s="14">
        <v>3.6</v>
      </c>
      <c r="H37" s="12">
        <v>4.0999999999999996</v>
      </c>
      <c r="I37" s="12">
        <v>29.03</v>
      </c>
      <c r="J37" s="106">
        <v>1138356.1000000001</v>
      </c>
      <c r="K37" s="168">
        <f>AVERAGE(J26:J37)</f>
        <v>1574198.1500000004</v>
      </c>
      <c r="L37" s="169">
        <f t="shared" si="0"/>
        <v>9.0300000000000011</v>
      </c>
      <c r="M37" s="170">
        <f t="shared" si="1"/>
        <v>1.6924348646380805</v>
      </c>
      <c r="N37" s="171">
        <f t="shared" si="3"/>
        <v>672614.42303330975</v>
      </c>
      <c r="O37" s="168">
        <f>AVERAGE(N26:N37)</f>
        <v>1036017.7236689884</v>
      </c>
      <c r="Q37" s="166" t="s">
        <v>26</v>
      </c>
      <c r="R37" s="1">
        <v>4892431.18</v>
      </c>
      <c r="S37" s="167">
        <v>3811426.1296948618</v>
      </c>
    </row>
    <row r="38" spans="1:24" ht="12" customHeight="1">
      <c r="A38" s="179" t="s">
        <v>31</v>
      </c>
      <c r="B38" s="11" t="s">
        <v>60</v>
      </c>
      <c r="C38" s="11" t="s">
        <v>56</v>
      </c>
      <c r="D38" s="11" t="s">
        <v>57</v>
      </c>
      <c r="E38" s="11" t="s">
        <v>48</v>
      </c>
      <c r="F38" s="90" t="s">
        <v>113</v>
      </c>
      <c r="G38" s="13">
        <v>0.58399999999999996</v>
      </c>
      <c r="H38" s="11" t="s">
        <v>29</v>
      </c>
      <c r="I38" s="11">
        <v>24.51</v>
      </c>
      <c r="J38" s="106">
        <v>521677.10000000009</v>
      </c>
      <c r="L38" s="1">
        <f t="shared" si="0"/>
        <v>4.5100000000000016</v>
      </c>
      <c r="M38" s="165">
        <f t="shared" si="1"/>
        <v>1.3005571838943677</v>
      </c>
      <c r="N38" s="148">
        <f t="shared" si="3"/>
        <v>401118.15647959325</v>
      </c>
    </row>
    <row r="39" spans="1:24" ht="12" customHeight="1">
      <c r="A39" s="180" t="s">
        <v>31</v>
      </c>
      <c r="B39" s="2" t="s">
        <v>60</v>
      </c>
      <c r="C39" s="2" t="s">
        <v>56</v>
      </c>
      <c r="D39" s="2" t="s">
        <v>57</v>
      </c>
      <c r="E39" s="2" t="s">
        <v>48</v>
      </c>
      <c r="F39" s="88" t="s">
        <v>114</v>
      </c>
      <c r="G39" s="4">
        <v>16.5</v>
      </c>
      <c r="H39" s="2">
        <v>17</v>
      </c>
      <c r="I39" s="2">
        <v>24.57</v>
      </c>
      <c r="J39" s="106">
        <v>1076688.2000000002</v>
      </c>
      <c r="L39" s="1">
        <f t="shared" si="0"/>
        <v>4.57</v>
      </c>
      <c r="M39" s="165">
        <f t="shared" si="1"/>
        <v>1.3051120643156224</v>
      </c>
      <c r="N39" s="148">
        <f t="shared" si="3"/>
        <v>824977.58578654798</v>
      </c>
    </row>
    <row r="40" spans="1:24" ht="12" customHeight="1">
      <c r="A40" s="180" t="s">
        <v>33</v>
      </c>
      <c r="B40" s="2" t="s">
        <v>60</v>
      </c>
      <c r="C40" s="2" t="s">
        <v>56</v>
      </c>
      <c r="D40" s="2" t="s">
        <v>57</v>
      </c>
      <c r="E40" s="2" t="s">
        <v>48</v>
      </c>
      <c r="F40" s="87" t="s">
        <v>113</v>
      </c>
      <c r="G40" s="4">
        <v>0.59699999999999998</v>
      </c>
      <c r="H40" s="2" t="s">
        <v>29</v>
      </c>
      <c r="I40" s="2">
        <v>25.01</v>
      </c>
      <c r="J40" s="106">
        <v>781682.3</v>
      </c>
      <c r="L40" s="1">
        <f t="shared" si="0"/>
        <v>5.0100000000000016</v>
      </c>
      <c r="M40" s="165">
        <f t="shared" si="1"/>
        <v>1.3390055742580025</v>
      </c>
      <c r="N40" s="148">
        <f t="shared" si="3"/>
        <v>583778.22693767503</v>
      </c>
    </row>
    <row r="41" spans="1:24" ht="12" customHeight="1" thickBot="1">
      <c r="A41" s="180" t="s">
        <v>33</v>
      </c>
      <c r="B41" s="2" t="s">
        <v>60</v>
      </c>
      <c r="C41" s="2" t="s">
        <v>56</v>
      </c>
      <c r="D41" s="2" t="s">
        <v>57</v>
      </c>
      <c r="E41" s="2" t="s">
        <v>48</v>
      </c>
      <c r="F41" s="88" t="s">
        <v>114</v>
      </c>
      <c r="G41" s="4">
        <v>12.5</v>
      </c>
      <c r="H41" s="2">
        <v>13</v>
      </c>
      <c r="I41" s="2">
        <v>24.16</v>
      </c>
      <c r="J41" s="110">
        <v>1260025.2000000002</v>
      </c>
      <c r="L41" s="1">
        <f t="shared" si="0"/>
        <v>4.16</v>
      </c>
      <c r="M41" s="165">
        <f t="shared" si="1"/>
        <v>1.2743021020355869</v>
      </c>
      <c r="N41" s="148">
        <f t="shared" si="3"/>
        <v>988796.29719453445</v>
      </c>
    </row>
    <row r="42" spans="1:24" ht="12" customHeight="1">
      <c r="A42" s="180" t="s">
        <v>34</v>
      </c>
      <c r="B42" s="2" t="s">
        <v>60</v>
      </c>
      <c r="C42" s="2" t="s">
        <v>56</v>
      </c>
      <c r="D42" s="2" t="s">
        <v>57</v>
      </c>
      <c r="E42" s="2" t="s">
        <v>48</v>
      </c>
      <c r="F42" s="87" t="s">
        <v>113</v>
      </c>
      <c r="G42" s="4">
        <v>0.53500000000000003</v>
      </c>
      <c r="H42" s="2" t="s">
        <v>29</v>
      </c>
      <c r="I42" s="2">
        <v>26</v>
      </c>
      <c r="J42" s="106">
        <v>1008353.5000000001</v>
      </c>
      <c r="L42" s="1">
        <f t="shared" si="0"/>
        <v>6</v>
      </c>
      <c r="M42" s="165">
        <f t="shared" si="1"/>
        <v>1.4185191122560006</v>
      </c>
      <c r="N42" s="148">
        <f t="shared" si="3"/>
        <v>710849.42831423925</v>
      </c>
    </row>
    <row r="43" spans="1:24" ht="12" customHeight="1">
      <c r="A43" s="180" t="s">
        <v>34</v>
      </c>
      <c r="B43" s="2" t="s">
        <v>60</v>
      </c>
      <c r="C43" s="2" t="s">
        <v>56</v>
      </c>
      <c r="D43" s="2" t="s">
        <v>57</v>
      </c>
      <c r="E43" s="2" t="s">
        <v>48</v>
      </c>
      <c r="F43" s="88" t="s">
        <v>114</v>
      </c>
      <c r="G43" s="4">
        <v>4</v>
      </c>
      <c r="H43" s="2">
        <v>4.5</v>
      </c>
      <c r="I43" s="2">
        <v>25.56</v>
      </c>
      <c r="J43" s="106">
        <v>1000020.0000000001</v>
      </c>
      <c r="L43" s="1">
        <f t="shared" si="0"/>
        <v>5.5599999999999987</v>
      </c>
      <c r="M43" s="165">
        <f t="shared" si="1"/>
        <v>1.3826129199600143</v>
      </c>
      <c r="N43" s="148">
        <f t="shared" si="3"/>
        <v>723282.69580246729</v>
      </c>
    </row>
    <row r="44" spans="1:24" ht="12" customHeight="1">
      <c r="A44" s="180" t="s">
        <v>36</v>
      </c>
      <c r="B44" s="2" t="s">
        <v>60</v>
      </c>
      <c r="C44" s="2" t="s">
        <v>56</v>
      </c>
      <c r="D44" s="2" t="s">
        <v>57</v>
      </c>
      <c r="E44" s="2" t="s">
        <v>48</v>
      </c>
      <c r="F44" s="87" t="s">
        <v>113</v>
      </c>
      <c r="G44" s="4">
        <v>0.51300000000000001</v>
      </c>
      <c r="H44" s="2" t="s">
        <v>29</v>
      </c>
      <c r="I44" s="2">
        <v>27.37</v>
      </c>
      <c r="J44" s="106">
        <v>755015.10000000009</v>
      </c>
      <c r="L44" s="1">
        <f t="shared" si="0"/>
        <v>7.370000000000001</v>
      </c>
      <c r="M44" s="165">
        <f t="shared" si="1"/>
        <v>1.5363997470841355</v>
      </c>
      <c r="N44" s="148">
        <f t="shared" si="3"/>
        <v>491418.39643810771</v>
      </c>
    </row>
    <row r="45" spans="1:24" ht="12" customHeight="1" thickBot="1">
      <c r="A45" s="180" t="s">
        <v>36</v>
      </c>
      <c r="B45" s="2" t="s">
        <v>60</v>
      </c>
      <c r="C45" s="2" t="s">
        <v>56</v>
      </c>
      <c r="D45" s="2" t="s">
        <v>57</v>
      </c>
      <c r="E45" s="2" t="s">
        <v>48</v>
      </c>
      <c r="F45" s="88" t="s">
        <v>114</v>
      </c>
      <c r="G45" s="4">
        <v>3.7</v>
      </c>
      <c r="H45" s="2">
        <v>4.2</v>
      </c>
      <c r="I45" s="2">
        <v>27.61</v>
      </c>
      <c r="J45" s="110">
        <v>951685.70000000019</v>
      </c>
      <c r="L45" s="1">
        <f t="shared" si="0"/>
        <v>7.6099999999999994</v>
      </c>
      <c r="M45" s="165">
        <f t="shared" si="1"/>
        <v>1.5580365252062287</v>
      </c>
      <c r="N45" s="148">
        <f t="shared" si="3"/>
        <v>610823.74167963152</v>
      </c>
    </row>
    <row r="46" spans="1:24" ht="12" customHeight="1">
      <c r="A46" s="180" t="s">
        <v>39</v>
      </c>
      <c r="B46" s="2" t="s">
        <v>60</v>
      </c>
      <c r="C46" s="2" t="s">
        <v>56</v>
      </c>
      <c r="D46" s="2" t="s">
        <v>57</v>
      </c>
      <c r="E46" s="2" t="s">
        <v>48</v>
      </c>
      <c r="F46" s="87" t="s">
        <v>113</v>
      </c>
      <c r="G46" s="4">
        <v>0.51200000000000001</v>
      </c>
      <c r="H46" s="2" t="s">
        <v>29</v>
      </c>
      <c r="I46" s="2">
        <v>28.54</v>
      </c>
      <c r="J46" s="106">
        <v>1080021.6000000001</v>
      </c>
      <c r="L46" s="1">
        <f t="shared" si="0"/>
        <v>8.5399999999999991</v>
      </c>
      <c r="M46" s="165">
        <f t="shared" si="1"/>
        <v>1.6447961825881832</v>
      </c>
      <c r="N46" s="148">
        <f t="shared" ref="N46:N77" si="4">J46/M46</f>
        <v>656629.44225741259</v>
      </c>
    </row>
    <row r="47" spans="1:24" ht="12" customHeight="1">
      <c r="A47" s="180" t="s">
        <v>39</v>
      </c>
      <c r="B47" s="2" t="s">
        <v>60</v>
      </c>
      <c r="C47" s="2" t="s">
        <v>56</v>
      </c>
      <c r="D47" s="2" t="s">
        <v>57</v>
      </c>
      <c r="E47" s="2" t="s">
        <v>48</v>
      </c>
      <c r="F47" s="88" t="s">
        <v>114</v>
      </c>
      <c r="G47" s="4">
        <v>4.0999999999999996</v>
      </c>
      <c r="H47" s="2">
        <v>4.5999999999999996</v>
      </c>
      <c r="I47" s="2">
        <v>28.31</v>
      </c>
      <c r="J47" s="106">
        <v>988353.10000000009</v>
      </c>
      <c r="L47" s="1">
        <f t="shared" si="0"/>
        <v>8.3099999999999987</v>
      </c>
      <c r="M47" s="165">
        <f t="shared" si="1"/>
        <v>1.6228999256233707</v>
      </c>
      <c r="N47" s="148">
        <f t="shared" si="4"/>
        <v>609004.34117671463</v>
      </c>
    </row>
    <row r="48" spans="1:24" ht="12" customHeight="1">
      <c r="A48" s="180" t="s">
        <v>40</v>
      </c>
      <c r="B48" s="2" t="s">
        <v>60</v>
      </c>
      <c r="C48" s="2" t="s">
        <v>56</v>
      </c>
      <c r="D48" s="2" t="s">
        <v>57</v>
      </c>
      <c r="E48" s="2" t="s">
        <v>48</v>
      </c>
      <c r="F48" s="87" t="s">
        <v>113</v>
      </c>
      <c r="G48" s="4">
        <v>0.52500000000000002</v>
      </c>
      <c r="H48" s="2" t="s">
        <v>29</v>
      </c>
      <c r="I48" s="2">
        <v>28.35</v>
      </c>
      <c r="J48" s="106">
        <v>2000040</v>
      </c>
      <c r="L48" s="1">
        <f t="shared" si="0"/>
        <v>8.3500000000000014</v>
      </c>
      <c r="M48" s="165">
        <f t="shared" si="1"/>
        <v>1.6266869214576591</v>
      </c>
      <c r="N48" s="148">
        <f t="shared" si="4"/>
        <v>1229517.4772830796</v>
      </c>
    </row>
    <row r="49" spans="1:15" ht="12" customHeight="1" thickBot="1">
      <c r="A49" s="181" t="s">
        <v>40</v>
      </c>
      <c r="B49" s="12" t="s">
        <v>60</v>
      </c>
      <c r="C49" s="12" t="s">
        <v>56</v>
      </c>
      <c r="D49" s="12" t="s">
        <v>57</v>
      </c>
      <c r="E49" s="12" t="s">
        <v>48</v>
      </c>
      <c r="F49" s="89" t="s">
        <v>114</v>
      </c>
      <c r="G49" s="14">
        <v>3.2</v>
      </c>
      <c r="H49" s="12">
        <v>3.7</v>
      </c>
      <c r="I49" s="12">
        <v>28.15</v>
      </c>
      <c r="J49" s="110">
        <v>2596718.6000000006</v>
      </c>
      <c r="K49" s="168">
        <f>AVERAGE(J38:J49)</f>
        <v>1168356.7000000002</v>
      </c>
      <c r="L49" s="169">
        <f t="shared" si="0"/>
        <v>8.1499999999999986</v>
      </c>
      <c r="M49" s="170">
        <f t="shared" si="1"/>
        <v>1.6078399001401016</v>
      </c>
      <c r="N49" s="175">
        <f t="shared" si="4"/>
        <v>1615035.5515954862</v>
      </c>
      <c r="O49" s="168">
        <f>AVERAGE(N38:N49)</f>
        <v>787102.61174545751</v>
      </c>
    </row>
    <row r="50" spans="1:15" ht="12" customHeight="1">
      <c r="A50" s="182" t="s">
        <v>31</v>
      </c>
      <c r="B50" s="11" t="s">
        <v>63</v>
      </c>
      <c r="C50" s="11" t="s">
        <v>62</v>
      </c>
      <c r="D50" s="11" t="s">
        <v>57</v>
      </c>
      <c r="E50" s="11" t="s">
        <v>48</v>
      </c>
      <c r="F50" s="90" t="s">
        <v>113</v>
      </c>
      <c r="G50" s="13">
        <v>0.55300000000000005</v>
      </c>
      <c r="H50" s="11" t="s">
        <v>29</v>
      </c>
      <c r="I50" s="63">
        <v>23.63</v>
      </c>
      <c r="J50" s="106">
        <v>1280025.6000000001</v>
      </c>
      <c r="L50" s="1">
        <f t="shared" si="0"/>
        <v>3.629999999999999</v>
      </c>
      <c r="M50" s="165">
        <f t="shared" si="1"/>
        <v>1.2355499029065333</v>
      </c>
      <c r="N50" s="148">
        <f t="shared" si="4"/>
        <v>1035996.6821160692</v>
      </c>
    </row>
    <row r="51" spans="1:15" ht="12" customHeight="1">
      <c r="A51" s="183" t="s">
        <v>31</v>
      </c>
      <c r="B51" s="2" t="s">
        <v>63</v>
      </c>
      <c r="C51" s="2" t="s">
        <v>62</v>
      </c>
      <c r="D51" s="2" t="s">
        <v>57</v>
      </c>
      <c r="E51" s="2" t="s">
        <v>48</v>
      </c>
      <c r="F51" s="88" t="s">
        <v>114</v>
      </c>
      <c r="G51" s="4">
        <v>15.5</v>
      </c>
      <c r="H51" s="2">
        <v>16</v>
      </c>
      <c r="I51" s="2">
        <v>23.47</v>
      </c>
      <c r="J51" s="106">
        <v>1546697.6</v>
      </c>
      <c r="L51" s="1">
        <f t="shared" si="0"/>
        <v>3.4699999999999989</v>
      </c>
      <c r="M51" s="165">
        <f t="shared" si="1"/>
        <v>1.2240843696781207</v>
      </c>
      <c r="N51" s="148">
        <f t="shared" si="4"/>
        <v>1263554.733900174</v>
      </c>
    </row>
    <row r="52" spans="1:15" ht="12" customHeight="1">
      <c r="A52" s="183" t="s">
        <v>33</v>
      </c>
      <c r="B52" s="2" t="s">
        <v>63</v>
      </c>
      <c r="C52" s="2" t="s">
        <v>62</v>
      </c>
      <c r="D52" s="2" t="s">
        <v>57</v>
      </c>
      <c r="E52" s="2" t="s">
        <v>48</v>
      </c>
      <c r="F52" s="87" t="s">
        <v>113</v>
      </c>
      <c r="G52" s="4">
        <v>0.52700000000000002</v>
      </c>
      <c r="H52" s="2" t="s">
        <v>29</v>
      </c>
      <c r="I52" s="2">
        <v>23.13</v>
      </c>
      <c r="J52" s="106">
        <v>1250025.0000000002</v>
      </c>
      <c r="L52" s="1">
        <f t="shared" si="0"/>
        <v>3.129999999999999</v>
      </c>
      <c r="M52" s="165">
        <f t="shared" si="1"/>
        <v>1.2000721529300062</v>
      </c>
      <c r="N52" s="148">
        <f t="shared" si="4"/>
        <v>1041624.8697613997</v>
      </c>
    </row>
    <row r="53" spans="1:15" ht="12" customHeight="1">
      <c r="A53" s="183" t="s">
        <v>33</v>
      </c>
      <c r="B53" s="2" t="s">
        <v>63</v>
      </c>
      <c r="C53" s="2" t="s">
        <v>62</v>
      </c>
      <c r="D53" s="2" t="s">
        <v>57</v>
      </c>
      <c r="E53" s="2" t="s">
        <v>48</v>
      </c>
      <c r="F53" s="88" t="s">
        <v>114</v>
      </c>
      <c r="G53" s="4">
        <v>11.5</v>
      </c>
      <c r="H53" s="2">
        <v>12</v>
      </c>
      <c r="I53" s="2">
        <v>23.94</v>
      </c>
      <c r="J53" s="106">
        <v>1413361.6</v>
      </c>
      <c r="L53" s="1">
        <f t="shared" si="0"/>
        <v>3.9400000000000013</v>
      </c>
      <c r="M53" s="165">
        <f t="shared" si="1"/>
        <v>1.2580708773771991</v>
      </c>
      <c r="N53" s="148">
        <f t="shared" si="4"/>
        <v>1123435.5912812701</v>
      </c>
    </row>
    <row r="54" spans="1:15" ht="12" customHeight="1">
      <c r="A54" s="183" t="s">
        <v>34</v>
      </c>
      <c r="B54" s="2" t="s">
        <v>63</v>
      </c>
      <c r="C54" s="2" t="s">
        <v>62</v>
      </c>
      <c r="D54" s="2" t="s">
        <v>57</v>
      </c>
      <c r="E54" s="2" t="s">
        <v>48</v>
      </c>
      <c r="F54" s="87" t="s">
        <v>113</v>
      </c>
      <c r="G54" s="4">
        <v>0.51100000000000001</v>
      </c>
      <c r="H54" s="2" t="s">
        <v>29</v>
      </c>
      <c r="I54" s="2">
        <v>22.44</v>
      </c>
      <c r="J54" s="106">
        <v>1073354.8</v>
      </c>
      <c r="L54" s="1">
        <f t="shared" si="0"/>
        <v>2.4400000000000013</v>
      </c>
      <c r="M54" s="165">
        <f t="shared" si="1"/>
        <v>1.1527796764527101</v>
      </c>
      <c r="N54" s="148">
        <f t="shared" si="4"/>
        <v>931101.42547176639</v>
      </c>
    </row>
    <row r="55" spans="1:15" ht="12" customHeight="1" thickBot="1">
      <c r="A55" s="183" t="s">
        <v>34</v>
      </c>
      <c r="B55" s="2" t="s">
        <v>63</v>
      </c>
      <c r="C55" s="2" t="s">
        <v>62</v>
      </c>
      <c r="D55" s="2" t="s">
        <v>57</v>
      </c>
      <c r="E55" s="2" t="s">
        <v>48</v>
      </c>
      <c r="F55" s="88" t="s">
        <v>114</v>
      </c>
      <c r="G55" s="4">
        <v>3.3</v>
      </c>
      <c r="H55" s="2">
        <v>3.8</v>
      </c>
      <c r="I55" s="2">
        <v>22.42</v>
      </c>
      <c r="J55" s="110">
        <v>1271692.1000000001</v>
      </c>
      <c r="L55" s="1">
        <f t="shared" si="0"/>
        <v>2.4200000000000017</v>
      </c>
      <c r="M55" s="165">
        <f t="shared" si="1"/>
        <v>1.1514370346862735</v>
      </c>
      <c r="N55" s="148">
        <f t="shared" si="4"/>
        <v>1104439.1153759372</v>
      </c>
    </row>
    <row r="56" spans="1:15" ht="12" customHeight="1">
      <c r="A56" s="183" t="s">
        <v>36</v>
      </c>
      <c r="B56" s="2" t="s">
        <v>63</v>
      </c>
      <c r="C56" s="2" t="s">
        <v>62</v>
      </c>
      <c r="D56" s="2" t="s">
        <v>57</v>
      </c>
      <c r="E56" s="2" t="s">
        <v>48</v>
      </c>
      <c r="F56" s="87" t="s">
        <v>113</v>
      </c>
      <c r="G56" s="4">
        <v>0.48899999999999999</v>
      </c>
      <c r="H56" s="2" t="s">
        <v>29</v>
      </c>
      <c r="I56" s="2">
        <v>24.51</v>
      </c>
      <c r="J56" s="106">
        <v>3003393.4000000004</v>
      </c>
      <c r="L56" s="1">
        <f t="shared" si="0"/>
        <v>4.5100000000000016</v>
      </c>
      <c r="M56" s="165">
        <f t="shared" si="1"/>
        <v>1.3005571838943677</v>
      </c>
      <c r="N56" s="148">
        <f t="shared" si="4"/>
        <v>2309312.8369847508</v>
      </c>
    </row>
    <row r="57" spans="1:15" ht="12" customHeight="1">
      <c r="A57" s="183" t="s">
        <v>36</v>
      </c>
      <c r="B57" s="2" t="s">
        <v>63</v>
      </c>
      <c r="C57" s="2" t="s">
        <v>62</v>
      </c>
      <c r="D57" s="2" t="s">
        <v>57</v>
      </c>
      <c r="E57" s="2" t="s">
        <v>48</v>
      </c>
      <c r="F57" s="88" t="s">
        <v>114</v>
      </c>
      <c r="G57" s="4">
        <v>3.4</v>
      </c>
      <c r="H57" s="2">
        <v>4</v>
      </c>
      <c r="I57" s="2">
        <v>25.47</v>
      </c>
      <c r="J57" s="106">
        <v>1845036.9000000004</v>
      </c>
      <c r="L57" s="1">
        <f t="shared" si="0"/>
        <v>5.4699999999999989</v>
      </c>
      <c r="M57" s="165">
        <f t="shared" si="1"/>
        <v>1.3753811977703365</v>
      </c>
      <c r="N57" s="148">
        <f t="shared" si="4"/>
        <v>1341473.1152287337</v>
      </c>
    </row>
    <row r="58" spans="1:15" ht="12" customHeight="1">
      <c r="A58" s="183" t="s">
        <v>39</v>
      </c>
      <c r="B58" s="2" t="s">
        <v>63</v>
      </c>
      <c r="C58" s="2" t="s">
        <v>62</v>
      </c>
      <c r="D58" s="2" t="s">
        <v>57</v>
      </c>
      <c r="E58" s="2" t="s">
        <v>48</v>
      </c>
      <c r="F58" s="87" t="s">
        <v>113</v>
      </c>
      <c r="G58" s="4">
        <v>0.505</v>
      </c>
      <c r="H58" s="2" t="s">
        <v>29</v>
      </c>
      <c r="I58" s="2">
        <v>25.81</v>
      </c>
      <c r="J58" s="106">
        <v>3971746.1</v>
      </c>
      <c r="L58" s="1">
        <f t="shared" si="0"/>
        <v>5.8099999999999987</v>
      </c>
      <c r="M58" s="165">
        <f t="shared" si="1"/>
        <v>1.4029011692583084</v>
      </c>
      <c r="N58" s="148">
        <f t="shared" si="4"/>
        <v>2831094.7250117408</v>
      </c>
    </row>
    <row r="59" spans="1:15" ht="12" customHeight="1" thickBot="1">
      <c r="A59" s="183" t="s">
        <v>39</v>
      </c>
      <c r="B59" s="2" t="s">
        <v>63</v>
      </c>
      <c r="C59" s="2" t="s">
        <v>62</v>
      </c>
      <c r="D59" s="2" t="s">
        <v>57</v>
      </c>
      <c r="E59" s="2" t="s">
        <v>48</v>
      </c>
      <c r="F59" s="88" t="s">
        <v>114</v>
      </c>
      <c r="G59" s="4">
        <v>4</v>
      </c>
      <c r="H59" s="2">
        <v>4.5</v>
      </c>
      <c r="I59" s="2">
        <v>27.24</v>
      </c>
      <c r="J59" s="110">
        <v>1821703.1</v>
      </c>
      <c r="L59" s="1">
        <f t="shared" si="0"/>
        <v>7.2399999999999984</v>
      </c>
      <c r="M59" s="165">
        <f t="shared" si="1"/>
        <v>1.5248055516540975</v>
      </c>
      <c r="N59" s="148">
        <f t="shared" si="4"/>
        <v>1194711.744080306</v>
      </c>
    </row>
    <row r="60" spans="1:15" ht="12" customHeight="1">
      <c r="A60" s="183" t="s">
        <v>40</v>
      </c>
      <c r="B60" s="2" t="s">
        <v>63</v>
      </c>
      <c r="C60" s="2" t="s">
        <v>62</v>
      </c>
      <c r="D60" s="2" t="s">
        <v>57</v>
      </c>
      <c r="E60" s="2" t="s">
        <v>48</v>
      </c>
      <c r="F60" s="87" t="s">
        <v>113</v>
      </c>
      <c r="G60" s="4">
        <v>0.58099999999999996</v>
      </c>
      <c r="H60" s="2" t="s">
        <v>29</v>
      </c>
      <c r="I60" s="2">
        <v>25.69</v>
      </c>
      <c r="J60" s="106">
        <v>24512156.899999999</v>
      </c>
      <c r="L60" s="1">
        <f t="shared" si="0"/>
        <v>5.6900000000000013</v>
      </c>
      <c r="M60" s="165">
        <f t="shared" si="1"/>
        <v>1.3931259223429886</v>
      </c>
      <c r="N60" s="148">
        <f t="shared" si="4"/>
        <v>17595076.300622512</v>
      </c>
    </row>
    <row r="61" spans="1:15" ht="12" customHeight="1" thickBot="1">
      <c r="A61" s="184" t="s">
        <v>40</v>
      </c>
      <c r="B61" s="12" t="s">
        <v>63</v>
      </c>
      <c r="C61" s="12" t="s">
        <v>62</v>
      </c>
      <c r="D61" s="12" t="s">
        <v>57</v>
      </c>
      <c r="E61" s="12" t="s">
        <v>48</v>
      </c>
      <c r="F61" s="89" t="s">
        <v>114</v>
      </c>
      <c r="G61" s="14">
        <v>2.8</v>
      </c>
      <c r="H61" s="12">
        <v>3.3</v>
      </c>
      <c r="I61" s="12">
        <v>25.46</v>
      </c>
      <c r="J61" s="106">
        <v>8196830.6000000006</v>
      </c>
      <c r="K61" s="168">
        <f>AVERAGE(J50:J61)</f>
        <v>4265501.9750000006</v>
      </c>
      <c r="L61" s="169">
        <f t="shared" si="0"/>
        <v>5.4600000000000009</v>
      </c>
      <c r="M61" s="170">
        <f t="shared" si="1"/>
        <v>1.3745800116077367</v>
      </c>
      <c r="N61" s="175">
        <f t="shared" si="4"/>
        <v>5963152.767231659</v>
      </c>
      <c r="O61" s="168">
        <f>AVERAGE(N50:N61)</f>
        <v>3144581.1589221931</v>
      </c>
    </row>
    <row r="62" spans="1:15" ht="12" customHeight="1">
      <c r="A62" s="26" t="s">
        <v>31</v>
      </c>
      <c r="B62" s="11" t="s">
        <v>66</v>
      </c>
      <c r="C62" s="11" t="s">
        <v>67</v>
      </c>
      <c r="D62" s="11" t="s">
        <v>57</v>
      </c>
      <c r="E62" s="11" t="s">
        <v>48</v>
      </c>
      <c r="F62" s="90" t="s">
        <v>113</v>
      </c>
      <c r="G62" s="13">
        <v>0.53800000000000003</v>
      </c>
      <c r="H62" s="11" t="s">
        <v>29</v>
      </c>
      <c r="I62" s="11">
        <v>22.6</v>
      </c>
      <c r="J62" s="106">
        <v>5021767.1000000006</v>
      </c>
      <c r="L62" s="1">
        <f t="shared" si="0"/>
        <v>2.6000000000000014</v>
      </c>
      <c r="M62" s="165">
        <f t="shared" si="1"/>
        <v>1.1635773257102386</v>
      </c>
      <c r="N62" s="148">
        <f t="shared" si="4"/>
        <v>4315800.0667766128</v>
      </c>
    </row>
    <row r="63" spans="1:15" ht="12" customHeight="1" thickBot="1">
      <c r="A63" s="15" t="s">
        <v>31</v>
      </c>
      <c r="B63" s="2" t="s">
        <v>66</v>
      </c>
      <c r="C63" s="2" t="s">
        <v>67</v>
      </c>
      <c r="D63" s="2" t="s">
        <v>57</v>
      </c>
      <c r="E63" s="2" t="s">
        <v>48</v>
      </c>
      <c r="F63" s="88" t="s">
        <v>114</v>
      </c>
      <c r="G63" s="4">
        <v>15.5</v>
      </c>
      <c r="H63" s="2">
        <v>16</v>
      </c>
      <c r="I63" s="2">
        <v>22.59</v>
      </c>
      <c r="J63" s="110">
        <v>1900038.0000000002</v>
      </c>
      <c r="L63" s="1">
        <f t="shared" si="0"/>
        <v>2.59</v>
      </c>
      <c r="M63" s="165">
        <f t="shared" si="1"/>
        <v>1.1628995194017144</v>
      </c>
      <c r="N63" s="148">
        <f t="shared" si="4"/>
        <v>1633879.7706078053</v>
      </c>
    </row>
    <row r="64" spans="1:15" ht="12" customHeight="1">
      <c r="A64" s="15" t="s">
        <v>33</v>
      </c>
      <c r="B64" s="2" t="s">
        <v>66</v>
      </c>
      <c r="C64" s="2" t="s">
        <v>67</v>
      </c>
      <c r="D64" s="2" t="s">
        <v>57</v>
      </c>
      <c r="E64" s="2" t="s">
        <v>48</v>
      </c>
      <c r="F64" s="87" t="s">
        <v>113</v>
      </c>
      <c r="G64" s="4">
        <v>0.51700000000000002</v>
      </c>
      <c r="H64" s="2" t="s">
        <v>29</v>
      </c>
      <c r="I64" s="2">
        <v>22.25</v>
      </c>
      <c r="J64" s="106">
        <v>7660153.2000000011</v>
      </c>
      <c r="L64" s="1">
        <f t="shared" si="0"/>
        <v>2.25</v>
      </c>
      <c r="M64" s="165">
        <f t="shared" si="1"/>
        <v>1.1400875335551057</v>
      </c>
      <c r="N64" s="148">
        <f t="shared" si="4"/>
        <v>6718916.7274845485</v>
      </c>
    </row>
    <row r="65" spans="1:19" ht="12" customHeight="1">
      <c r="A65" s="15" t="s">
        <v>33</v>
      </c>
      <c r="B65" s="2" t="s">
        <v>66</v>
      </c>
      <c r="C65" s="2" t="s">
        <v>67</v>
      </c>
      <c r="D65" s="2" t="s">
        <v>57</v>
      </c>
      <c r="E65" s="2" t="s">
        <v>48</v>
      </c>
      <c r="F65" s="88" t="s">
        <v>114</v>
      </c>
      <c r="G65" s="4">
        <v>11.5</v>
      </c>
      <c r="H65" s="2">
        <v>12</v>
      </c>
      <c r="I65" s="2">
        <v>22.25</v>
      </c>
      <c r="J65" s="106">
        <v>3890077.8000000003</v>
      </c>
      <c r="L65" s="1">
        <f t="shared" si="0"/>
        <v>2.25</v>
      </c>
      <c r="M65" s="165">
        <f t="shared" si="1"/>
        <v>1.1400875335551057</v>
      </c>
      <c r="N65" s="148">
        <f t="shared" si="4"/>
        <v>3412086.9542969833</v>
      </c>
    </row>
    <row r="66" spans="1:19" ht="12" customHeight="1">
      <c r="A66" s="15" t="s">
        <v>34</v>
      </c>
      <c r="B66" s="2" t="s">
        <v>66</v>
      </c>
      <c r="C66" s="2" t="s">
        <v>67</v>
      </c>
      <c r="D66" s="2" t="s">
        <v>57</v>
      </c>
      <c r="E66" s="2" t="s">
        <v>48</v>
      </c>
      <c r="F66" s="87" t="s">
        <v>113</v>
      </c>
      <c r="G66" s="4">
        <v>0.50900000000000001</v>
      </c>
      <c r="H66" s="2" t="s">
        <v>29</v>
      </c>
      <c r="I66" s="2">
        <v>20.62</v>
      </c>
      <c r="J66" s="106">
        <v>1420028.4000000001</v>
      </c>
      <c r="L66" s="1">
        <f t="shared" ref="L66:L129" si="5">I66-20</f>
        <v>0.62000000000000099</v>
      </c>
      <c r="M66" s="165">
        <f t="shared" ref="M66:M129" si="6">$R$2^L66</f>
        <v>1.0367872229920139</v>
      </c>
      <c r="N66" s="148">
        <f t="shared" si="4"/>
        <v>1369643.0362075733</v>
      </c>
    </row>
    <row r="67" spans="1:19" ht="12" customHeight="1" thickBot="1">
      <c r="A67" s="15" t="s">
        <v>34</v>
      </c>
      <c r="B67" s="2" t="s">
        <v>66</v>
      </c>
      <c r="C67" s="2" t="s">
        <v>67</v>
      </c>
      <c r="D67" s="2" t="s">
        <v>57</v>
      </c>
      <c r="E67" s="2" t="s">
        <v>48</v>
      </c>
      <c r="F67" s="88" t="s">
        <v>114</v>
      </c>
      <c r="G67" s="4">
        <v>3.5</v>
      </c>
      <c r="H67" s="2">
        <v>4</v>
      </c>
      <c r="I67" s="2">
        <v>21.25</v>
      </c>
      <c r="J67" s="110">
        <v>1918371.7000000002</v>
      </c>
      <c r="L67" s="1">
        <f t="shared" si="5"/>
        <v>1.25</v>
      </c>
      <c r="M67" s="165">
        <f t="shared" si="6"/>
        <v>1.0755542769387789</v>
      </c>
      <c r="N67" s="148">
        <f t="shared" si="4"/>
        <v>1783612.1720049605</v>
      </c>
    </row>
    <row r="68" spans="1:19" ht="12" customHeight="1">
      <c r="A68" s="15" t="s">
        <v>36</v>
      </c>
      <c r="B68" s="2" t="s">
        <v>66</v>
      </c>
      <c r="C68" s="2" t="s">
        <v>67</v>
      </c>
      <c r="D68" s="2" t="s">
        <v>57</v>
      </c>
      <c r="E68" s="2" t="s">
        <v>48</v>
      </c>
      <c r="F68" s="87" t="s">
        <v>113</v>
      </c>
      <c r="G68" s="4">
        <v>0.50600000000000001</v>
      </c>
      <c r="H68" s="2" t="s">
        <v>29</v>
      </c>
      <c r="I68" s="2">
        <v>22.58</v>
      </c>
      <c r="J68" s="106">
        <v>6980139.6000000015</v>
      </c>
      <c r="L68" s="1">
        <f t="shared" si="5"/>
        <v>2.5799999999999983</v>
      </c>
      <c r="M68" s="165">
        <f t="shared" si="6"/>
        <v>1.1622221079284811</v>
      </c>
      <c r="N68" s="148">
        <f t="shared" si="4"/>
        <v>6005856.8430101946</v>
      </c>
    </row>
    <row r="69" spans="1:19" ht="12" customHeight="1">
      <c r="A69" s="15" t="s">
        <v>36</v>
      </c>
      <c r="B69" s="2" t="s">
        <v>66</v>
      </c>
      <c r="C69" s="2" t="s">
        <v>67</v>
      </c>
      <c r="D69" s="2" t="s">
        <v>57</v>
      </c>
      <c r="E69" s="2" t="s">
        <v>48</v>
      </c>
      <c r="F69" s="88" t="s">
        <v>114</v>
      </c>
      <c r="G69" s="4">
        <v>3.5</v>
      </c>
      <c r="H69" s="2">
        <v>4</v>
      </c>
      <c r="I69" s="2">
        <v>23.41</v>
      </c>
      <c r="J69" s="106">
        <v>2120042.4000000004</v>
      </c>
      <c r="L69" s="1">
        <f t="shared" si="5"/>
        <v>3.41</v>
      </c>
      <c r="M69" s="165">
        <f t="shared" si="6"/>
        <v>1.2198122783521284</v>
      </c>
      <c r="N69" s="148">
        <f t="shared" si="4"/>
        <v>1738007.0996366858</v>
      </c>
    </row>
    <row r="70" spans="1:19" ht="12" customHeight="1">
      <c r="A70" s="15" t="s">
        <v>39</v>
      </c>
      <c r="B70" s="2" t="s">
        <v>66</v>
      </c>
      <c r="C70" s="2" t="s">
        <v>67</v>
      </c>
      <c r="D70" s="2" t="s">
        <v>57</v>
      </c>
      <c r="E70" s="2" t="s">
        <v>48</v>
      </c>
      <c r="F70" s="87" t="s">
        <v>113</v>
      </c>
      <c r="G70" s="4">
        <v>0.51300000000000001</v>
      </c>
      <c r="H70" s="2" t="s">
        <v>29</v>
      </c>
      <c r="I70" s="2">
        <v>23.43</v>
      </c>
      <c r="J70" s="106">
        <v>7196810.6000000015</v>
      </c>
      <c r="L70" s="1">
        <f t="shared" si="5"/>
        <v>3.4299999999999997</v>
      </c>
      <c r="M70" s="165">
        <f t="shared" si="6"/>
        <v>1.2212346495828523</v>
      </c>
      <c r="N70" s="148">
        <f t="shared" si="4"/>
        <v>5893061.2576856371</v>
      </c>
    </row>
    <row r="71" spans="1:19" ht="12" customHeight="1" thickBot="1">
      <c r="A71" s="15" t="s">
        <v>39</v>
      </c>
      <c r="B71" s="2" t="s">
        <v>66</v>
      </c>
      <c r="C71" s="2" t="s">
        <v>67</v>
      </c>
      <c r="D71" s="2" t="s">
        <v>57</v>
      </c>
      <c r="E71" s="2" t="s">
        <v>48</v>
      </c>
      <c r="F71" s="88" t="s">
        <v>114</v>
      </c>
      <c r="G71" s="4">
        <v>5</v>
      </c>
      <c r="H71" s="2">
        <v>5.5</v>
      </c>
      <c r="I71" s="16">
        <v>23.21</v>
      </c>
      <c r="J71" s="110">
        <v>2720054.4000000004</v>
      </c>
      <c r="L71" s="1">
        <f t="shared" si="5"/>
        <v>3.2100000000000009</v>
      </c>
      <c r="M71" s="165">
        <f t="shared" si="6"/>
        <v>1.2056793633392509</v>
      </c>
      <c r="N71" s="148">
        <f t="shared" si="4"/>
        <v>2256034.6330109979</v>
      </c>
    </row>
    <row r="72" spans="1:19" ht="12" customHeight="1">
      <c r="A72" s="15" t="s">
        <v>40</v>
      </c>
      <c r="B72" s="2" t="s">
        <v>66</v>
      </c>
      <c r="C72" s="2" t="s">
        <v>67</v>
      </c>
      <c r="D72" s="2" t="s">
        <v>57</v>
      </c>
      <c r="E72" s="2" t="s">
        <v>48</v>
      </c>
      <c r="F72" s="87" t="s">
        <v>113</v>
      </c>
      <c r="G72" s="4">
        <v>0.50800000000000001</v>
      </c>
      <c r="H72" s="2" t="s">
        <v>29</v>
      </c>
      <c r="I72" s="2">
        <v>23.91</v>
      </c>
      <c r="J72" s="106">
        <v>4916765</v>
      </c>
      <c r="L72" s="1">
        <f t="shared" si="5"/>
        <v>3.91</v>
      </c>
      <c r="M72" s="165">
        <f t="shared" si="6"/>
        <v>1.2558736059348199</v>
      </c>
      <c r="N72" s="148">
        <f t="shared" si="4"/>
        <v>3915015.792007322</v>
      </c>
    </row>
    <row r="73" spans="1:19" ht="12" customHeight="1" thickBot="1">
      <c r="A73" s="23" t="s">
        <v>40</v>
      </c>
      <c r="B73" s="12" t="s">
        <v>66</v>
      </c>
      <c r="C73" s="12" t="s">
        <v>67</v>
      </c>
      <c r="D73" s="12" t="s">
        <v>57</v>
      </c>
      <c r="E73" s="12" t="s">
        <v>48</v>
      </c>
      <c r="F73" s="89" t="s">
        <v>114</v>
      </c>
      <c r="G73" s="14">
        <v>3.5</v>
      </c>
      <c r="H73" s="12">
        <v>4</v>
      </c>
      <c r="I73" s="12">
        <v>23.79</v>
      </c>
      <c r="J73" s="106">
        <v>1883371</v>
      </c>
      <c r="K73" s="168">
        <f>AVERAGE(J62:J73)</f>
        <v>3968968.2666666671</v>
      </c>
      <c r="L73" s="169">
        <f t="shared" si="5"/>
        <v>3.7899999999999991</v>
      </c>
      <c r="M73" s="170">
        <f t="shared" si="6"/>
        <v>1.2471228294286338</v>
      </c>
      <c r="N73" s="175">
        <f t="shared" si="4"/>
        <v>1510172.8198359271</v>
      </c>
      <c r="O73" s="168">
        <f>AVERAGE(N62:N73)</f>
        <v>3379340.5977137703</v>
      </c>
    </row>
    <row r="74" spans="1:19" ht="12" customHeight="1">
      <c r="A74" s="185" t="s">
        <v>31</v>
      </c>
      <c r="B74" s="11" t="s">
        <v>68</v>
      </c>
      <c r="C74" s="11" t="s">
        <v>67</v>
      </c>
      <c r="D74" s="11" t="s">
        <v>57</v>
      </c>
      <c r="E74" s="11" t="s">
        <v>48</v>
      </c>
      <c r="F74" s="90" t="s">
        <v>113</v>
      </c>
      <c r="G74" s="13">
        <v>0.499</v>
      </c>
      <c r="H74" s="11" t="s">
        <v>29</v>
      </c>
      <c r="I74" s="11">
        <v>22.41</v>
      </c>
      <c r="J74" s="106">
        <v>586678.40000000014</v>
      </c>
      <c r="L74" s="1">
        <f t="shared" si="5"/>
        <v>2.41</v>
      </c>
      <c r="M74" s="165">
        <f t="shared" si="6"/>
        <v>1.1507663003321966</v>
      </c>
      <c r="N74" s="148">
        <f t="shared" si="4"/>
        <v>509815.41589342785</v>
      </c>
    </row>
    <row r="75" spans="1:19" ht="12" customHeight="1">
      <c r="A75" s="186" t="s">
        <v>31</v>
      </c>
      <c r="B75" s="2" t="s">
        <v>68</v>
      </c>
      <c r="C75" s="2" t="s">
        <v>67</v>
      </c>
      <c r="D75" s="2" t="s">
        <v>57</v>
      </c>
      <c r="E75" s="2" t="s">
        <v>48</v>
      </c>
      <c r="F75" s="88" t="s">
        <v>114</v>
      </c>
      <c r="G75" s="4">
        <v>15.5</v>
      </c>
      <c r="H75" s="2">
        <v>16</v>
      </c>
      <c r="I75" s="2">
        <v>22.32</v>
      </c>
      <c r="J75" s="106">
        <v>586678.40000000014</v>
      </c>
      <c r="L75" s="1">
        <f t="shared" si="5"/>
        <v>2.3200000000000003</v>
      </c>
      <c r="M75" s="165">
        <f t="shared" si="6"/>
        <v>1.1447472460697161</v>
      </c>
      <c r="N75" s="148">
        <f t="shared" si="4"/>
        <v>512496.01343375578</v>
      </c>
    </row>
    <row r="76" spans="1:19" ht="12" customHeight="1">
      <c r="A76" s="186" t="s">
        <v>33</v>
      </c>
      <c r="B76" s="2" t="s">
        <v>68</v>
      </c>
      <c r="C76" s="2" t="s">
        <v>67</v>
      </c>
      <c r="D76" s="2" t="s">
        <v>57</v>
      </c>
      <c r="E76" s="2" t="s">
        <v>48</v>
      </c>
      <c r="F76" s="87" t="s">
        <v>113</v>
      </c>
      <c r="G76" s="4">
        <v>0.51700000000000002</v>
      </c>
      <c r="H76" s="2" t="s">
        <v>29</v>
      </c>
      <c r="I76" s="2">
        <v>22.35</v>
      </c>
      <c r="J76" s="106">
        <v>4065081.3000000007</v>
      </c>
      <c r="L76" s="1">
        <f t="shared" si="5"/>
        <v>2.3500000000000014</v>
      </c>
      <c r="M76" s="165">
        <f t="shared" si="6"/>
        <v>1.1467500912769448</v>
      </c>
      <c r="N76" s="148">
        <f t="shared" si="4"/>
        <v>3544871.1370699746</v>
      </c>
      <c r="Q76" s="158" t="s">
        <v>155</v>
      </c>
      <c r="R76" s="1" t="s">
        <v>158</v>
      </c>
      <c r="S76" s="1" t="s">
        <v>159</v>
      </c>
    </row>
    <row r="77" spans="1:19" ht="12" customHeight="1" thickBot="1">
      <c r="A77" s="186" t="s">
        <v>33</v>
      </c>
      <c r="B77" s="2" t="s">
        <v>68</v>
      </c>
      <c r="C77" s="2" t="s">
        <v>67</v>
      </c>
      <c r="D77" s="2" t="s">
        <v>57</v>
      </c>
      <c r="E77" s="2" t="s">
        <v>48</v>
      </c>
      <c r="F77" s="88" t="s">
        <v>114</v>
      </c>
      <c r="G77" s="4">
        <v>11</v>
      </c>
      <c r="H77" s="2">
        <v>11.5</v>
      </c>
      <c r="I77" s="2">
        <v>22.29</v>
      </c>
      <c r="J77" s="110">
        <v>3641739.5</v>
      </c>
      <c r="L77" s="1">
        <f t="shared" si="5"/>
        <v>2.2899999999999991</v>
      </c>
      <c r="M77" s="165">
        <f t="shared" si="6"/>
        <v>1.1427478989122848</v>
      </c>
      <c r="N77" s="148">
        <f t="shared" si="4"/>
        <v>3186826.6863289443</v>
      </c>
      <c r="Q77" s="166" t="s">
        <v>52</v>
      </c>
      <c r="R77" s="125">
        <v>2938392.1</v>
      </c>
      <c r="S77" s="125">
        <v>7457232.4749999996</v>
      </c>
    </row>
    <row r="78" spans="1:19" ht="12" customHeight="1">
      <c r="A78" s="186" t="s">
        <v>34</v>
      </c>
      <c r="B78" s="2" t="s">
        <v>68</v>
      </c>
      <c r="C78" s="2" t="s">
        <v>67</v>
      </c>
      <c r="D78" s="2" t="s">
        <v>57</v>
      </c>
      <c r="E78" s="2" t="s">
        <v>48</v>
      </c>
      <c r="F78" s="87" t="s">
        <v>113</v>
      </c>
      <c r="G78" s="4">
        <v>0.50700000000000001</v>
      </c>
      <c r="H78" s="2" t="s">
        <v>29</v>
      </c>
      <c r="I78" s="2">
        <v>22.96</v>
      </c>
      <c r="J78" s="106">
        <v>3168396.7</v>
      </c>
      <c r="L78" s="1">
        <f t="shared" si="5"/>
        <v>2.9600000000000009</v>
      </c>
      <c r="M78" s="165">
        <f t="shared" si="6"/>
        <v>1.1882432644655381</v>
      </c>
      <c r="N78" s="148">
        <f t="shared" ref="N78:N109" si="7">J78/M78</f>
        <v>2666454.584470225</v>
      </c>
      <c r="Q78" s="166" t="s">
        <v>54</v>
      </c>
      <c r="R78" s="125">
        <v>1444612.2250000001</v>
      </c>
      <c r="S78" s="125">
        <v>1367110.675</v>
      </c>
    </row>
    <row r="79" spans="1:19" ht="12" customHeight="1" thickBot="1">
      <c r="A79" s="186" t="s">
        <v>34</v>
      </c>
      <c r="B79" s="2" t="s">
        <v>68</v>
      </c>
      <c r="C79" s="2" t="s">
        <v>67</v>
      </c>
      <c r="D79" s="2" t="s">
        <v>57</v>
      </c>
      <c r="E79" s="2" t="s">
        <v>48</v>
      </c>
      <c r="F79" s="88" t="s">
        <v>114</v>
      </c>
      <c r="G79" s="4">
        <v>4</v>
      </c>
      <c r="H79" s="2">
        <v>4.5</v>
      </c>
      <c r="I79" s="2">
        <v>22.68</v>
      </c>
      <c r="J79" s="110">
        <v>1503363.4000000001</v>
      </c>
      <c r="L79" s="1">
        <f t="shared" si="5"/>
        <v>2.6799999999999997</v>
      </c>
      <c r="M79" s="165">
        <f t="shared" si="6"/>
        <v>1.1690140178930826</v>
      </c>
      <c r="N79" s="148">
        <f t="shared" si="7"/>
        <v>1286009.7287024125</v>
      </c>
      <c r="Q79" s="166" t="s">
        <v>58</v>
      </c>
      <c r="R79" s="125">
        <v>1792952.5250000001</v>
      </c>
      <c r="S79" s="125">
        <v>1582114.9750000003</v>
      </c>
    </row>
    <row r="80" spans="1:19" ht="12" customHeight="1">
      <c r="A80" s="186" t="s">
        <v>36</v>
      </c>
      <c r="B80" s="2" t="s">
        <v>68</v>
      </c>
      <c r="C80" s="2" t="s">
        <v>67</v>
      </c>
      <c r="D80" s="2" t="s">
        <v>57</v>
      </c>
      <c r="E80" s="2" t="s">
        <v>48</v>
      </c>
      <c r="F80" s="87" t="s">
        <v>113</v>
      </c>
      <c r="G80" s="4">
        <v>0.51200000000000001</v>
      </c>
      <c r="H80" s="2" t="s">
        <v>29</v>
      </c>
      <c r="I80" s="2">
        <v>23.65</v>
      </c>
      <c r="J80" s="106">
        <v>2511716.9000000004</v>
      </c>
      <c r="L80" s="1">
        <f t="shared" si="5"/>
        <v>3.6499999999999986</v>
      </c>
      <c r="M80" s="165">
        <f t="shared" si="6"/>
        <v>1.2369906251120779</v>
      </c>
      <c r="N80" s="148">
        <f t="shared" si="7"/>
        <v>2030506.011128763</v>
      </c>
      <c r="Q80" s="166" t="s">
        <v>60</v>
      </c>
      <c r="R80" s="125">
        <v>910018.2</v>
      </c>
      <c r="S80" s="125">
        <v>928768.57500000019</v>
      </c>
    </row>
    <row r="81" spans="1:19" ht="12" customHeight="1">
      <c r="A81" s="186" t="s">
        <v>36</v>
      </c>
      <c r="B81" s="2" t="s">
        <v>68</v>
      </c>
      <c r="C81" s="2" t="s">
        <v>67</v>
      </c>
      <c r="D81" s="2" t="s">
        <v>57</v>
      </c>
      <c r="E81" s="2" t="s">
        <v>48</v>
      </c>
      <c r="F81" s="88" t="s">
        <v>114</v>
      </c>
      <c r="G81" s="4">
        <v>4</v>
      </c>
      <c r="H81" s="2">
        <v>4.5</v>
      </c>
      <c r="I81" s="2">
        <v>23.58</v>
      </c>
      <c r="J81" s="106">
        <v>2253378.4000000004</v>
      </c>
      <c r="L81" s="1">
        <f t="shared" si="5"/>
        <v>3.5799999999999983</v>
      </c>
      <c r="M81" s="165">
        <f t="shared" si="6"/>
        <v>1.2319554344041899</v>
      </c>
      <c r="N81" s="148">
        <f t="shared" si="7"/>
        <v>1829107.0740637635</v>
      </c>
      <c r="Q81" s="166" t="s">
        <v>63</v>
      </c>
      <c r="R81" s="125">
        <v>1372527.45</v>
      </c>
      <c r="S81" s="125">
        <v>1798369.3</v>
      </c>
    </row>
    <row r="82" spans="1:19" ht="12" customHeight="1">
      <c r="A82" s="186" t="s">
        <v>39</v>
      </c>
      <c r="B82" s="2" t="s">
        <v>68</v>
      </c>
      <c r="C82" s="2" t="s">
        <v>67</v>
      </c>
      <c r="D82" s="2" t="s">
        <v>57</v>
      </c>
      <c r="E82" s="2" t="s">
        <v>48</v>
      </c>
      <c r="F82" s="87" t="s">
        <v>113</v>
      </c>
      <c r="G82" s="4">
        <v>0.51500000000000001</v>
      </c>
      <c r="H82" s="2" t="s">
        <v>29</v>
      </c>
      <c r="I82" s="2">
        <v>24.07</v>
      </c>
      <c r="J82" s="106">
        <v>2060041.2000000002</v>
      </c>
      <c r="L82" s="1">
        <f t="shared" si="5"/>
        <v>4.07</v>
      </c>
      <c r="M82" s="165">
        <f t="shared" si="6"/>
        <v>1.2676368968616685</v>
      </c>
      <c r="N82" s="148">
        <f t="shared" si="7"/>
        <v>1625103.5332752729</v>
      </c>
      <c r="Q82" s="166" t="s">
        <v>66</v>
      </c>
      <c r="R82" s="125">
        <v>4618009.0250000004</v>
      </c>
      <c r="S82" s="125">
        <v>3109645.5250000008</v>
      </c>
    </row>
    <row r="83" spans="1:19" ht="12" customHeight="1" thickBot="1">
      <c r="A83" s="186" t="s">
        <v>39</v>
      </c>
      <c r="B83" s="2" t="s">
        <v>68</v>
      </c>
      <c r="C83" s="2" t="s">
        <v>67</v>
      </c>
      <c r="D83" s="2" t="s">
        <v>57</v>
      </c>
      <c r="E83" s="2" t="s">
        <v>48</v>
      </c>
      <c r="F83" s="88" t="s">
        <v>114</v>
      </c>
      <c r="G83" s="4">
        <v>4.8</v>
      </c>
      <c r="H83" s="2">
        <v>5.3</v>
      </c>
      <c r="I83" s="2">
        <v>24.02</v>
      </c>
      <c r="J83" s="110">
        <v>663346.60000000009</v>
      </c>
      <c r="L83" s="1">
        <f t="shared" si="5"/>
        <v>4.0199999999999996</v>
      </c>
      <c r="M83" s="165">
        <f t="shared" si="6"/>
        <v>1.263949080701869</v>
      </c>
      <c r="N83" s="148">
        <f t="shared" si="7"/>
        <v>524820.66732596909</v>
      </c>
      <c r="Q83" s="166" t="s">
        <v>68</v>
      </c>
      <c r="R83" s="125">
        <v>2220044.4</v>
      </c>
      <c r="S83" s="125">
        <v>2359213.85</v>
      </c>
    </row>
    <row r="84" spans="1:19" ht="12" customHeight="1">
      <c r="A84" s="186" t="s">
        <v>40</v>
      </c>
      <c r="B84" s="2" t="s">
        <v>68</v>
      </c>
      <c r="C84" s="2" t="s">
        <v>67</v>
      </c>
      <c r="D84" s="2" t="s">
        <v>57</v>
      </c>
      <c r="E84" s="2" t="s">
        <v>48</v>
      </c>
      <c r="F84" s="87" t="s">
        <v>113</v>
      </c>
      <c r="G84" s="4">
        <v>0.5</v>
      </c>
      <c r="H84" s="2" t="s">
        <v>29</v>
      </c>
      <c r="I84" s="2">
        <v>24.04</v>
      </c>
      <c r="J84" s="106">
        <v>2465049.3000000003</v>
      </c>
      <c r="L84" s="1">
        <f t="shared" si="5"/>
        <v>4.0399999999999991</v>
      </c>
      <c r="M84" s="165">
        <f t="shared" si="6"/>
        <v>1.2654229179810927</v>
      </c>
      <c r="N84" s="148">
        <f t="shared" si="7"/>
        <v>1948004.3114224928</v>
      </c>
      <c r="Q84" s="166" t="s">
        <v>70</v>
      </c>
      <c r="R84" s="125">
        <v>2004206.75</v>
      </c>
      <c r="S84" s="125">
        <v>1142522.8500000001</v>
      </c>
    </row>
    <row r="85" spans="1:19" ht="12" customHeight="1" thickBot="1">
      <c r="A85" s="187" t="s">
        <v>40</v>
      </c>
      <c r="B85" s="12" t="s">
        <v>68</v>
      </c>
      <c r="C85" s="12" t="s">
        <v>67</v>
      </c>
      <c r="D85" s="12" t="s">
        <v>57</v>
      </c>
      <c r="E85" s="12" t="s">
        <v>48</v>
      </c>
      <c r="F85" s="89" t="s">
        <v>114</v>
      </c>
      <c r="G85" s="14">
        <v>3.8</v>
      </c>
      <c r="H85" s="12">
        <v>4.3</v>
      </c>
      <c r="I85" s="12">
        <v>24.12</v>
      </c>
      <c r="J85" s="106">
        <v>1666700</v>
      </c>
      <c r="K85" s="168">
        <f>AVERAGE(J74:J85)</f>
        <v>2097680.8416666668</v>
      </c>
      <c r="L85" s="169">
        <f t="shared" si="5"/>
        <v>4.120000000000001</v>
      </c>
      <c r="M85" s="170">
        <f t="shared" si="6"/>
        <v>1.2713354729391231</v>
      </c>
      <c r="N85" s="175">
        <f t="shared" si="7"/>
        <v>1310983.6353003331</v>
      </c>
      <c r="O85" s="168">
        <f>AVERAGE(N74:N85)</f>
        <v>1747916.5665346114</v>
      </c>
      <c r="Q85" s="166" t="s">
        <v>72</v>
      </c>
      <c r="R85" s="125">
        <v>1483779.6750000003</v>
      </c>
      <c r="S85" s="125">
        <v>2333380</v>
      </c>
    </row>
    <row r="86" spans="1:19" ht="12" customHeight="1">
      <c r="A86" s="188" t="s">
        <v>31</v>
      </c>
      <c r="B86" s="11" t="s">
        <v>70</v>
      </c>
      <c r="C86" s="11" t="s">
        <v>67</v>
      </c>
      <c r="D86" s="11" t="s">
        <v>57</v>
      </c>
      <c r="E86" s="11" t="s">
        <v>48</v>
      </c>
      <c r="F86" s="90" t="s">
        <v>113</v>
      </c>
      <c r="G86" s="13">
        <v>0.503</v>
      </c>
      <c r="H86" s="11" t="s">
        <v>29</v>
      </c>
      <c r="I86" s="11">
        <v>21.96</v>
      </c>
      <c r="J86" s="106">
        <v>3041727.5</v>
      </c>
      <c r="L86" s="1">
        <f t="shared" si="5"/>
        <v>1.9600000000000009</v>
      </c>
      <c r="M86" s="165">
        <f t="shared" si="6"/>
        <v>1.1209842117599416</v>
      </c>
      <c r="N86" s="148">
        <f t="shared" si="7"/>
        <v>2713443.6578946081</v>
      </c>
      <c r="Q86" s="166" t="s">
        <v>75</v>
      </c>
      <c r="R86" s="125">
        <v>2712137.5750000002</v>
      </c>
      <c r="S86" s="125">
        <v>6105955.4500000002</v>
      </c>
    </row>
    <row r="87" spans="1:19" ht="12" customHeight="1" thickBot="1">
      <c r="A87" s="189" t="s">
        <v>31</v>
      </c>
      <c r="B87" s="2" t="s">
        <v>70</v>
      </c>
      <c r="C87" s="2" t="s">
        <v>67</v>
      </c>
      <c r="D87" s="2" t="s">
        <v>57</v>
      </c>
      <c r="E87" s="2" t="s">
        <v>48</v>
      </c>
      <c r="F87" s="88" t="s">
        <v>114</v>
      </c>
      <c r="G87" s="4">
        <v>16</v>
      </c>
      <c r="H87" s="2">
        <v>16.5</v>
      </c>
      <c r="I87" s="2">
        <v>22.02</v>
      </c>
      <c r="J87" s="110">
        <v>943352.20000000007</v>
      </c>
      <c r="L87" s="1">
        <f t="shared" si="5"/>
        <v>2.0199999999999996</v>
      </c>
      <c r="M87" s="165">
        <f t="shared" si="6"/>
        <v>1.1249101821839345</v>
      </c>
      <c r="N87" s="148">
        <f t="shared" si="7"/>
        <v>838602.24126387388</v>
      </c>
      <c r="Q87" s="166" t="s">
        <v>78</v>
      </c>
      <c r="R87" s="125">
        <v>3444652.2250000001</v>
      </c>
      <c r="S87" s="125">
        <v>2800056</v>
      </c>
    </row>
    <row r="88" spans="1:19" ht="12" customHeight="1">
      <c r="A88" s="189" t="s">
        <v>33</v>
      </c>
      <c r="B88" s="2" t="s">
        <v>70</v>
      </c>
      <c r="C88" s="2" t="s">
        <v>67</v>
      </c>
      <c r="D88" s="2" t="s">
        <v>57</v>
      </c>
      <c r="E88" s="2" t="s">
        <v>48</v>
      </c>
      <c r="F88" s="87" t="s">
        <v>113</v>
      </c>
      <c r="G88" s="4">
        <v>0.54200000000000004</v>
      </c>
      <c r="H88" s="2" t="s">
        <v>29</v>
      </c>
      <c r="I88" s="2">
        <v>22.09</v>
      </c>
      <c r="J88" s="106">
        <v>2181710.3000000003</v>
      </c>
      <c r="L88" s="1">
        <f t="shared" si="5"/>
        <v>2.09</v>
      </c>
      <c r="M88" s="165">
        <f t="shared" si="6"/>
        <v>1.1295078625369421</v>
      </c>
      <c r="N88" s="148">
        <f t="shared" si="7"/>
        <v>1931558.3116878432</v>
      </c>
      <c r="Q88" s="166" t="s">
        <v>81</v>
      </c>
      <c r="R88" s="125">
        <v>3867994.0250000004</v>
      </c>
      <c r="S88" s="125">
        <v>4668843.3750000009</v>
      </c>
    </row>
    <row r="89" spans="1:19" ht="12" customHeight="1" thickBot="1">
      <c r="A89" s="189" t="s">
        <v>33</v>
      </c>
      <c r="B89" s="2" t="s">
        <v>70</v>
      </c>
      <c r="C89" s="2" t="s">
        <v>67</v>
      </c>
      <c r="D89" s="2" t="s">
        <v>57</v>
      </c>
      <c r="E89" s="2" t="s">
        <v>48</v>
      </c>
      <c r="F89" s="88" t="s">
        <v>114</v>
      </c>
      <c r="G89" s="4">
        <v>10.5</v>
      </c>
      <c r="H89" s="2">
        <v>11</v>
      </c>
      <c r="I89" s="2">
        <v>21.82</v>
      </c>
      <c r="J89" s="110">
        <v>1850037.0000000002</v>
      </c>
      <c r="L89" s="1">
        <f t="shared" si="5"/>
        <v>1.8200000000000003</v>
      </c>
      <c r="M89" s="165">
        <f t="shared" si="6"/>
        <v>1.1118768160799275</v>
      </c>
      <c r="N89" s="148">
        <f t="shared" si="7"/>
        <v>1663886.6583463415</v>
      </c>
      <c r="Q89" s="166" t="s">
        <v>83</v>
      </c>
      <c r="R89" s="125">
        <v>2872557.45</v>
      </c>
      <c r="S89" s="125">
        <v>2599635.3250000002</v>
      </c>
    </row>
    <row r="90" spans="1:19" ht="12" customHeight="1">
      <c r="A90" s="189" t="s">
        <v>34</v>
      </c>
      <c r="B90" s="2" t="s">
        <v>70</v>
      </c>
      <c r="C90" s="2" t="s">
        <v>67</v>
      </c>
      <c r="D90" s="2" t="s">
        <v>57</v>
      </c>
      <c r="E90" s="2" t="s">
        <v>48</v>
      </c>
      <c r="F90" s="87" t="s">
        <v>113</v>
      </c>
      <c r="G90" s="4">
        <v>0.57499999999999996</v>
      </c>
      <c r="H90" s="2" t="s">
        <v>29</v>
      </c>
      <c r="I90" s="2">
        <v>22.06</v>
      </c>
      <c r="J90" s="106">
        <v>1678366.9000000001</v>
      </c>
      <c r="L90" s="1">
        <f t="shared" si="5"/>
        <v>2.0599999999999987</v>
      </c>
      <c r="M90" s="165">
        <f t="shared" si="6"/>
        <v>1.1275351315764501</v>
      </c>
      <c r="N90" s="148">
        <f t="shared" si="7"/>
        <v>1488527.3664629953</v>
      </c>
      <c r="Q90" s="166" t="s">
        <v>86</v>
      </c>
      <c r="R90" s="125">
        <v>2616302.3250000007</v>
      </c>
      <c r="S90" s="125">
        <v>2782555.65</v>
      </c>
    </row>
    <row r="91" spans="1:19" ht="12" customHeight="1">
      <c r="A91" s="189" t="s">
        <v>34</v>
      </c>
      <c r="B91" s="2" t="s">
        <v>70</v>
      </c>
      <c r="C91" s="2" t="s">
        <v>67</v>
      </c>
      <c r="D91" s="2" t="s">
        <v>57</v>
      </c>
      <c r="E91" s="2" t="s">
        <v>48</v>
      </c>
      <c r="F91" s="88" t="s">
        <v>114</v>
      </c>
      <c r="G91" s="4">
        <v>4</v>
      </c>
      <c r="H91" s="2">
        <v>4.5</v>
      </c>
      <c r="I91" s="2">
        <v>22.03</v>
      </c>
      <c r="J91" s="106">
        <v>1158356.5000000002</v>
      </c>
      <c r="L91" s="1">
        <f t="shared" si="5"/>
        <v>2.0300000000000011</v>
      </c>
      <c r="M91" s="165">
        <f t="shared" si="6"/>
        <v>1.1255658460700111</v>
      </c>
      <c r="N91" s="148">
        <f t="shared" si="7"/>
        <v>1029132.5949916479</v>
      </c>
      <c r="Q91" s="166" t="s">
        <v>88</v>
      </c>
      <c r="R91" s="125">
        <v>3162979.9250000003</v>
      </c>
      <c r="S91" s="125">
        <v>2157543.15</v>
      </c>
    </row>
    <row r="92" spans="1:19" ht="12" customHeight="1">
      <c r="A92" s="189" t="s">
        <v>36</v>
      </c>
      <c r="B92" s="2" t="s">
        <v>70</v>
      </c>
      <c r="C92" s="2" t="s">
        <v>67</v>
      </c>
      <c r="D92" s="2" t="s">
        <v>57</v>
      </c>
      <c r="E92" s="2" t="s">
        <v>48</v>
      </c>
      <c r="F92" s="87" t="s">
        <v>113</v>
      </c>
      <c r="G92" s="4">
        <v>0.73699999999999999</v>
      </c>
      <c r="H92" s="2" t="s">
        <v>29</v>
      </c>
      <c r="I92" s="2">
        <v>22.98</v>
      </c>
      <c r="J92" s="106">
        <v>725014.5</v>
      </c>
      <c r="L92" s="1">
        <f t="shared" si="5"/>
        <v>2.9800000000000004</v>
      </c>
      <c r="M92" s="165">
        <f t="shared" si="6"/>
        <v>1.1896288244115001</v>
      </c>
      <c r="N92" s="148">
        <f t="shared" si="7"/>
        <v>609445.97602420987</v>
      </c>
      <c r="Q92" s="166" t="s">
        <v>91</v>
      </c>
      <c r="R92" s="125">
        <v>2640052.7999999998</v>
      </c>
      <c r="S92" s="125">
        <v>5606778.8000000007</v>
      </c>
    </row>
    <row r="93" spans="1:19" ht="12" customHeight="1">
      <c r="A93" s="189" t="s">
        <v>36</v>
      </c>
      <c r="B93" s="2" t="s">
        <v>70</v>
      </c>
      <c r="C93" s="2" t="s">
        <v>67</v>
      </c>
      <c r="D93" s="2" t="s">
        <v>57</v>
      </c>
      <c r="E93" s="2" t="s">
        <v>48</v>
      </c>
      <c r="F93" s="88" t="s">
        <v>114</v>
      </c>
      <c r="G93" s="4">
        <v>4</v>
      </c>
      <c r="H93" s="2">
        <v>4.5</v>
      </c>
      <c r="I93" s="2">
        <v>22.99</v>
      </c>
      <c r="J93" s="106">
        <v>1008353.5000000001</v>
      </c>
      <c r="L93" s="1">
        <f t="shared" si="5"/>
        <v>2.9899999999999984</v>
      </c>
      <c r="M93" s="165">
        <f t="shared" si="6"/>
        <v>1.1903222101327384</v>
      </c>
      <c r="N93" s="148">
        <f t="shared" si="7"/>
        <v>847126.51029804267</v>
      </c>
      <c r="Q93" s="166" t="s">
        <v>93</v>
      </c>
      <c r="R93" s="125">
        <v>10213954.275</v>
      </c>
      <c r="S93" s="125">
        <v>6603465.4000000013</v>
      </c>
    </row>
    <row r="94" spans="1:19" ht="12" customHeight="1">
      <c r="A94" s="189" t="s">
        <v>39</v>
      </c>
      <c r="B94" s="2" t="s">
        <v>70</v>
      </c>
      <c r="C94" s="2" t="s">
        <v>67</v>
      </c>
      <c r="D94" s="2" t="s">
        <v>57</v>
      </c>
      <c r="E94" s="2" t="s">
        <v>48</v>
      </c>
      <c r="F94" s="87" t="s">
        <v>113</v>
      </c>
      <c r="G94" s="4">
        <v>0.50600000000000001</v>
      </c>
      <c r="H94" s="2" t="s">
        <v>29</v>
      </c>
      <c r="I94" s="2">
        <v>22.78</v>
      </c>
      <c r="J94" s="106">
        <v>985019.70000000007</v>
      </c>
      <c r="L94" s="1">
        <f t="shared" si="5"/>
        <v>2.7800000000000011</v>
      </c>
      <c r="M94" s="165">
        <f t="shared" si="6"/>
        <v>1.1758456191014255</v>
      </c>
      <c r="N94" s="148">
        <f t="shared" si="7"/>
        <v>837711.75739273196</v>
      </c>
      <c r="Q94" s="166" t="s">
        <v>96</v>
      </c>
      <c r="R94" s="125">
        <v>5487193.0750000002</v>
      </c>
      <c r="S94" s="125">
        <v>5715530.9749999996</v>
      </c>
    </row>
    <row r="95" spans="1:19" ht="12" customHeight="1" thickBot="1">
      <c r="A95" s="189" t="s">
        <v>39</v>
      </c>
      <c r="B95" s="2" t="s">
        <v>70</v>
      </c>
      <c r="C95" s="2" t="s">
        <v>67</v>
      </c>
      <c r="D95" s="2" t="s">
        <v>57</v>
      </c>
      <c r="E95" s="2" t="s">
        <v>48</v>
      </c>
      <c r="F95" s="88" t="s">
        <v>114</v>
      </c>
      <c r="G95" s="4">
        <v>4.7</v>
      </c>
      <c r="H95" s="2">
        <v>5.2</v>
      </c>
      <c r="I95" s="2">
        <v>23.9</v>
      </c>
      <c r="J95" s="110">
        <v>893351.20000000007</v>
      </c>
      <c r="L95" s="1">
        <f t="shared" si="5"/>
        <v>3.8999999999999986</v>
      </c>
      <c r="M95" s="165">
        <f t="shared" si="6"/>
        <v>1.2551420352570464</v>
      </c>
      <c r="N95" s="148">
        <f t="shared" si="7"/>
        <v>711753.07248557452</v>
      </c>
      <c r="Q95" s="166" t="s">
        <v>98</v>
      </c>
      <c r="R95" s="125">
        <v>2829639.9249999998</v>
      </c>
      <c r="S95" s="125">
        <v>7481399.6249999991</v>
      </c>
    </row>
    <row r="96" spans="1:19" ht="12" customHeight="1">
      <c r="A96" s="189" t="s">
        <v>40</v>
      </c>
      <c r="B96" s="2" t="s">
        <v>70</v>
      </c>
      <c r="C96" s="2" t="s">
        <v>67</v>
      </c>
      <c r="D96" s="2" t="s">
        <v>57</v>
      </c>
      <c r="E96" s="2" t="s">
        <v>48</v>
      </c>
      <c r="F96" s="87" t="s">
        <v>113</v>
      </c>
      <c r="G96" s="4">
        <v>0.51800000000000002</v>
      </c>
      <c r="H96" s="2" t="s">
        <v>29</v>
      </c>
      <c r="I96" s="2">
        <v>22.96</v>
      </c>
      <c r="J96" s="106">
        <v>2270045.4000000004</v>
      </c>
      <c r="L96" s="1">
        <f t="shared" si="5"/>
        <v>2.9600000000000009</v>
      </c>
      <c r="M96" s="165">
        <f t="shared" si="6"/>
        <v>1.1882432644655381</v>
      </c>
      <c r="N96" s="148">
        <f t="shared" si="7"/>
        <v>1910421.4329555219</v>
      </c>
      <c r="Q96" s="166" t="s">
        <v>100</v>
      </c>
      <c r="R96" s="125">
        <v>2255461.7750000004</v>
      </c>
      <c r="S96" s="125">
        <v>3032143.9750000006</v>
      </c>
    </row>
    <row r="97" spans="1:19" ht="12" customHeight="1" thickBot="1">
      <c r="A97" s="190" t="s">
        <v>40</v>
      </c>
      <c r="B97" s="12" t="s">
        <v>70</v>
      </c>
      <c r="C97" s="12" t="s">
        <v>67</v>
      </c>
      <c r="D97" s="12" t="s">
        <v>57</v>
      </c>
      <c r="E97" s="12" t="s">
        <v>48</v>
      </c>
      <c r="F97" s="89" t="s">
        <v>114</v>
      </c>
      <c r="G97" s="14">
        <v>3.5</v>
      </c>
      <c r="H97" s="12">
        <v>4</v>
      </c>
      <c r="I97" s="12">
        <v>23.67</v>
      </c>
      <c r="J97" s="106">
        <v>1346693.6</v>
      </c>
      <c r="K97" s="168">
        <f>AVERAGE(J86:J97)</f>
        <v>1506835.6916666667</v>
      </c>
      <c r="L97" s="169">
        <f t="shared" si="5"/>
        <v>3.6700000000000017</v>
      </c>
      <c r="M97" s="170">
        <f t="shared" si="6"/>
        <v>1.2384330272825266</v>
      </c>
      <c r="N97" s="175">
        <f t="shared" si="7"/>
        <v>1087417.3817497648</v>
      </c>
      <c r="O97" s="168">
        <f>AVERAGE(N86:N97)</f>
        <v>1305752.2467960964</v>
      </c>
      <c r="Q97" s="166" t="s">
        <v>103</v>
      </c>
      <c r="R97" s="125">
        <v>2868807.375</v>
      </c>
      <c r="S97" s="125">
        <v>5933452.0000000009</v>
      </c>
    </row>
    <row r="98" spans="1:19" ht="12" customHeight="1">
      <c r="A98" s="26" t="s">
        <v>31</v>
      </c>
      <c r="B98" s="11" t="s">
        <v>72</v>
      </c>
      <c r="C98" s="11" t="s">
        <v>73</v>
      </c>
      <c r="D98" s="11" t="s">
        <v>57</v>
      </c>
      <c r="E98" s="11" t="s">
        <v>48</v>
      </c>
      <c r="F98" s="90" t="s">
        <v>113</v>
      </c>
      <c r="G98" s="13">
        <v>0.59099999999999997</v>
      </c>
      <c r="H98" s="11" t="s">
        <v>29</v>
      </c>
      <c r="I98" s="11">
        <v>20.55</v>
      </c>
      <c r="J98" s="106">
        <v>1538364.1</v>
      </c>
      <c r="L98" s="1">
        <f t="shared" si="5"/>
        <v>0.55000000000000071</v>
      </c>
      <c r="M98" s="165">
        <f t="shared" si="6"/>
        <v>1.032566963529018</v>
      </c>
      <c r="N98" s="148">
        <f t="shared" si="7"/>
        <v>1489844.3920211357</v>
      </c>
      <c r="Q98" s="166" t="s">
        <v>105</v>
      </c>
      <c r="R98" s="125">
        <v>7598901.9750000015</v>
      </c>
      <c r="S98" s="125">
        <v>9287685.7500000019</v>
      </c>
    </row>
    <row r="99" spans="1:19" ht="12" customHeight="1" thickBot="1">
      <c r="A99" s="15" t="s">
        <v>31</v>
      </c>
      <c r="B99" s="2" t="s">
        <v>72</v>
      </c>
      <c r="C99" s="2" t="s">
        <v>73</v>
      </c>
      <c r="D99" s="2" t="s">
        <v>57</v>
      </c>
      <c r="E99" s="2" t="s">
        <v>48</v>
      </c>
      <c r="F99" s="88" t="s">
        <v>114</v>
      </c>
      <c r="G99" s="4">
        <v>16</v>
      </c>
      <c r="H99" s="2">
        <v>16.5</v>
      </c>
      <c r="I99" s="2">
        <v>20.47</v>
      </c>
      <c r="J99" s="110">
        <v>1078354.9000000001</v>
      </c>
      <c r="L99" s="1">
        <f t="shared" si="5"/>
        <v>0.46999999999999886</v>
      </c>
      <c r="M99" s="165">
        <f t="shared" si="6"/>
        <v>1.0277648408401907</v>
      </c>
      <c r="N99" s="148">
        <f t="shared" si="7"/>
        <v>1049223.3798525862</v>
      </c>
      <c r="Q99" s="166" t="s">
        <v>18</v>
      </c>
      <c r="R99" s="125">
        <v>3746741.6</v>
      </c>
      <c r="S99" s="125">
        <v>3334650.0250000004</v>
      </c>
    </row>
    <row r="100" spans="1:19" ht="12" customHeight="1">
      <c r="A100" s="15" t="s">
        <v>33</v>
      </c>
      <c r="B100" s="2" t="s">
        <v>72</v>
      </c>
      <c r="C100" s="2" t="s">
        <v>73</v>
      </c>
      <c r="D100" s="2" t="s">
        <v>57</v>
      </c>
      <c r="E100" s="2" t="s">
        <v>48</v>
      </c>
      <c r="F100" s="87" t="s">
        <v>113</v>
      </c>
      <c r="G100" s="4">
        <v>0.48199999999999998</v>
      </c>
      <c r="H100" s="2" t="s">
        <v>29</v>
      </c>
      <c r="I100" s="2">
        <v>20.37</v>
      </c>
      <c r="J100" s="106">
        <v>1636699.4000000001</v>
      </c>
      <c r="L100" s="1">
        <f t="shared" si="5"/>
        <v>0.37000000000000099</v>
      </c>
      <c r="M100" s="165">
        <f t="shared" si="6"/>
        <v>1.0217935811658625</v>
      </c>
      <c r="N100" s="148">
        <f t="shared" si="7"/>
        <v>1601790.6455553698</v>
      </c>
      <c r="Q100" s="166" t="s">
        <v>20</v>
      </c>
      <c r="R100" s="125">
        <v>2238794.7750000004</v>
      </c>
      <c r="S100" s="125">
        <v>1327526.55</v>
      </c>
    </row>
    <row r="101" spans="1:19" ht="12" customHeight="1">
      <c r="A101" s="15" t="s">
        <v>33</v>
      </c>
      <c r="B101" s="2" t="s">
        <v>72</v>
      </c>
      <c r="C101" s="2" t="s">
        <v>73</v>
      </c>
      <c r="D101" s="2" t="s">
        <v>57</v>
      </c>
      <c r="E101" s="2" t="s">
        <v>48</v>
      </c>
      <c r="F101" s="88" t="s">
        <v>114</v>
      </c>
      <c r="G101" s="4">
        <v>11.5</v>
      </c>
      <c r="H101" s="2">
        <v>12</v>
      </c>
      <c r="I101" s="2">
        <v>20.329999999999998</v>
      </c>
      <c r="J101" s="106">
        <v>1681700.3000000003</v>
      </c>
      <c r="L101" s="1">
        <f t="shared" si="5"/>
        <v>0.32999999999999829</v>
      </c>
      <c r="M101" s="165">
        <f t="shared" si="6"/>
        <v>1.0194148025672676</v>
      </c>
      <c r="N101" s="148">
        <f t="shared" si="7"/>
        <v>1649672.2391757017</v>
      </c>
      <c r="Q101" s="166" t="s">
        <v>22</v>
      </c>
      <c r="R101" s="125">
        <v>2795472.5750000002</v>
      </c>
      <c r="S101" s="125">
        <v>5654279.7500000009</v>
      </c>
    </row>
    <row r="102" spans="1:19" ht="12" customHeight="1">
      <c r="A102" s="15" t="s">
        <v>34</v>
      </c>
      <c r="B102" s="2" t="s">
        <v>72</v>
      </c>
      <c r="C102" s="2" t="s">
        <v>73</v>
      </c>
      <c r="D102" s="2" t="s">
        <v>57</v>
      </c>
      <c r="E102" s="2" t="s">
        <v>48</v>
      </c>
      <c r="F102" s="87" t="s">
        <v>113</v>
      </c>
      <c r="G102" s="4">
        <v>0.51300000000000001</v>
      </c>
      <c r="H102" s="2" t="s">
        <v>29</v>
      </c>
      <c r="I102" s="2">
        <v>19.670000000000002</v>
      </c>
      <c r="J102" s="106">
        <v>2480049.6</v>
      </c>
      <c r="L102" s="1">
        <f t="shared" si="5"/>
        <v>-0.32999999999999829</v>
      </c>
      <c r="M102" s="165">
        <f t="shared" si="6"/>
        <v>0.98095495325516768</v>
      </c>
      <c r="N102" s="148">
        <f t="shared" si="7"/>
        <v>2528199.2733410313</v>
      </c>
      <c r="Q102" s="166" t="s">
        <v>24</v>
      </c>
      <c r="R102" s="125">
        <v>4195500.5749999993</v>
      </c>
      <c r="S102" s="125">
        <v>4531757.3</v>
      </c>
    </row>
    <row r="103" spans="1:19" ht="12" customHeight="1" thickBot="1">
      <c r="A103" s="15" t="s">
        <v>34</v>
      </c>
      <c r="B103" s="2" t="s">
        <v>72</v>
      </c>
      <c r="C103" s="2" t="s">
        <v>73</v>
      </c>
      <c r="D103" s="2" t="s">
        <v>57</v>
      </c>
      <c r="E103" s="2" t="s">
        <v>48</v>
      </c>
      <c r="F103" s="88" t="s">
        <v>114</v>
      </c>
      <c r="G103" s="4">
        <v>4</v>
      </c>
      <c r="H103" s="2">
        <v>4.5</v>
      </c>
      <c r="I103" s="2">
        <v>19.54</v>
      </c>
      <c r="J103" s="110">
        <v>2503383.4000000004</v>
      </c>
      <c r="L103" s="1">
        <f t="shared" si="5"/>
        <v>-0.46000000000000085</v>
      </c>
      <c r="M103" s="165">
        <f t="shared" si="6"/>
        <v>0.97355233329399615</v>
      </c>
      <c r="N103" s="148">
        <f t="shared" si="7"/>
        <v>2571390.6837754161</v>
      </c>
      <c r="Q103" s="166" t="s">
        <v>26</v>
      </c>
      <c r="R103" s="125">
        <v>6388461.1000000006</v>
      </c>
      <c r="S103" s="125">
        <v>5641779.5</v>
      </c>
    </row>
    <row r="104" spans="1:19" ht="12" customHeight="1">
      <c r="A104" s="15" t="s">
        <v>36</v>
      </c>
      <c r="B104" s="2" t="s">
        <v>72</v>
      </c>
      <c r="C104" s="2" t="s">
        <v>73</v>
      </c>
      <c r="D104" s="2" t="s">
        <v>57</v>
      </c>
      <c r="E104" s="2" t="s">
        <v>48</v>
      </c>
      <c r="F104" s="87" t="s">
        <v>113</v>
      </c>
      <c r="G104" s="4">
        <v>0.505</v>
      </c>
      <c r="H104" s="2" t="s">
        <v>29</v>
      </c>
      <c r="I104" s="2">
        <v>20.260000000000002</v>
      </c>
      <c r="J104" s="106">
        <v>2578384.9000000004</v>
      </c>
      <c r="L104" s="1">
        <f t="shared" si="5"/>
        <v>0.26000000000000156</v>
      </c>
      <c r="M104" s="165">
        <f t="shared" si="6"/>
        <v>1.0152652578276662</v>
      </c>
      <c r="N104" s="148">
        <f t="shared" si="7"/>
        <v>2539616.9918361004</v>
      </c>
    </row>
    <row r="105" spans="1:19" ht="12" customHeight="1">
      <c r="A105" s="15" t="s">
        <v>36</v>
      </c>
      <c r="B105" s="2" t="s">
        <v>72</v>
      </c>
      <c r="C105" s="2" t="s">
        <v>73</v>
      </c>
      <c r="D105" s="2" t="s">
        <v>57</v>
      </c>
      <c r="E105" s="2" t="s">
        <v>48</v>
      </c>
      <c r="F105" s="88" t="s">
        <v>114</v>
      </c>
      <c r="G105" s="4">
        <v>4</v>
      </c>
      <c r="H105" s="2">
        <v>4.5</v>
      </c>
      <c r="I105" s="2">
        <v>20.55</v>
      </c>
      <c r="J105" s="106">
        <v>1771702.1</v>
      </c>
      <c r="L105" s="1">
        <f t="shared" si="5"/>
        <v>0.55000000000000071</v>
      </c>
      <c r="M105" s="165">
        <f t="shared" si="6"/>
        <v>1.032566963529018</v>
      </c>
      <c r="N105" s="148">
        <f t="shared" si="7"/>
        <v>1715822.956358036</v>
      </c>
    </row>
    <row r="106" spans="1:19" ht="12" customHeight="1">
      <c r="A106" s="15" t="s">
        <v>39</v>
      </c>
      <c r="B106" s="2" t="s">
        <v>72</v>
      </c>
      <c r="C106" s="2" t="s">
        <v>73</v>
      </c>
      <c r="D106" s="2" t="s">
        <v>57</v>
      </c>
      <c r="E106" s="2" t="s">
        <v>48</v>
      </c>
      <c r="F106" s="87" t="s">
        <v>113</v>
      </c>
      <c r="G106" s="4">
        <v>0.501</v>
      </c>
      <c r="H106" s="2" t="s">
        <v>29</v>
      </c>
      <c r="I106" s="2">
        <v>21.32</v>
      </c>
      <c r="J106" s="106">
        <v>1750035.0000000002</v>
      </c>
      <c r="L106" s="1">
        <f t="shared" si="5"/>
        <v>1.3200000000000003</v>
      </c>
      <c r="M106" s="165">
        <f t="shared" si="6"/>
        <v>1.0799502321412418</v>
      </c>
      <c r="N106" s="148">
        <f t="shared" si="7"/>
        <v>1620477.4515675285</v>
      </c>
    </row>
    <row r="107" spans="1:19" ht="12" customHeight="1">
      <c r="A107" s="15" t="s">
        <v>39</v>
      </c>
      <c r="B107" s="2" t="s">
        <v>72</v>
      </c>
      <c r="C107" s="2" t="s">
        <v>73</v>
      </c>
      <c r="D107" s="2" t="s">
        <v>57</v>
      </c>
      <c r="E107" s="2" t="s">
        <v>48</v>
      </c>
      <c r="F107" s="88" t="s">
        <v>114</v>
      </c>
      <c r="G107" s="4">
        <v>4.7</v>
      </c>
      <c r="H107" s="2">
        <v>5.2</v>
      </c>
      <c r="I107" s="2">
        <v>20.92</v>
      </c>
      <c r="J107" s="106">
        <v>1680033.6</v>
      </c>
      <c r="L107" s="1">
        <f t="shared" si="5"/>
        <v>0.92000000000000171</v>
      </c>
      <c r="M107" s="165">
        <f t="shared" si="6"/>
        <v>1.0550702954578757</v>
      </c>
      <c r="N107" s="148">
        <f t="shared" si="7"/>
        <v>1592342.8109317636</v>
      </c>
    </row>
    <row r="108" spans="1:19" ht="12" customHeight="1">
      <c r="A108" s="15" t="s">
        <v>40</v>
      </c>
      <c r="B108" s="2" t="s">
        <v>72</v>
      </c>
      <c r="C108" s="2" t="s">
        <v>73</v>
      </c>
      <c r="D108" s="2" t="s">
        <v>57</v>
      </c>
      <c r="E108" s="2" t="s">
        <v>48</v>
      </c>
      <c r="F108" s="87" t="s">
        <v>113</v>
      </c>
      <c r="G108" s="4">
        <v>0.61399999999999999</v>
      </c>
      <c r="H108" s="2" t="s">
        <v>29</v>
      </c>
      <c r="I108" s="2">
        <v>21.69</v>
      </c>
      <c r="J108" s="106">
        <v>1608365.5</v>
      </c>
      <c r="L108" s="1">
        <f t="shared" si="5"/>
        <v>1.6900000000000013</v>
      </c>
      <c r="M108" s="165">
        <f t="shared" si="6"/>
        <v>1.1034862151805038</v>
      </c>
      <c r="N108" s="148">
        <f t="shared" si="7"/>
        <v>1457531.1208005531</v>
      </c>
    </row>
    <row r="109" spans="1:19" ht="12" customHeight="1" thickBot="1">
      <c r="A109" s="23" t="s">
        <v>40</v>
      </c>
      <c r="B109" s="12" t="s">
        <v>72</v>
      </c>
      <c r="C109" s="12" t="s">
        <v>73</v>
      </c>
      <c r="D109" s="12" t="s">
        <v>57</v>
      </c>
      <c r="E109" s="12" t="s">
        <v>48</v>
      </c>
      <c r="F109" s="89" t="s">
        <v>114</v>
      </c>
      <c r="G109" s="14">
        <v>3</v>
      </c>
      <c r="H109" s="12">
        <v>3.5</v>
      </c>
      <c r="I109" s="12">
        <v>21.21</v>
      </c>
      <c r="J109" s="110">
        <v>1683367.0000000002</v>
      </c>
      <c r="K109" s="168">
        <f>AVERAGE(J98:J109)</f>
        <v>1832536.6500000004</v>
      </c>
      <c r="L109" s="169">
        <f t="shared" si="5"/>
        <v>1.2100000000000009</v>
      </c>
      <c r="M109" s="170">
        <f t="shared" si="6"/>
        <v>1.0730503411705685</v>
      </c>
      <c r="N109" s="171">
        <f t="shared" si="7"/>
        <v>1568767.9649434246</v>
      </c>
      <c r="O109" s="168">
        <f>AVERAGE(N98:N109)</f>
        <v>1782056.6591798875</v>
      </c>
    </row>
    <row r="110" spans="1:19" ht="12" customHeight="1">
      <c r="A110" s="172" t="s">
        <v>31</v>
      </c>
      <c r="B110" s="11" t="s">
        <v>75</v>
      </c>
      <c r="C110" s="11" t="s">
        <v>73</v>
      </c>
      <c r="D110" s="11" t="s">
        <v>57</v>
      </c>
      <c r="E110" s="11" t="s">
        <v>48</v>
      </c>
      <c r="F110" s="90" t="s">
        <v>113</v>
      </c>
      <c r="G110" s="13">
        <v>0.53</v>
      </c>
      <c r="H110" s="11" t="s">
        <v>29</v>
      </c>
      <c r="I110" s="63">
        <v>20.66</v>
      </c>
      <c r="J110" s="106">
        <v>3720074.4000000004</v>
      </c>
      <c r="L110" s="1">
        <f t="shared" si="5"/>
        <v>0.66000000000000014</v>
      </c>
      <c r="M110" s="165">
        <f t="shared" si="6"/>
        <v>1.0392065396932613</v>
      </c>
      <c r="N110" s="148">
        <f t="shared" ref="N110:N141" si="8">J110/M110</f>
        <v>3579725.740657907</v>
      </c>
    </row>
    <row r="111" spans="1:19" ht="12" customHeight="1">
      <c r="A111" s="173" t="s">
        <v>31</v>
      </c>
      <c r="B111" s="2" t="s">
        <v>75</v>
      </c>
      <c r="C111" s="2" t="s">
        <v>73</v>
      </c>
      <c r="D111" s="2" t="s">
        <v>57</v>
      </c>
      <c r="E111" s="2" t="s">
        <v>48</v>
      </c>
      <c r="F111" s="88" t="s">
        <v>114</v>
      </c>
      <c r="G111" s="4">
        <v>16</v>
      </c>
      <c r="H111" s="2">
        <v>16.5</v>
      </c>
      <c r="I111" s="2">
        <v>20.59</v>
      </c>
      <c r="J111" s="106">
        <v>2030040.6</v>
      </c>
      <c r="L111" s="1">
        <f t="shared" si="5"/>
        <v>0.58999999999999986</v>
      </c>
      <c r="M111" s="165">
        <f t="shared" si="6"/>
        <v>1.0349764323617963</v>
      </c>
      <c r="N111" s="148">
        <f t="shared" si="8"/>
        <v>1961436.5472723728</v>
      </c>
    </row>
    <row r="112" spans="1:19" ht="12" customHeight="1">
      <c r="A112" s="173" t="s">
        <v>33</v>
      </c>
      <c r="B112" s="2" t="s">
        <v>75</v>
      </c>
      <c r="C112" s="2" t="s">
        <v>73</v>
      </c>
      <c r="D112" s="2" t="s">
        <v>57</v>
      </c>
      <c r="E112" s="2" t="s">
        <v>48</v>
      </c>
      <c r="F112" s="87" t="s">
        <v>113</v>
      </c>
      <c r="G112" s="4">
        <v>0.52100000000000002</v>
      </c>
      <c r="H112" s="2" t="s">
        <v>29</v>
      </c>
      <c r="I112" s="2">
        <v>21.26</v>
      </c>
      <c r="J112" s="106">
        <v>3031727.3000000003</v>
      </c>
      <c r="L112" s="1">
        <f t="shared" si="5"/>
        <v>1.2600000000000016</v>
      </c>
      <c r="M112" s="165">
        <f t="shared" si="6"/>
        <v>1.0761811732973263</v>
      </c>
      <c r="N112" s="148">
        <f t="shared" si="8"/>
        <v>2817116.0908818441</v>
      </c>
    </row>
    <row r="113" spans="1:15" ht="12" customHeight="1" thickBot="1">
      <c r="A113" s="173" t="s">
        <v>33</v>
      </c>
      <c r="B113" s="2" t="s">
        <v>75</v>
      </c>
      <c r="C113" s="2" t="s">
        <v>73</v>
      </c>
      <c r="D113" s="2" t="s">
        <v>57</v>
      </c>
      <c r="E113" s="2" t="s">
        <v>48</v>
      </c>
      <c r="F113" s="88" t="s">
        <v>114</v>
      </c>
      <c r="G113" s="4">
        <v>11.5</v>
      </c>
      <c r="H113" s="2">
        <v>12</v>
      </c>
      <c r="I113" s="2">
        <v>20.54</v>
      </c>
      <c r="J113" s="110">
        <v>2066708.0000000002</v>
      </c>
      <c r="L113" s="1">
        <f t="shared" si="5"/>
        <v>0.53999999999999915</v>
      </c>
      <c r="M113" s="165">
        <f t="shared" si="6"/>
        <v>1.0319654732916359</v>
      </c>
      <c r="N113" s="148">
        <f t="shared" si="8"/>
        <v>2002691.0332647762</v>
      </c>
    </row>
    <row r="114" spans="1:15" ht="12" customHeight="1">
      <c r="A114" s="173" t="s">
        <v>34</v>
      </c>
      <c r="B114" s="2" t="s">
        <v>75</v>
      </c>
      <c r="C114" s="2" t="s">
        <v>73</v>
      </c>
      <c r="D114" s="2" t="s">
        <v>57</v>
      </c>
      <c r="E114" s="2" t="s">
        <v>48</v>
      </c>
      <c r="F114" s="87" t="s">
        <v>113</v>
      </c>
      <c r="G114" s="4">
        <v>0.51200000000000001</v>
      </c>
      <c r="H114" s="2" t="s">
        <v>29</v>
      </c>
      <c r="I114" s="2">
        <v>21.64</v>
      </c>
      <c r="J114" s="106">
        <v>13913611.600000001</v>
      </c>
      <c r="L114" s="1">
        <f t="shared" si="5"/>
        <v>1.6400000000000006</v>
      </c>
      <c r="M114" s="165">
        <f t="shared" si="6"/>
        <v>1.1002759470772847</v>
      </c>
      <c r="N114" s="148">
        <f t="shared" si="8"/>
        <v>12645565.539226217</v>
      </c>
    </row>
    <row r="115" spans="1:15" ht="12" customHeight="1">
      <c r="A115" s="173" t="s">
        <v>34</v>
      </c>
      <c r="B115" s="2" t="s">
        <v>75</v>
      </c>
      <c r="C115" s="2" t="s">
        <v>73</v>
      </c>
      <c r="D115" s="2" t="s">
        <v>57</v>
      </c>
      <c r="E115" s="2" t="s">
        <v>48</v>
      </c>
      <c r="F115" s="88" t="s">
        <v>114</v>
      </c>
      <c r="G115" s="4">
        <v>4</v>
      </c>
      <c r="H115" s="2">
        <v>4.5</v>
      </c>
      <c r="I115" s="2">
        <v>21.12</v>
      </c>
      <c r="J115" s="106">
        <v>7391814.5000000009</v>
      </c>
      <c r="L115" s="1">
        <f t="shared" si="5"/>
        <v>1.120000000000001</v>
      </c>
      <c r="M115" s="165">
        <f t="shared" si="6"/>
        <v>1.0674377782826787</v>
      </c>
      <c r="N115" s="148">
        <f t="shared" si="8"/>
        <v>6924820.0226641232</v>
      </c>
    </row>
    <row r="116" spans="1:15" ht="12" customHeight="1">
      <c r="A116" s="173" t="s">
        <v>36</v>
      </c>
      <c r="B116" s="2" t="s">
        <v>75</v>
      </c>
      <c r="C116" s="2" t="s">
        <v>73</v>
      </c>
      <c r="D116" s="2" t="s">
        <v>57</v>
      </c>
      <c r="E116" s="2" t="s">
        <v>48</v>
      </c>
      <c r="F116" s="87" t="s">
        <v>113</v>
      </c>
      <c r="G116" s="4">
        <v>0.51100000000000001</v>
      </c>
      <c r="H116" s="2" t="s">
        <v>29</v>
      </c>
      <c r="I116" s="2">
        <v>22.83</v>
      </c>
      <c r="J116" s="106">
        <v>2308379.5</v>
      </c>
      <c r="L116" s="1">
        <f t="shared" si="5"/>
        <v>2.8299999999999983</v>
      </c>
      <c r="M116" s="165">
        <f t="shared" si="6"/>
        <v>1.1792763763540386</v>
      </c>
      <c r="N116" s="148">
        <f t="shared" si="8"/>
        <v>1957454.2035148728</v>
      </c>
    </row>
    <row r="117" spans="1:15" ht="12" customHeight="1" thickBot="1">
      <c r="A117" s="173" t="s">
        <v>36</v>
      </c>
      <c r="B117" s="2" t="s">
        <v>75</v>
      </c>
      <c r="C117" s="2" t="s">
        <v>73</v>
      </c>
      <c r="D117" s="2" t="s">
        <v>57</v>
      </c>
      <c r="E117" s="2" t="s">
        <v>48</v>
      </c>
      <c r="F117" s="88" t="s">
        <v>114</v>
      </c>
      <c r="G117" s="4">
        <v>4.0999999999999996</v>
      </c>
      <c r="H117" s="2">
        <v>4.5999999999999996</v>
      </c>
      <c r="I117" s="2">
        <v>21.26</v>
      </c>
      <c r="J117" s="110">
        <v>810016.20000000007</v>
      </c>
      <c r="L117" s="1">
        <f t="shared" si="5"/>
        <v>1.2600000000000016</v>
      </c>
      <c r="M117" s="165">
        <f t="shared" si="6"/>
        <v>1.0761811732973263</v>
      </c>
      <c r="N117" s="148">
        <f t="shared" si="8"/>
        <v>752676.42670070159</v>
      </c>
    </row>
    <row r="118" spans="1:15" ht="12" customHeight="1">
      <c r="A118" s="173" t="s">
        <v>39</v>
      </c>
      <c r="B118" s="2" t="s">
        <v>75</v>
      </c>
      <c r="C118" s="2" t="s">
        <v>73</v>
      </c>
      <c r="D118" s="2" t="s">
        <v>57</v>
      </c>
      <c r="E118" s="2" t="s">
        <v>48</v>
      </c>
      <c r="F118" s="87" t="s">
        <v>113</v>
      </c>
      <c r="G118" s="4">
        <v>0.504</v>
      </c>
      <c r="H118" s="2" t="s">
        <v>29</v>
      </c>
      <c r="I118" s="2">
        <v>22.51</v>
      </c>
      <c r="J118" s="106">
        <v>6961805.9000000004</v>
      </c>
      <c r="L118" s="1">
        <f t="shared" si="5"/>
        <v>2.5100000000000016</v>
      </c>
      <c r="M118" s="165">
        <f t="shared" si="6"/>
        <v>1.1574912637009325</v>
      </c>
      <c r="N118" s="148">
        <f t="shared" si="8"/>
        <v>6014564.5313473064</v>
      </c>
    </row>
    <row r="119" spans="1:15" ht="12" customHeight="1">
      <c r="A119" s="173" t="s">
        <v>39</v>
      </c>
      <c r="B119" s="2" t="s">
        <v>75</v>
      </c>
      <c r="C119" s="2" t="s">
        <v>73</v>
      </c>
      <c r="D119" s="2" t="s">
        <v>57</v>
      </c>
      <c r="E119" s="2" t="s">
        <v>48</v>
      </c>
      <c r="F119" s="88" t="s">
        <v>114</v>
      </c>
      <c r="G119" s="4">
        <v>4.7</v>
      </c>
      <c r="H119" s="2">
        <v>5.2</v>
      </c>
      <c r="I119" s="2">
        <v>21.55</v>
      </c>
      <c r="J119" s="106">
        <v>3273398.8000000003</v>
      </c>
      <c r="L119" s="1">
        <f t="shared" si="5"/>
        <v>1.5500000000000007</v>
      </c>
      <c r="M119" s="165">
        <f t="shared" si="6"/>
        <v>1.094520981340759</v>
      </c>
      <c r="N119" s="148">
        <f t="shared" si="8"/>
        <v>2990713.6142700287</v>
      </c>
    </row>
    <row r="120" spans="1:15" ht="12" customHeight="1">
      <c r="A120" s="173" t="s">
        <v>40</v>
      </c>
      <c r="B120" s="2" t="s">
        <v>75</v>
      </c>
      <c r="C120" s="2" t="s">
        <v>73</v>
      </c>
      <c r="D120" s="2" t="s">
        <v>57</v>
      </c>
      <c r="E120" s="2" t="s">
        <v>48</v>
      </c>
      <c r="F120" s="87" t="s">
        <v>113</v>
      </c>
      <c r="G120" s="4">
        <v>0.51100000000000001</v>
      </c>
      <c r="H120" s="2" t="s">
        <v>29</v>
      </c>
      <c r="I120" s="2">
        <v>22.36</v>
      </c>
      <c r="J120" s="106">
        <v>1670033.4000000001</v>
      </c>
      <c r="L120" s="1">
        <f t="shared" si="5"/>
        <v>2.3599999999999994</v>
      </c>
      <c r="M120" s="165">
        <f t="shared" si="6"/>
        <v>1.1474184847479196</v>
      </c>
      <c r="N120" s="148">
        <f t="shared" si="8"/>
        <v>1455470.1899951487</v>
      </c>
    </row>
    <row r="121" spans="1:15" ht="12" customHeight="1" thickBot="1">
      <c r="A121" s="174" t="s">
        <v>40</v>
      </c>
      <c r="B121" s="12" t="s">
        <v>75</v>
      </c>
      <c r="C121" s="12" t="s">
        <v>73</v>
      </c>
      <c r="D121" s="12" t="s">
        <v>57</v>
      </c>
      <c r="E121" s="12" t="s">
        <v>48</v>
      </c>
      <c r="F121" s="89" t="s">
        <v>114</v>
      </c>
      <c r="G121" s="14">
        <v>4</v>
      </c>
      <c r="H121" s="12">
        <v>4.5</v>
      </c>
      <c r="I121" s="12">
        <v>21.51</v>
      </c>
      <c r="J121" s="110">
        <v>1926705.2000000002</v>
      </c>
      <c r="K121" s="168">
        <f>AVERAGE(J110:J121)</f>
        <v>4092026.2833333337</v>
      </c>
      <c r="L121" s="169">
        <f t="shared" si="5"/>
        <v>1.5100000000000016</v>
      </c>
      <c r="M121" s="170">
        <f t="shared" si="6"/>
        <v>1.0919728902838985</v>
      </c>
      <c r="N121" s="175">
        <f t="shared" si="8"/>
        <v>1764425.8544725247</v>
      </c>
      <c r="O121" s="168">
        <f>AVERAGE(N110:N121)</f>
        <v>3738888.3161889855</v>
      </c>
    </row>
    <row r="122" spans="1:15" ht="12" customHeight="1">
      <c r="A122" s="191" t="s">
        <v>31</v>
      </c>
      <c r="B122" s="11" t="s">
        <v>78</v>
      </c>
      <c r="C122" s="11" t="s">
        <v>79</v>
      </c>
      <c r="D122" s="11" t="s">
        <v>57</v>
      </c>
      <c r="E122" s="11" t="s">
        <v>48</v>
      </c>
      <c r="F122" s="90" t="s">
        <v>113</v>
      </c>
      <c r="G122" s="13">
        <v>0.504</v>
      </c>
      <c r="H122" s="11" t="s">
        <v>29</v>
      </c>
      <c r="I122" s="11">
        <v>19.43</v>
      </c>
      <c r="J122" s="106">
        <v>5346773.6000000006</v>
      </c>
      <c r="L122" s="1">
        <f t="shared" si="5"/>
        <v>-0.57000000000000028</v>
      </c>
      <c r="M122" s="165">
        <f t="shared" si="6"/>
        <v>0.96733222726128165</v>
      </c>
      <c r="N122" s="148">
        <f t="shared" si="8"/>
        <v>5527339.4696440818</v>
      </c>
    </row>
    <row r="123" spans="1:15" ht="12" customHeight="1">
      <c r="A123" s="192" t="s">
        <v>31</v>
      </c>
      <c r="B123" s="2" t="s">
        <v>78</v>
      </c>
      <c r="C123" s="2" t="s">
        <v>79</v>
      </c>
      <c r="D123" s="2" t="s">
        <v>57</v>
      </c>
      <c r="E123" s="2" t="s">
        <v>48</v>
      </c>
      <c r="F123" s="88" t="s">
        <v>114</v>
      </c>
      <c r="G123" s="4">
        <v>15.5</v>
      </c>
      <c r="H123" s="2">
        <v>16</v>
      </c>
      <c r="I123" s="2">
        <v>19.41</v>
      </c>
      <c r="J123" s="106">
        <v>1228357.9000000001</v>
      </c>
      <c r="L123" s="1">
        <f t="shared" si="5"/>
        <v>-0.58999999999999986</v>
      </c>
      <c r="M123" s="165">
        <f t="shared" si="6"/>
        <v>0.96620557602265322</v>
      </c>
      <c r="N123" s="148">
        <f t="shared" si="8"/>
        <v>1271321.4770054284</v>
      </c>
    </row>
    <row r="124" spans="1:15" ht="12" customHeight="1">
      <c r="A124" s="192" t="s">
        <v>33</v>
      </c>
      <c r="B124" s="2" t="s">
        <v>78</v>
      </c>
      <c r="C124" s="2" t="s">
        <v>79</v>
      </c>
      <c r="D124" s="2" t="s">
        <v>57</v>
      </c>
      <c r="E124" s="2" t="s">
        <v>48</v>
      </c>
      <c r="F124" s="87" t="s">
        <v>113</v>
      </c>
      <c r="G124" s="4">
        <v>0.504</v>
      </c>
      <c r="H124" s="2" t="s">
        <v>29</v>
      </c>
      <c r="I124" s="2">
        <v>19.43</v>
      </c>
      <c r="J124" s="106">
        <v>6125122.5</v>
      </c>
      <c r="L124" s="1">
        <f t="shared" si="5"/>
        <v>-0.57000000000000028</v>
      </c>
      <c r="M124" s="165">
        <f t="shared" si="6"/>
        <v>0.96733222726128165</v>
      </c>
      <c r="N124" s="148">
        <f t="shared" si="8"/>
        <v>6331973.9872013703</v>
      </c>
    </row>
    <row r="125" spans="1:15" ht="12" customHeight="1" thickBot="1">
      <c r="A125" s="192" t="s">
        <v>33</v>
      </c>
      <c r="B125" s="2" t="s">
        <v>78</v>
      </c>
      <c r="C125" s="2" t="s">
        <v>79</v>
      </c>
      <c r="D125" s="2" t="s">
        <v>57</v>
      </c>
      <c r="E125" s="2" t="s">
        <v>48</v>
      </c>
      <c r="F125" s="88" t="s">
        <v>114</v>
      </c>
      <c r="G125" s="4">
        <v>11.5</v>
      </c>
      <c r="H125" s="2">
        <v>12</v>
      </c>
      <c r="I125" s="2">
        <v>19.39</v>
      </c>
      <c r="J125" s="110">
        <v>1078354.9000000001</v>
      </c>
      <c r="L125" s="1">
        <f t="shared" si="5"/>
        <v>-0.60999999999999943</v>
      </c>
      <c r="M125" s="165">
        <f t="shared" si="6"/>
        <v>0.96508023699401613</v>
      </c>
      <c r="N125" s="148">
        <f t="shared" si="8"/>
        <v>1117373.3112169059</v>
      </c>
    </row>
    <row r="126" spans="1:15" ht="12" customHeight="1">
      <c r="A126" s="192" t="s">
        <v>34</v>
      </c>
      <c r="B126" s="2" t="s">
        <v>78</v>
      </c>
      <c r="C126" s="2" t="s">
        <v>79</v>
      </c>
      <c r="D126" s="2" t="s">
        <v>57</v>
      </c>
      <c r="E126" s="2" t="s">
        <v>48</v>
      </c>
      <c r="F126" s="87" t="s">
        <v>113</v>
      </c>
      <c r="G126" s="4">
        <v>0.51600000000000001</v>
      </c>
      <c r="H126" s="2" t="s">
        <v>29</v>
      </c>
      <c r="I126" s="2">
        <v>19</v>
      </c>
      <c r="J126" s="106">
        <v>5040100.8000000007</v>
      </c>
      <c r="L126" s="1">
        <f t="shared" si="5"/>
        <v>-1</v>
      </c>
      <c r="M126" s="165">
        <f t="shared" si="6"/>
        <v>0.94339622641509424</v>
      </c>
      <c r="N126" s="148">
        <f t="shared" si="8"/>
        <v>5342506.8480000012</v>
      </c>
    </row>
    <row r="127" spans="1:15" ht="12" customHeight="1">
      <c r="A127" s="192" t="s">
        <v>34</v>
      </c>
      <c r="B127" s="2" t="s">
        <v>78</v>
      </c>
      <c r="C127" s="2" t="s">
        <v>79</v>
      </c>
      <c r="D127" s="2" t="s">
        <v>57</v>
      </c>
      <c r="E127" s="2" t="s">
        <v>48</v>
      </c>
      <c r="F127" s="88" t="s">
        <v>114</v>
      </c>
      <c r="G127" s="4">
        <v>4</v>
      </c>
      <c r="H127" s="2">
        <v>4.5</v>
      </c>
      <c r="I127" s="2">
        <v>19.11</v>
      </c>
      <c r="J127" s="106">
        <v>1883371</v>
      </c>
      <c r="L127" s="1">
        <f t="shared" si="5"/>
        <v>-0.89000000000000057</v>
      </c>
      <c r="M127" s="165">
        <f t="shared" si="6"/>
        <v>0.9494624200079389</v>
      </c>
      <c r="N127" s="148">
        <f t="shared" si="8"/>
        <v>1983618.2668338283</v>
      </c>
    </row>
    <row r="128" spans="1:15" ht="12" customHeight="1">
      <c r="A128" s="192" t="s">
        <v>36</v>
      </c>
      <c r="B128" s="2" t="s">
        <v>78</v>
      </c>
      <c r="C128" s="2" t="s">
        <v>79</v>
      </c>
      <c r="D128" s="2" t="s">
        <v>57</v>
      </c>
      <c r="E128" s="2" t="s">
        <v>48</v>
      </c>
      <c r="F128" s="87" t="s">
        <v>113</v>
      </c>
      <c r="G128" s="4">
        <v>0.5</v>
      </c>
      <c r="H128" s="2" t="s">
        <v>29</v>
      </c>
      <c r="I128" s="2">
        <v>18.760000000000002</v>
      </c>
      <c r="J128" s="106">
        <v>2138376.1</v>
      </c>
      <c r="L128" s="1">
        <f t="shared" si="5"/>
        <v>-1.2399999999999984</v>
      </c>
      <c r="M128" s="165">
        <f t="shared" si="6"/>
        <v>0.93029508629293856</v>
      </c>
      <c r="N128" s="148">
        <f t="shared" si="8"/>
        <v>2298599.8007589728</v>
      </c>
    </row>
    <row r="129" spans="1:15" ht="12" customHeight="1">
      <c r="A129" s="192" t="s">
        <v>36</v>
      </c>
      <c r="B129" s="2" t="s">
        <v>78</v>
      </c>
      <c r="C129" s="2" t="s">
        <v>79</v>
      </c>
      <c r="D129" s="2" t="s">
        <v>57</v>
      </c>
      <c r="E129" s="2" t="s">
        <v>48</v>
      </c>
      <c r="F129" s="88" t="s">
        <v>114</v>
      </c>
      <c r="G129" s="4">
        <v>4</v>
      </c>
      <c r="H129" s="2">
        <v>4.5</v>
      </c>
      <c r="I129" s="2">
        <v>19.309999999999999</v>
      </c>
      <c r="J129" s="106">
        <v>2138376.1</v>
      </c>
      <c r="L129" s="1">
        <f t="shared" si="5"/>
        <v>-0.69000000000000128</v>
      </c>
      <c r="M129" s="165">
        <f t="shared" si="6"/>
        <v>0.96059197243946504</v>
      </c>
      <c r="N129" s="148">
        <f t="shared" si="8"/>
        <v>2226102.4049258931</v>
      </c>
    </row>
    <row r="130" spans="1:15" ht="12" customHeight="1">
      <c r="A130" s="192" t="s">
        <v>39</v>
      </c>
      <c r="B130" s="2" t="s">
        <v>78</v>
      </c>
      <c r="C130" s="2" t="s">
        <v>79</v>
      </c>
      <c r="D130" s="2" t="s">
        <v>57</v>
      </c>
      <c r="E130" s="2" t="s">
        <v>48</v>
      </c>
      <c r="F130" s="87" t="s">
        <v>113</v>
      </c>
      <c r="G130" s="4">
        <v>0.51700000000000002</v>
      </c>
      <c r="H130" s="2" t="s">
        <v>29</v>
      </c>
      <c r="I130" s="2">
        <v>18.62</v>
      </c>
      <c r="J130" s="106">
        <v>5023433.8000000007</v>
      </c>
      <c r="L130" s="1">
        <f t="shared" ref="L130:L193" si="9">I130-20</f>
        <v>-1.379999999999999</v>
      </c>
      <c r="M130" s="165">
        <f t="shared" ref="M130:M193" si="10">$R$2^L130</f>
        <v>0.92273693751514219</v>
      </c>
      <c r="N130" s="148">
        <f t="shared" si="8"/>
        <v>5444058.4263676619</v>
      </c>
    </row>
    <row r="131" spans="1:15" ht="12" customHeight="1" thickBot="1">
      <c r="A131" s="192" t="s">
        <v>39</v>
      </c>
      <c r="B131" s="2" t="s">
        <v>78</v>
      </c>
      <c r="C131" s="2" t="s">
        <v>79</v>
      </c>
      <c r="D131" s="2" t="s">
        <v>57</v>
      </c>
      <c r="E131" s="2" t="s">
        <v>48</v>
      </c>
      <c r="F131" s="88" t="s">
        <v>114</v>
      </c>
      <c r="G131" s="4">
        <v>4.5</v>
      </c>
      <c r="H131" s="2">
        <v>5</v>
      </c>
      <c r="I131" s="2">
        <v>19.29</v>
      </c>
      <c r="J131" s="110">
        <v>2258378.5</v>
      </c>
      <c r="L131" s="1">
        <f t="shared" si="9"/>
        <v>-0.71000000000000085</v>
      </c>
      <c r="M131" s="165">
        <f t="shared" si="10"/>
        <v>0.95947317157140177</v>
      </c>
      <c r="N131" s="148">
        <f t="shared" si="8"/>
        <v>2353769.3047751221</v>
      </c>
    </row>
    <row r="132" spans="1:15" ht="12" customHeight="1">
      <c r="A132" s="192" t="s">
        <v>40</v>
      </c>
      <c r="B132" s="2" t="s">
        <v>78</v>
      </c>
      <c r="C132" s="2" t="s">
        <v>79</v>
      </c>
      <c r="D132" s="2" t="s">
        <v>57</v>
      </c>
      <c r="E132" s="2" t="s">
        <v>48</v>
      </c>
      <c r="F132" s="87" t="s">
        <v>113</v>
      </c>
      <c r="G132" s="4">
        <v>0.501</v>
      </c>
      <c r="H132" s="2" t="s">
        <v>29</v>
      </c>
      <c r="I132" s="2">
        <v>19.22</v>
      </c>
      <c r="J132" s="106">
        <v>3798409.3000000003</v>
      </c>
      <c r="L132" s="1">
        <f t="shared" si="9"/>
        <v>-0.78000000000000114</v>
      </c>
      <c r="M132" s="165">
        <f t="shared" si="10"/>
        <v>0.95556762022777175</v>
      </c>
      <c r="N132" s="148">
        <f t="shared" si="8"/>
        <v>3975029.3119963617</v>
      </c>
    </row>
    <row r="133" spans="1:15" ht="12" customHeight="1" thickBot="1">
      <c r="A133" s="193" t="s">
        <v>40</v>
      </c>
      <c r="B133" s="12" t="s">
        <v>78</v>
      </c>
      <c r="C133" s="12" t="s">
        <v>79</v>
      </c>
      <c r="D133" s="12" t="s">
        <v>57</v>
      </c>
      <c r="E133" s="12" t="s">
        <v>48</v>
      </c>
      <c r="F133" s="89" t="s">
        <v>114</v>
      </c>
      <c r="G133" s="14">
        <v>4</v>
      </c>
      <c r="H133" s="12">
        <v>4.5</v>
      </c>
      <c r="I133" s="12">
        <v>19.41</v>
      </c>
      <c r="J133" s="110">
        <v>1856703.8000000003</v>
      </c>
      <c r="K133" s="168">
        <f>AVERAGE(J122:J133)</f>
        <v>3159646.5250000004</v>
      </c>
      <c r="L133" s="169">
        <f t="shared" si="9"/>
        <v>-0.58999999999999986</v>
      </c>
      <c r="M133" s="170">
        <f t="shared" si="10"/>
        <v>0.96620557602265322</v>
      </c>
      <c r="N133" s="175">
        <f t="shared" si="8"/>
        <v>1921644.6748765905</v>
      </c>
      <c r="O133" s="168">
        <f>AVERAGE(N122:N133)</f>
        <v>3316111.4403001852</v>
      </c>
    </row>
    <row r="134" spans="1:15" ht="12" customHeight="1">
      <c r="A134" s="32" t="s">
        <v>31</v>
      </c>
      <c r="B134" s="11" t="s">
        <v>81</v>
      </c>
      <c r="C134" s="11" t="s">
        <v>79</v>
      </c>
      <c r="D134" s="11" t="s">
        <v>57</v>
      </c>
      <c r="E134" s="11" t="s">
        <v>48</v>
      </c>
      <c r="F134" s="90" t="s">
        <v>113</v>
      </c>
      <c r="G134" s="13">
        <v>0.502</v>
      </c>
      <c r="H134" s="11" t="s">
        <v>29</v>
      </c>
      <c r="I134" s="11">
        <v>18.46</v>
      </c>
      <c r="J134" s="106">
        <v>3465069.3000000003</v>
      </c>
      <c r="L134" s="1">
        <f t="shared" si="9"/>
        <v>-1.5399999999999991</v>
      </c>
      <c r="M134" s="165">
        <f t="shared" si="10"/>
        <v>0.91417421496279871</v>
      </c>
      <c r="N134" s="148">
        <f t="shared" si="8"/>
        <v>3790381.792972587</v>
      </c>
    </row>
    <row r="135" spans="1:15" ht="12" customHeight="1">
      <c r="A135" s="27" t="s">
        <v>31</v>
      </c>
      <c r="B135" s="2" t="s">
        <v>81</v>
      </c>
      <c r="C135" s="2" t="s">
        <v>79</v>
      </c>
      <c r="D135" s="2" t="s">
        <v>57</v>
      </c>
      <c r="E135" s="2" t="s">
        <v>48</v>
      </c>
      <c r="F135" s="88" t="s">
        <v>114</v>
      </c>
      <c r="G135" s="4">
        <v>15.5</v>
      </c>
      <c r="H135" s="2">
        <v>16</v>
      </c>
      <c r="I135" s="2">
        <v>18.48</v>
      </c>
      <c r="J135" s="106">
        <v>4100082.0000000005</v>
      </c>
      <c r="L135" s="1">
        <f t="shared" si="9"/>
        <v>-1.5199999999999996</v>
      </c>
      <c r="M135" s="165">
        <f t="shared" si="10"/>
        <v>0.91524019464369621</v>
      </c>
      <c r="N135" s="148">
        <f t="shared" si="8"/>
        <v>4479787.9551128829</v>
      </c>
    </row>
    <row r="136" spans="1:15" ht="12" customHeight="1">
      <c r="A136" s="27" t="s">
        <v>33</v>
      </c>
      <c r="B136" s="2" t="s">
        <v>81</v>
      </c>
      <c r="C136" s="2" t="s">
        <v>79</v>
      </c>
      <c r="D136" s="2" t="s">
        <v>57</v>
      </c>
      <c r="E136" s="2" t="s">
        <v>48</v>
      </c>
      <c r="F136" s="87" t="s">
        <v>113</v>
      </c>
      <c r="G136" s="4">
        <v>0.50700000000000001</v>
      </c>
      <c r="H136" s="2" t="s">
        <v>29</v>
      </c>
      <c r="I136" s="2">
        <v>18.3</v>
      </c>
      <c r="J136" s="106">
        <v>4648426.3000000007</v>
      </c>
      <c r="L136" s="1">
        <f t="shared" si="9"/>
        <v>-1.6999999999999993</v>
      </c>
      <c r="M136" s="165">
        <f t="shared" si="10"/>
        <v>0.90569095191242976</v>
      </c>
      <c r="N136" s="148">
        <f t="shared" si="8"/>
        <v>5132464.1039910177</v>
      </c>
    </row>
    <row r="137" spans="1:15" ht="12" customHeight="1" thickBot="1">
      <c r="A137" s="27" t="s">
        <v>33</v>
      </c>
      <c r="B137" s="2" t="s">
        <v>81</v>
      </c>
      <c r="C137" s="2" t="s">
        <v>79</v>
      </c>
      <c r="D137" s="2" t="s">
        <v>57</v>
      </c>
      <c r="E137" s="2" t="s">
        <v>48</v>
      </c>
      <c r="F137" s="88" t="s">
        <v>114</v>
      </c>
      <c r="G137" s="4">
        <v>11.5</v>
      </c>
      <c r="H137" s="2">
        <v>12</v>
      </c>
      <c r="I137" s="2">
        <v>18.329999999999998</v>
      </c>
      <c r="J137" s="110">
        <v>3258398.5</v>
      </c>
      <c r="L137" s="1">
        <f t="shared" si="9"/>
        <v>-1.6700000000000017</v>
      </c>
      <c r="M137" s="165">
        <f t="shared" si="10"/>
        <v>0.90727554518268738</v>
      </c>
      <c r="N137" s="148">
        <f t="shared" si="8"/>
        <v>3591410.0377784288</v>
      </c>
    </row>
    <row r="138" spans="1:15" ht="12" customHeight="1">
      <c r="A138" s="27" t="s">
        <v>34</v>
      </c>
      <c r="B138" s="2" t="s">
        <v>81</v>
      </c>
      <c r="C138" s="2" t="s">
        <v>79</v>
      </c>
      <c r="D138" s="2" t="s">
        <v>57</v>
      </c>
      <c r="E138" s="2" t="s">
        <v>48</v>
      </c>
      <c r="F138" s="87" t="s">
        <v>113</v>
      </c>
      <c r="G138" s="4">
        <v>0.501</v>
      </c>
      <c r="H138" s="2" t="s">
        <v>29</v>
      </c>
      <c r="I138" s="2">
        <v>17.7</v>
      </c>
      <c r="J138" s="106">
        <v>4630092.6000000006</v>
      </c>
      <c r="L138" s="1">
        <f t="shared" si="9"/>
        <v>-2.3000000000000007</v>
      </c>
      <c r="M138" s="165">
        <f t="shared" si="10"/>
        <v>0.87457389473247948</v>
      </c>
      <c r="N138" s="148">
        <f t="shared" si="8"/>
        <v>5294112.5134043526</v>
      </c>
    </row>
    <row r="139" spans="1:15" ht="12" customHeight="1">
      <c r="A139" s="27" t="s">
        <v>34</v>
      </c>
      <c r="B139" s="2" t="s">
        <v>81</v>
      </c>
      <c r="C139" s="2" t="s">
        <v>79</v>
      </c>
      <c r="D139" s="2" t="s">
        <v>57</v>
      </c>
      <c r="E139" s="2" t="s">
        <v>48</v>
      </c>
      <c r="F139" s="88" t="s">
        <v>114</v>
      </c>
      <c r="G139" s="4">
        <v>3.8</v>
      </c>
      <c r="H139" s="2">
        <v>4.3</v>
      </c>
      <c r="I139" s="2">
        <v>17.649999999999999</v>
      </c>
      <c r="J139" s="106">
        <v>3686740.4000000004</v>
      </c>
      <c r="L139" s="1">
        <f t="shared" si="9"/>
        <v>-2.3500000000000014</v>
      </c>
      <c r="M139" s="165">
        <f t="shared" si="10"/>
        <v>0.87202957959782357</v>
      </c>
      <c r="N139" s="148">
        <f t="shared" si="8"/>
        <v>4227769.8902144004</v>
      </c>
    </row>
    <row r="140" spans="1:15" ht="12" customHeight="1">
      <c r="A140" s="27" t="s">
        <v>36</v>
      </c>
      <c r="B140" s="2" t="s">
        <v>81</v>
      </c>
      <c r="C140" s="2" t="s">
        <v>79</v>
      </c>
      <c r="D140" s="2" t="s">
        <v>57</v>
      </c>
      <c r="E140" s="2" t="s">
        <v>48</v>
      </c>
      <c r="F140" s="87" t="s">
        <v>113</v>
      </c>
      <c r="G140" s="4">
        <v>0.499</v>
      </c>
      <c r="H140" s="2" t="s">
        <v>29</v>
      </c>
      <c r="I140" s="2">
        <v>17.850000000000001</v>
      </c>
      <c r="J140" s="106">
        <v>6518463.7000000011</v>
      </c>
      <c r="L140" s="1">
        <f t="shared" si="9"/>
        <v>-2.1499999999999986</v>
      </c>
      <c r="M140" s="165">
        <f t="shared" si="10"/>
        <v>0.88225146803011634</v>
      </c>
      <c r="N140" s="148">
        <f t="shared" si="8"/>
        <v>7388441.8855707571</v>
      </c>
    </row>
    <row r="141" spans="1:15" ht="12" customHeight="1" thickBot="1">
      <c r="A141" s="27" t="s">
        <v>36</v>
      </c>
      <c r="B141" s="2" t="s">
        <v>81</v>
      </c>
      <c r="C141" s="2" t="s">
        <v>79</v>
      </c>
      <c r="D141" s="2" t="s">
        <v>57</v>
      </c>
      <c r="E141" s="2" t="s">
        <v>48</v>
      </c>
      <c r="F141" s="88" t="s">
        <v>114</v>
      </c>
      <c r="G141" s="4">
        <v>3.7</v>
      </c>
      <c r="H141" s="2">
        <v>4.2</v>
      </c>
      <c r="I141" s="2">
        <v>18.239999999999998</v>
      </c>
      <c r="J141" s="110">
        <v>3840076.8000000003</v>
      </c>
      <c r="L141" s="1">
        <f t="shared" si="9"/>
        <v>-1.7600000000000016</v>
      </c>
      <c r="M141" s="165">
        <f t="shared" si="10"/>
        <v>0.9025300632061124</v>
      </c>
      <c r="N141" s="148">
        <f t="shared" si="8"/>
        <v>4254791.010904016</v>
      </c>
    </row>
    <row r="142" spans="1:15" ht="12" customHeight="1">
      <c r="A142" s="27" t="s">
        <v>39</v>
      </c>
      <c r="B142" s="2" t="s">
        <v>81</v>
      </c>
      <c r="C142" s="2" t="s">
        <v>79</v>
      </c>
      <c r="D142" s="2" t="s">
        <v>57</v>
      </c>
      <c r="E142" s="2" t="s">
        <v>48</v>
      </c>
      <c r="F142" s="87" t="s">
        <v>113</v>
      </c>
      <c r="G142" s="4">
        <v>0.504</v>
      </c>
      <c r="H142" s="2" t="s">
        <v>29</v>
      </c>
      <c r="I142" s="2">
        <v>17.05</v>
      </c>
      <c r="J142" s="106">
        <v>6040120.8000000007</v>
      </c>
      <c r="L142" s="1">
        <f t="shared" si="9"/>
        <v>-2.9499999999999993</v>
      </c>
      <c r="M142" s="165">
        <f t="shared" si="10"/>
        <v>0.84206903485167606</v>
      </c>
      <c r="N142" s="148">
        <f t="shared" ref="N142:N156" si="11">J142/M142</f>
        <v>7172952.0383847402</v>
      </c>
    </row>
    <row r="143" spans="1:15" ht="12" customHeight="1" thickBot="1">
      <c r="A143" s="27" t="s">
        <v>39</v>
      </c>
      <c r="B143" s="2" t="s">
        <v>81</v>
      </c>
      <c r="C143" s="2" t="s">
        <v>79</v>
      </c>
      <c r="D143" s="2" t="s">
        <v>57</v>
      </c>
      <c r="E143" s="2" t="s">
        <v>48</v>
      </c>
      <c r="F143" s="88" t="s">
        <v>114</v>
      </c>
      <c r="G143" s="4">
        <v>5</v>
      </c>
      <c r="H143" s="2">
        <v>5.5</v>
      </c>
      <c r="I143" s="2">
        <v>17.86</v>
      </c>
      <c r="J143" s="110">
        <v>5861783.9000000004</v>
      </c>
      <c r="L143" s="1">
        <f t="shared" si="9"/>
        <v>-2.1400000000000006</v>
      </c>
      <c r="M143" s="165">
        <f t="shared" si="10"/>
        <v>0.88276569613044531</v>
      </c>
      <c r="N143" s="148">
        <f t="shared" si="11"/>
        <v>6640248.8516429747</v>
      </c>
    </row>
    <row r="144" spans="1:15" ht="12" customHeight="1">
      <c r="A144" s="27" t="s">
        <v>40</v>
      </c>
      <c r="B144" s="2" t="s">
        <v>81</v>
      </c>
      <c r="C144" s="2" t="s">
        <v>79</v>
      </c>
      <c r="D144" s="2" t="s">
        <v>57</v>
      </c>
      <c r="E144" s="2" t="s">
        <v>48</v>
      </c>
      <c r="F144" s="87" t="s">
        <v>113</v>
      </c>
      <c r="G144" s="4">
        <v>0.495</v>
      </c>
      <c r="H144" s="2" t="s">
        <v>29</v>
      </c>
      <c r="I144" s="2">
        <v>17.07</v>
      </c>
      <c r="J144" s="106">
        <v>2825056.5</v>
      </c>
      <c r="K144" s="194"/>
      <c r="L144" s="155">
        <f t="shared" si="9"/>
        <v>-2.9299999999999997</v>
      </c>
      <c r="M144" s="195">
        <f t="shared" si="10"/>
        <v>0.84305093574799628</v>
      </c>
      <c r="N144" s="156">
        <f t="shared" si="11"/>
        <v>3350991.4765630038</v>
      </c>
      <c r="O144" s="155"/>
    </row>
    <row r="145" spans="1:15" ht="12" customHeight="1" thickBot="1">
      <c r="A145" s="28" t="s">
        <v>40</v>
      </c>
      <c r="B145" s="12" t="s">
        <v>81</v>
      </c>
      <c r="C145" s="12" t="s">
        <v>79</v>
      </c>
      <c r="D145" s="12" t="s">
        <v>57</v>
      </c>
      <c r="E145" s="12" t="s">
        <v>48</v>
      </c>
      <c r="F145" s="89" t="s">
        <v>114</v>
      </c>
      <c r="G145" s="14">
        <v>4.0999999999999996</v>
      </c>
      <c r="H145" s="12">
        <v>4.5999999999999996</v>
      </c>
      <c r="I145" s="12">
        <v>17.850000000000001</v>
      </c>
      <c r="J145" s="106">
        <v>2380047.6000000006</v>
      </c>
      <c r="K145" s="168">
        <f>AVERAGE(J134:J145)</f>
        <v>4271196.5333333341</v>
      </c>
      <c r="L145" s="169">
        <f t="shared" si="9"/>
        <v>-2.1499999999999986</v>
      </c>
      <c r="M145" s="170">
        <f t="shared" si="10"/>
        <v>0.88225146803011634</v>
      </c>
      <c r="N145" s="175">
        <f t="shared" si="11"/>
        <v>2697697.5230363184</v>
      </c>
      <c r="O145" s="168">
        <f>AVERAGE(N134:N145)</f>
        <v>4835087.4232979566</v>
      </c>
    </row>
    <row r="146" spans="1:15" ht="12" customHeight="1">
      <c r="A146" s="182" t="s">
        <v>31</v>
      </c>
      <c r="B146" s="11" t="s">
        <v>83</v>
      </c>
      <c r="C146" s="11" t="s">
        <v>84</v>
      </c>
      <c r="D146" s="11" t="s">
        <v>57</v>
      </c>
      <c r="E146" s="11" t="s">
        <v>48</v>
      </c>
      <c r="F146" s="90" t="s">
        <v>113</v>
      </c>
      <c r="G146" s="13">
        <v>0.53600000000000003</v>
      </c>
      <c r="H146" s="11" t="s">
        <v>29</v>
      </c>
      <c r="I146" s="11">
        <v>16.89</v>
      </c>
      <c r="J146" s="106">
        <v>1690033.8</v>
      </c>
      <c r="L146" s="1">
        <f t="shared" si="9"/>
        <v>-3.1099999999999994</v>
      </c>
      <c r="M146" s="165">
        <f t="shared" si="10"/>
        <v>0.83425488628754518</v>
      </c>
      <c r="N146" s="148">
        <f t="shared" si="11"/>
        <v>2025800.3012972355</v>
      </c>
    </row>
    <row r="147" spans="1:15" ht="12" customHeight="1">
      <c r="A147" s="183" t="s">
        <v>31</v>
      </c>
      <c r="B147" s="2" t="s">
        <v>83</v>
      </c>
      <c r="C147" s="2" t="s">
        <v>84</v>
      </c>
      <c r="D147" s="2" t="s">
        <v>57</v>
      </c>
      <c r="E147" s="2" t="s">
        <v>48</v>
      </c>
      <c r="F147" s="88" t="s">
        <v>114</v>
      </c>
      <c r="G147" s="4">
        <v>16</v>
      </c>
      <c r="H147" s="2">
        <v>16.5</v>
      </c>
      <c r="I147" s="2">
        <v>16.54</v>
      </c>
      <c r="J147" s="106">
        <v>3833410.0000000005</v>
      </c>
      <c r="L147" s="1">
        <f t="shared" si="9"/>
        <v>-3.4600000000000009</v>
      </c>
      <c r="M147" s="165">
        <f t="shared" si="10"/>
        <v>0.81741331207472945</v>
      </c>
      <c r="N147" s="148">
        <f t="shared" si="11"/>
        <v>4689683.8397091618</v>
      </c>
    </row>
    <row r="148" spans="1:15" ht="12" customHeight="1">
      <c r="A148" s="183" t="s">
        <v>33</v>
      </c>
      <c r="B148" s="2" t="s">
        <v>83</v>
      </c>
      <c r="C148" s="2" t="s">
        <v>84</v>
      </c>
      <c r="D148" s="2" t="s">
        <v>57</v>
      </c>
      <c r="E148" s="2" t="s">
        <v>48</v>
      </c>
      <c r="F148" s="87" t="s">
        <v>113</v>
      </c>
      <c r="G148" s="4">
        <v>0.58499999999999996</v>
      </c>
      <c r="H148" s="2" t="s">
        <v>29</v>
      </c>
      <c r="I148" s="2">
        <v>16.37</v>
      </c>
      <c r="J148" s="109">
        <v>3773408.8000000003</v>
      </c>
      <c r="L148" s="1">
        <f t="shared" si="9"/>
        <v>-3.629999999999999</v>
      </c>
      <c r="M148" s="165">
        <f t="shared" si="10"/>
        <v>0.80935622077876346</v>
      </c>
      <c r="N148" s="148">
        <f t="shared" si="11"/>
        <v>4662234.8764666589</v>
      </c>
    </row>
    <row r="149" spans="1:15" ht="12" customHeight="1" thickBot="1">
      <c r="A149" s="183" t="s">
        <v>33</v>
      </c>
      <c r="B149" s="2" t="s">
        <v>83</v>
      </c>
      <c r="C149" s="2" t="s">
        <v>84</v>
      </c>
      <c r="D149" s="2" t="s">
        <v>57</v>
      </c>
      <c r="E149" s="2" t="s">
        <v>48</v>
      </c>
      <c r="F149" s="88" t="s">
        <v>114</v>
      </c>
      <c r="G149" s="4">
        <v>12</v>
      </c>
      <c r="H149" s="2">
        <v>12.5</v>
      </c>
      <c r="I149" s="2">
        <v>16.350000000000001</v>
      </c>
      <c r="J149" s="110">
        <v>2193377.2000000002</v>
      </c>
      <c r="L149" s="1">
        <f t="shared" si="9"/>
        <v>-3.6499999999999986</v>
      </c>
      <c r="M149" s="165">
        <f t="shared" si="10"/>
        <v>0.8084135640958432</v>
      </c>
      <c r="N149" s="148">
        <f t="shared" si="11"/>
        <v>2713187.0337345796</v>
      </c>
    </row>
    <row r="150" spans="1:15" ht="12" customHeight="1">
      <c r="A150" s="183" t="s">
        <v>34</v>
      </c>
      <c r="B150" s="2" t="s">
        <v>83</v>
      </c>
      <c r="C150" s="2" t="s">
        <v>84</v>
      </c>
      <c r="D150" s="2" t="s">
        <v>57</v>
      </c>
      <c r="E150" s="2" t="s">
        <v>48</v>
      </c>
      <c r="F150" s="87" t="s">
        <v>113</v>
      </c>
      <c r="G150" s="4">
        <v>0.56499999999999995</v>
      </c>
      <c r="H150" s="2" t="s">
        <v>29</v>
      </c>
      <c r="I150" s="2">
        <v>16.03</v>
      </c>
      <c r="J150" s="106">
        <v>2808389.5</v>
      </c>
      <c r="L150" s="1">
        <f t="shared" si="9"/>
        <v>-3.9699999999999989</v>
      </c>
      <c r="M150" s="165">
        <f t="shared" si="10"/>
        <v>0.79347950714595661</v>
      </c>
      <c r="N150" s="148">
        <f t="shared" si="11"/>
        <v>3539334.6327259471</v>
      </c>
    </row>
    <row r="151" spans="1:15" ht="12" customHeight="1">
      <c r="A151" s="183" t="s">
        <v>34</v>
      </c>
      <c r="B151" s="2" t="s">
        <v>83</v>
      </c>
      <c r="C151" s="2" t="s">
        <v>84</v>
      </c>
      <c r="D151" s="2" t="s">
        <v>57</v>
      </c>
      <c r="E151" s="2" t="s">
        <v>48</v>
      </c>
      <c r="F151" s="88" t="s">
        <v>114</v>
      </c>
      <c r="G151" s="4">
        <v>4.3</v>
      </c>
      <c r="H151" s="2">
        <v>4.8</v>
      </c>
      <c r="I151" s="2">
        <v>16.16</v>
      </c>
      <c r="J151" s="106">
        <v>2656719.8000000003</v>
      </c>
      <c r="L151" s="1">
        <f t="shared" si="9"/>
        <v>-3.84</v>
      </c>
      <c r="M151" s="165">
        <f t="shared" si="10"/>
        <v>0.79951290364402183</v>
      </c>
      <c r="N151" s="148">
        <f t="shared" si="11"/>
        <v>3322922.9795931955</v>
      </c>
    </row>
    <row r="152" spans="1:15" ht="12" customHeight="1">
      <c r="A152" s="183" t="s">
        <v>36</v>
      </c>
      <c r="B152" s="2" t="s">
        <v>83</v>
      </c>
      <c r="C152" s="2" t="s">
        <v>84</v>
      </c>
      <c r="D152" s="2" t="s">
        <v>57</v>
      </c>
      <c r="E152" s="2" t="s">
        <v>48</v>
      </c>
      <c r="F152" s="87" t="s">
        <v>113</v>
      </c>
      <c r="G152" s="4">
        <v>0.61299999999999999</v>
      </c>
      <c r="H152" s="2" t="s">
        <v>29</v>
      </c>
      <c r="I152" s="2">
        <v>16.899999999999999</v>
      </c>
      <c r="J152" s="106">
        <v>3245064.9000000004</v>
      </c>
      <c r="L152" s="1">
        <f t="shared" si="9"/>
        <v>-3.1000000000000014</v>
      </c>
      <c r="M152" s="165">
        <f t="shared" si="10"/>
        <v>0.83474113915411574</v>
      </c>
      <c r="N152" s="148">
        <f t="shared" si="11"/>
        <v>3887510.4481952144</v>
      </c>
    </row>
    <row r="153" spans="1:15" ht="12" customHeight="1" thickBot="1">
      <c r="A153" s="183" t="s">
        <v>36</v>
      </c>
      <c r="B153" s="2" t="s">
        <v>83</v>
      </c>
      <c r="C153" s="2" t="s">
        <v>84</v>
      </c>
      <c r="D153" s="2" t="s">
        <v>57</v>
      </c>
      <c r="E153" s="2" t="s">
        <v>48</v>
      </c>
      <c r="F153" s="88" t="s">
        <v>114</v>
      </c>
      <c r="G153" s="4">
        <v>4.3</v>
      </c>
      <c r="H153" s="2">
        <v>4.8</v>
      </c>
      <c r="I153" s="2">
        <v>15.88</v>
      </c>
      <c r="J153" s="110">
        <v>1688367.1</v>
      </c>
      <c r="L153" s="1">
        <f t="shared" si="9"/>
        <v>-4.1199999999999992</v>
      </c>
      <c r="M153" s="165">
        <f t="shared" si="10"/>
        <v>0.78657444969120616</v>
      </c>
      <c r="N153" s="148">
        <f t="shared" si="11"/>
        <v>2146480.9855733556</v>
      </c>
    </row>
    <row r="154" spans="1:15" ht="12" customHeight="1">
      <c r="A154" s="183" t="s">
        <v>39</v>
      </c>
      <c r="B154" s="2" t="s">
        <v>83</v>
      </c>
      <c r="C154" s="2" t="s">
        <v>84</v>
      </c>
      <c r="D154" s="2" t="s">
        <v>57</v>
      </c>
      <c r="E154" s="2" t="s">
        <v>48</v>
      </c>
      <c r="F154" s="87" t="s">
        <v>113</v>
      </c>
      <c r="G154" s="4">
        <v>0.51200000000000001</v>
      </c>
      <c r="H154" s="2" t="s">
        <v>29</v>
      </c>
      <c r="I154" s="2">
        <v>16.920000000000002</v>
      </c>
      <c r="J154" s="106">
        <v>2070041.4000000004</v>
      </c>
      <c r="L154" s="1">
        <f t="shared" si="9"/>
        <v>-3.0799999999999983</v>
      </c>
      <c r="M154" s="165">
        <f t="shared" si="10"/>
        <v>0.83571449530284925</v>
      </c>
      <c r="N154" s="148">
        <f t="shared" si="11"/>
        <v>2476971.9941854677</v>
      </c>
    </row>
    <row r="155" spans="1:15" ht="12" customHeight="1">
      <c r="A155" s="183" t="s">
        <v>39</v>
      </c>
      <c r="B155" s="2" t="s">
        <v>83</v>
      </c>
      <c r="C155" s="2" t="s">
        <v>84</v>
      </c>
      <c r="D155" s="2" t="s">
        <v>57</v>
      </c>
      <c r="E155" s="2" t="s">
        <v>48</v>
      </c>
      <c r="F155" s="88" t="s">
        <v>114</v>
      </c>
      <c r="G155" s="4">
        <v>4.5999999999999996</v>
      </c>
      <c r="H155" s="2">
        <v>5.3</v>
      </c>
      <c r="I155" s="2">
        <v>16.25</v>
      </c>
      <c r="J155" s="106">
        <v>2066708</v>
      </c>
      <c r="L155" s="1">
        <f t="shared" si="9"/>
        <v>-3.75</v>
      </c>
      <c r="M155" s="165">
        <f t="shared" si="10"/>
        <v>0.80371672380354497</v>
      </c>
      <c r="N155" s="148">
        <f t="shared" si="11"/>
        <v>2571438.3423794126</v>
      </c>
    </row>
    <row r="156" spans="1:15" ht="12" customHeight="1">
      <c r="A156" s="183" t="s">
        <v>40</v>
      </c>
      <c r="B156" s="2" t="s">
        <v>83</v>
      </c>
      <c r="C156" s="2" t="s">
        <v>84</v>
      </c>
      <c r="D156" s="2" t="s">
        <v>57</v>
      </c>
      <c r="E156" s="2" t="s">
        <v>48</v>
      </c>
      <c r="F156" s="87" t="s">
        <v>113</v>
      </c>
      <c r="G156" s="4">
        <v>0.49199999999999999</v>
      </c>
      <c r="H156" s="2" t="s">
        <v>29</v>
      </c>
      <c r="I156" s="2">
        <v>16.989999999999998</v>
      </c>
      <c r="J156" s="106">
        <v>4276752.2</v>
      </c>
      <c r="L156" s="1">
        <f t="shared" si="9"/>
        <v>-3.0100000000000016</v>
      </c>
      <c r="M156" s="165">
        <f t="shared" si="10"/>
        <v>0.83913018855252519</v>
      </c>
      <c r="N156" s="148">
        <f t="shared" si="11"/>
        <v>5096649.1950161764</v>
      </c>
    </row>
    <row r="157" spans="1:15" ht="12" customHeight="1" thickBot="1">
      <c r="A157" s="184" t="s">
        <v>40</v>
      </c>
      <c r="B157" s="12" t="s">
        <v>83</v>
      </c>
      <c r="C157" s="12" t="s">
        <v>84</v>
      </c>
      <c r="D157" s="12" t="s">
        <v>57</v>
      </c>
      <c r="E157" s="12" t="s">
        <v>48</v>
      </c>
      <c r="F157" s="89" t="s">
        <v>114</v>
      </c>
      <c r="G157" s="14">
        <v>4.2</v>
      </c>
      <c r="H157" s="12">
        <v>4.7</v>
      </c>
      <c r="I157" s="12">
        <v>16.21</v>
      </c>
      <c r="J157" s="110">
        <v>4940098.8000000007</v>
      </c>
      <c r="K157" s="168">
        <f>AVERAGE(J146:J157)</f>
        <v>2936864.2916666665</v>
      </c>
      <c r="L157" s="169">
        <f t="shared" si="9"/>
        <v>-3.7899999999999991</v>
      </c>
      <c r="M157" s="170">
        <f t="shared" si="10"/>
        <v>0.80184563733641812</v>
      </c>
      <c r="N157" s="196" t="s">
        <v>115</v>
      </c>
      <c r="O157" s="168">
        <f>AVERAGE(N146:N157)</f>
        <v>3375655.8753524004</v>
      </c>
    </row>
    <row r="158" spans="1:15" ht="12" customHeight="1">
      <c r="A158" s="172" t="s">
        <v>31</v>
      </c>
      <c r="B158" s="11" t="s">
        <v>86</v>
      </c>
      <c r="C158" s="11" t="s">
        <v>84</v>
      </c>
      <c r="D158" s="11" t="s">
        <v>57</v>
      </c>
      <c r="E158" s="11" t="s">
        <v>48</v>
      </c>
      <c r="F158" s="90" t="s">
        <v>113</v>
      </c>
      <c r="G158" s="13">
        <v>0</v>
      </c>
      <c r="H158" s="11" t="s">
        <v>29</v>
      </c>
      <c r="I158" s="11">
        <v>16.420000000000002</v>
      </c>
      <c r="J158" s="106">
        <v>3213397.6000000006</v>
      </c>
      <c r="L158" s="1">
        <f t="shared" si="9"/>
        <v>-3.5799999999999983</v>
      </c>
      <c r="M158" s="165">
        <f t="shared" si="10"/>
        <v>0.81171767425469377</v>
      </c>
      <c r="N158" s="148">
        <f t="shared" ref="N158:N168" si="12">J158/M158</f>
        <v>3958762.6362213818</v>
      </c>
    </row>
    <row r="159" spans="1:15" ht="12" customHeight="1">
      <c r="A159" s="173" t="s">
        <v>31</v>
      </c>
      <c r="B159" s="2" t="s">
        <v>86</v>
      </c>
      <c r="C159" s="2" t="s">
        <v>84</v>
      </c>
      <c r="D159" s="2" t="s">
        <v>57</v>
      </c>
      <c r="E159" s="2" t="s">
        <v>48</v>
      </c>
      <c r="F159" s="88" t="s">
        <v>114</v>
      </c>
      <c r="G159" s="4">
        <v>15.5</v>
      </c>
      <c r="H159" s="2">
        <v>16</v>
      </c>
      <c r="I159" s="2">
        <v>16.25</v>
      </c>
      <c r="J159" s="106">
        <v>2130042.6</v>
      </c>
      <c r="L159" s="1">
        <f t="shared" si="9"/>
        <v>-3.75</v>
      </c>
      <c r="M159" s="165">
        <f t="shared" si="10"/>
        <v>0.80371672380354497</v>
      </c>
      <c r="N159" s="148">
        <f t="shared" si="12"/>
        <v>2650240.4851297499</v>
      </c>
    </row>
    <row r="160" spans="1:15" ht="12" customHeight="1">
      <c r="A160" s="173" t="s">
        <v>33</v>
      </c>
      <c r="B160" s="2" t="s">
        <v>86</v>
      </c>
      <c r="C160" s="2" t="s">
        <v>84</v>
      </c>
      <c r="D160" s="2" t="s">
        <v>57</v>
      </c>
      <c r="E160" s="2" t="s">
        <v>48</v>
      </c>
      <c r="F160" s="87" t="s">
        <v>113</v>
      </c>
      <c r="G160" s="4">
        <v>0.50600000000000001</v>
      </c>
      <c r="H160" s="2" t="s">
        <v>29</v>
      </c>
      <c r="I160" s="2">
        <v>15.41</v>
      </c>
      <c r="J160" s="106">
        <v>2473382.8000000003</v>
      </c>
      <c r="L160" s="1">
        <f t="shared" si="9"/>
        <v>-4.59</v>
      </c>
      <c r="M160" s="165">
        <f t="shared" si="10"/>
        <v>0.76532531415278504</v>
      </c>
      <c r="N160" s="148">
        <f t="shared" si="12"/>
        <v>3231805.8141563428</v>
      </c>
    </row>
    <row r="161" spans="1:15" ht="12" customHeight="1">
      <c r="A161" s="173" t="s">
        <v>33</v>
      </c>
      <c r="B161" s="2" t="s">
        <v>86</v>
      </c>
      <c r="C161" s="2" t="s">
        <v>84</v>
      </c>
      <c r="D161" s="2" t="s">
        <v>57</v>
      </c>
      <c r="E161" s="2" t="s">
        <v>48</v>
      </c>
      <c r="F161" s="88" t="s">
        <v>114</v>
      </c>
      <c r="G161" s="4">
        <v>11.5</v>
      </c>
      <c r="H161" s="2">
        <v>12</v>
      </c>
      <c r="I161" s="2">
        <v>16.25</v>
      </c>
      <c r="J161" s="106">
        <v>2648386.3000000003</v>
      </c>
      <c r="L161" s="1">
        <f t="shared" si="9"/>
        <v>-3.75</v>
      </c>
      <c r="M161" s="165">
        <f t="shared" si="10"/>
        <v>0.80371672380354497</v>
      </c>
      <c r="N161" s="148">
        <f t="shared" si="12"/>
        <v>3295173.8113232963</v>
      </c>
    </row>
    <row r="162" spans="1:15" ht="12" customHeight="1">
      <c r="A162" s="173" t="s">
        <v>34</v>
      </c>
      <c r="B162" s="2" t="s">
        <v>86</v>
      </c>
      <c r="C162" s="2" t="s">
        <v>84</v>
      </c>
      <c r="D162" s="2" t="s">
        <v>57</v>
      </c>
      <c r="E162" s="2" t="s">
        <v>48</v>
      </c>
      <c r="F162" s="87" t="s">
        <v>113</v>
      </c>
      <c r="G162" s="4">
        <v>0.5</v>
      </c>
      <c r="H162" s="2" t="s">
        <v>29</v>
      </c>
      <c r="I162" s="2">
        <v>14.68</v>
      </c>
      <c r="J162" s="109">
        <v>2291712.5000000005</v>
      </c>
      <c r="L162" s="1">
        <f t="shared" si="9"/>
        <v>-5.32</v>
      </c>
      <c r="M162" s="165">
        <f t="shared" si="10"/>
        <v>0.73345385709813538</v>
      </c>
      <c r="N162" s="148">
        <f t="shared" si="12"/>
        <v>3124548.9785369984</v>
      </c>
    </row>
    <row r="163" spans="1:15" ht="12" customHeight="1" thickBot="1">
      <c r="A163" s="173" t="s">
        <v>34</v>
      </c>
      <c r="B163" s="2" t="s">
        <v>86</v>
      </c>
      <c r="C163" s="2" t="s">
        <v>84</v>
      </c>
      <c r="D163" s="2" t="s">
        <v>57</v>
      </c>
      <c r="E163" s="2" t="s">
        <v>48</v>
      </c>
      <c r="F163" s="88" t="s">
        <v>114</v>
      </c>
      <c r="G163" s="4">
        <v>4</v>
      </c>
      <c r="H163" s="2">
        <v>4.5</v>
      </c>
      <c r="I163" s="2">
        <v>16.170000000000002</v>
      </c>
      <c r="J163" s="110">
        <v>1990039.8000000003</v>
      </c>
      <c r="L163" s="1">
        <f t="shared" si="9"/>
        <v>-3.8299999999999983</v>
      </c>
      <c r="M163" s="165">
        <f t="shared" si="10"/>
        <v>0.79997890683758688</v>
      </c>
      <c r="N163" s="148">
        <f t="shared" si="12"/>
        <v>2487615.3395929746</v>
      </c>
    </row>
    <row r="164" spans="1:15" ht="12" customHeight="1">
      <c r="A164" s="173" t="s">
        <v>36</v>
      </c>
      <c r="B164" s="2" t="s">
        <v>86</v>
      </c>
      <c r="C164" s="2" t="s">
        <v>84</v>
      </c>
      <c r="D164" s="2" t="s">
        <v>57</v>
      </c>
      <c r="E164" s="2" t="s">
        <v>48</v>
      </c>
      <c r="F164" s="87" t="s">
        <v>113</v>
      </c>
      <c r="G164" s="4">
        <v>0.502</v>
      </c>
      <c r="H164" s="2" t="s">
        <v>29</v>
      </c>
      <c r="I164" s="2">
        <v>15.31</v>
      </c>
      <c r="J164" s="106">
        <v>4283419</v>
      </c>
      <c r="L164" s="1">
        <f t="shared" si="9"/>
        <v>-4.6899999999999995</v>
      </c>
      <c r="M164" s="165">
        <f t="shared" si="10"/>
        <v>0.76087881432661153</v>
      </c>
      <c r="N164" s="148">
        <f t="shared" si="12"/>
        <v>5629567.9671287555</v>
      </c>
    </row>
    <row r="165" spans="1:15" ht="12" customHeight="1">
      <c r="A165" s="173" t="s">
        <v>36</v>
      </c>
      <c r="B165" s="2" t="s">
        <v>86</v>
      </c>
      <c r="C165" s="2" t="s">
        <v>84</v>
      </c>
      <c r="D165" s="2" t="s">
        <v>57</v>
      </c>
      <c r="E165" s="2" t="s">
        <v>48</v>
      </c>
      <c r="F165" s="88" t="s">
        <v>114</v>
      </c>
      <c r="G165" s="4">
        <v>4</v>
      </c>
      <c r="H165" s="2">
        <v>4.5</v>
      </c>
      <c r="I165" s="2">
        <v>16.46</v>
      </c>
      <c r="J165" s="106">
        <v>2565051.3000000003</v>
      </c>
      <c r="L165" s="1">
        <f t="shared" si="9"/>
        <v>-3.5399999999999991</v>
      </c>
      <c r="M165" s="165">
        <f t="shared" si="10"/>
        <v>0.8136117968697032</v>
      </c>
      <c r="N165" s="148">
        <f t="shared" si="12"/>
        <v>3152672.207886857</v>
      </c>
    </row>
    <row r="166" spans="1:15" ht="12" customHeight="1">
      <c r="A166" s="173" t="s">
        <v>39</v>
      </c>
      <c r="B166" s="2" t="s">
        <v>86</v>
      </c>
      <c r="C166" s="2" t="s">
        <v>84</v>
      </c>
      <c r="D166" s="2" t="s">
        <v>57</v>
      </c>
      <c r="E166" s="2" t="s">
        <v>48</v>
      </c>
      <c r="F166" s="87" t="s">
        <v>113</v>
      </c>
      <c r="G166" s="4">
        <v>0.50600000000000001</v>
      </c>
      <c r="H166" s="2" t="s">
        <v>29</v>
      </c>
      <c r="I166" s="2">
        <v>16.37</v>
      </c>
      <c r="J166" s="106">
        <v>2728387.9000000004</v>
      </c>
      <c r="L166" s="1">
        <f t="shared" si="9"/>
        <v>-3.629999999999999</v>
      </c>
      <c r="M166" s="165">
        <f t="shared" si="10"/>
        <v>0.80935622077876346</v>
      </c>
      <c r="N166" s="148">
        <f t="shared" si="12"/>
        <v>3371059.4049363611</v>
      </c>
    </row>
    <row r="167" spans="1:15" ht="12" customHeight="1" thickBot="1">
      <c r="A167" s="173" t="s">
        <v>39</v>
      </c>
      <c r="B167" s="2" t="s">
        <v>86</v>
      </c>
      <c r="C167" s="2" t="s">
        <v>84</v>
      </c>
      <c r="D167" s="2" t="s">
        <v>57</v>
      </c>
      <c r="E167" s="2" t="s">
        <v>48</v>
      </c>
      <c r="F167" s="88" t="s">
        <v>114</v>
      </c>
      <c r="G167" s="4">
        <v>4.5</v>
      </c>
      <c r="H167" s="2">
        <v>5</v>
      </c>
      <c r="I167" s="2">
        <v>16.75</v>
      </c>
      <c r="J167" s="110">
        <v>2190043.7999999998</v>
      </c>
      <c r="L167" s="1">
        <f t="shared" si="9"/>
        <v>-3.25</v>
      </c>
      <c r="M167" s="165">
        <f t="shared" si="10"/>
        <v>0.82747701264071027</v>
      </c>
      <c r="N167" s="148">
        <f t="shared" si="12"/>
        <v>2646652.1323788301</v>
      </c>
    </row>
    <row r="168" spans="1:15" ht="12" customHeight="1">
      <c r="A168" s="173" t="s">
        <v>40</v>
      </c>
      <c r="B168" s="2" t="s">
        <v>86</v>
      </c>
      <c r="C168" s="2" t="s">
        <v>84</v>
      </c>
      <c r="D168" s="2" t="s">
        <v>57</v>
      </c>
      <c r="E168" s="2" t="s">
        <v>48</v>
      </c>
      <c r="F168" s="87" t="s">
        <v>113</v>
      </c>
      <c r="G168" s="4">
        <v>0.502</v>
      </c>
      <c r="H168" s="2" t="s">
        <v>29</v>
      </c>
      <c r="I168" s="2">
        <v>15.61</v>
      </c>
      <c r="J168" s="106">
        <v>15746981.600000001</v>
      </c>
      <c r="L168" s="1">
        <f t="shared" si="9"/>
        <v>-4.3900000000000006</v>
      </c>
      <c r="M168" s="165">
        <f t="shared" si="10"/>
        <v>0.77429642036146085</v>
      </c>
      <c r="N168" s="148">
        <f t="shared" si="12"/>
        <v>20337148.908229381</v>
      </c>
    </row>
    <row r="169" spans="1:15" ht="12" customHeight="1" thickBot="1">
      <c r="A169" s="174" t="s">
        <v>40</v>
      </c>
      <c r="B169" s="12" t="s">
        <v>86</v>
      </c>
      <c r="C169" s="12" t="s">
        <v>84</v>
      </c>
      <c r="D169" s="12" t="s">
        <v>57</v>
      </c>
      <c r="E169" s="12" t="s">
        <v>48</v>
      </c>
      <c r="F169" s="89" t="s">
        <v>114</v>
      </c>
      <c r="G169" s="14">
        <v>3.4</v>
      </c>
      <c r="H169" s="12">
        <v>3.9</v>
      </c>
      <c r="I169" s="12">
        <v>16.739999999999998</v>
      </c>
      <c r="J169" s="106">
        <v>10241871.500000002</v>
      </c>
      <c r="K169" s="168">
        <f>AVERAGE(J158:J169)</f>
        <v>4375226.3916666666</v>
      </c>
      <c r="L169" s="169">
        <f t="shared" si="9"/>
        <v>-3.2600000000000016</v>
      </c>
      <c r="M169" s="197">
        <f t="shared" si="10"/>
        <v>0.82699499126840104</v>
      </c>
      <c r="N169" s="196" t="s">
        <v>115</v>
      </c>
      <c r="O169" s="168">
        <f>AVERAGE(N158:N169)</f>
        <v>4898658.8805019027</v>
      </c>
    </row>
    <row r="170" spans="1:15" ht="12" customHeight="1">
      <c r="A170" s="31" t="s">
        <v>31</v>
      </c>
      <c r="B170" s="11" t="s">
        <v>88</v>
      </c>
      <c r="C170" s="11" t="s">
        <v>84</v>
      </c>
      <c r="D170" s="11" t="s">
        <v>57</v>
      </c>
      <c r="E170" s="11" t="s">
        <v>48</v>
      </c>
      <c r="F170" s="90" t="s">
        <v>113</v>
      </c>
      <c r="G170" s="13">
        <v>0.44900000000000001</v>
      </c>
      <c r="H170" s="11" t="s">
        <v>29</v>
      </c>
      <c r="I170" s="11">
        <v>14.97</v>
      </c>
      <c r="J170" s="106">
        <v>2413381.6</v>
      </c>
      <c r="L170" s="1">
        <f t="shared" si="9"/>
        <v>-5.0299999999999994</v>
      </c>
      <c r="M170" s="165">
        <f t="shared" si="10"/>
        <v>0.74595305637949938</v>
      </c>
      <c r="N170" s="148">
        <f t="shared" ref="N170:N201" si="13">J170/M170</f>
        <v>3235299.5665885522</v>
      </c>
    </row>
    <row r="171" spans="1:15" ht="12" customHeight="1" thickBot="1">
      <c r="A171" s="29" t="s">
        <v>31</v>
      </c>
      <c r="B171" s="2" t="s">
        <v>88</v>
      </c>
      <c r="C171" s="2" t="s">
        <v>84</v>
      </c>
      <c r="D171" s="2" t="s">
        <v>57</v>
      </c>
      <c r="E171" s="2" t="s">
        <v>48</v>
      </c>
      <c r="F171" s="88" t="s">
        <v>114</v>
      </c>
      <c r="G171" s="4">
        <v>15.5</v>
      </c>
      <c r="H171" s="2">
        <v>16</v>
      </c>
      <c r="I171" s="2">
        <v>14.97</v>
      </c>
      <c r="J171" s="110">
        <v>1630032.6</v>
      </c>
      <c r="L171" s="1">
        <f t="shared" si="9"/>
        <v>-5.0299999999999994</v>
      </c>
      <c r="M171" s="165">
        <f t="shared" si="10"/>
        <v>0.74595305637949938</v>
      </c>
      <c r="N171" s="148">
        <f t="shared" si="13"/>
        <v>2185167.8011903344</v>
      </c>
    </row>
    <row r="172" spans="1:15" ht="12" customHeight="1">
      <c r="A172" s="29" t="s">
        <v>33</v>
      </c>
      <c r="B172" s="2" t="s">
        <v>88</v>
      </c>
      <c r="C172" s="2" t="s">
        <v>84</v>
      </c>
      <c r="D172" s="2" t="s">
        <v>57</v>
      </c>
      <c r="E172" s="2" t="s">
        <v>48</v>
      </c>
      <c r="F172" s="87" t="s">
        <v>113</v>
      </c>
      <c r="G172" s="4">
        <v>0.56399999999999995</v>
      </c>
      <c r="H172" s="2" t="s">
        <v>29</v>
      </c>
      <c r="I172" s="2">
        <v>14.23</v>
      </c>
      <c r="J172" s="106">
        <v>4876764.2</v>
      </c>
      <c r="L172" s="1">
        <f t="shared" si="9"/>
        <v>-5.77</v>
      </c>
      <c r="M172" s="165">
        <f t="shared" si="10"/>
        <v>0.71447190765327162</v>
      </c>
      <c r="N172" s="148">
        <f t="shared" si="13"/>
        <v>6825690.6223479686</v>
      </c>
    </row>
    <row r="173" spans="1:15" ht="12" customHeight="1">
      <c r="A173" s="29" t="s">
        <v>33</v>
      </c>
      <c r="B173" s="2" t="s">
        <v>88</v>
      </c>
      <c r="C173" s="2" t="s">
        <v>84</v>
      </c>
      <c r="D173" s="2" t="s">
        <v>57</v>
      </c>
      <c r="E173" s="2" t="s">
        <v>48</v>
      </c>
      <c r="F173" s="88" t="s">
        <v>114</v>
      </c>
      <c r="G173" s="4">
        <v>11.5</v>
      </c>
      <c r="H173" s="2">
        <v>12</v>
      </c>
      <c r="I173" s="2">
        <v>14.21</v>
      </c>
      <c r="J173" s="106">
        <v>3731741.3000000003</v>
      </c>
      <c r="L173" s="1">
        <f t="shared" si="9"/>
        <v>-5.7899999999999991</v>
      </c>
      <c r="M173" s="165">
        <f t="shared" si="10"/>
        <v>0.71363976267036133</v>
      </c>
      <c r="N173" s="148">
        <f t="shared" si="13"/>
        <v>5229166.7241693987</v>
      </c>
    </row>
    <row r="174" spans="1:15" ht="12" customHeight="1">
      <c r="A174" s="29" t="s">
        <v>34</v>
      </c>
      <c r="B174" s="2" t="s">
        <v>88</v>
      </c>
      <c r="C174" s="2" t="s">
        <v>84</v>
      </c>
      <c r="D174" s="2" t="s">
        <v>57</v>
      </c>
      <c r="E174" s="2" t="s">
        <v>48</v>
      </c>
      <c r="F174" s="87" t="s">
        <v>113</v>
      </c>
      <c r="G174" s="4">
        <v>0.49399999999999999</v>
      </c>
      <c r="H174" s="2" t="s">
        <v>29</v>
      </c>
      <c r="I174" s="2">
        <v>13.3</v>
      </c>
      <c r="J174" s="106">
        <v>1083355.0000000002</v>
      </c>
      <c r="L174" s="1">
        <f t="shared" si="9"/>
        <v>-6.6999999999999993</v>
      </c>
      <c r="M174" s="165">
        <f t="shared" si="10"/>
        <v>0.67678496590740211</v>
      </c>
      <c r="N174" s="148">
        <f t="shared" si="13"/>
        <v>1600737.3901213773</v>
      </c>
    </row>
    <row r="175" spans="1:15" ht="12" customHeight="1" thickBot="1">
      <c r="A175" s="29" t="s">
        <v>34</v>
      </c>
      <c r="B175" s="2" t="s">
        <v>88</v>
      </c>
      <c r="C175" s="2" t="s">
        <v>84</v>
      </c>
      <c r="D175" s="2" t="s">
        <v>57</v>
      </c>
      <c r="E175" s="2" t="s">
        <v>48</v>
      </c>
      <c r="F175" s="88" t="s">
        <v>114</v>
      </c>
      <c r="G175" s="4">
        <v>4</v>
      </c>
      <c r="H175" s="2">
        <v>4.5</v>
      </c>
      <c r="I175" s="2">
        <v>13.82</v>
      </c>
      <c r="J175" s="110">
        <v>1078354.9000000001</v>
      </c>
      <c r="L175" s="1">
        <f t="shared" si="9"/>
        <v>-6.18</v>
      </c>
      <c r="M175" s="165">
        <f t="shared" si="10"/>
        <v>0.69760526981670723</v>
      </c>
      <c r="N175" s="148">
        <f t="shared" si="13"/>
        <v>1545795.2321422875</v>
      </c>
    </row>
    <row r="176" spans="1:15" ht="12" customHeight="1">
      <c r="A176" s="29" t="s">
        <v>36</v>
      </c>
      <c r="B176" s="2" t="s">
        <v>88</v>
      </c>
      <c r="C176" s="2" t="s">
        <v>84</v>
      </c>
      <c r="D176" s="2" t="s">
        <v>57</v>
      </c>
      <c r="E176" s="2" t="s">
        <v>48</v>
      </c>
      <c r="F176" s="87" t="s">
        <v>113</v>
      </c>
      <c r="G176" s="4">
        <v>0.48199999999999998</v>
      </c>
      <c r="H176" s="2" t="s">
        <v>29</v>
      </c>
      <c r="I176" s="2">
        <v>13.59</v>
      </c>
      <c r="J176" s="106">
        <v>4096748.6000000006</v>
      </c>
      <c r="L176" s="1">
        <f t="shared" si="9"/>
        <v>-6.41</v>
      </c>
      <c r="M176" s="165">
        <f t="shared" si="10"/>
        <v>0.68831843877367926</v>
      </c>
      <c r="N176" s="148">
        <f t="shared" si="13"/>
        <v>5951821.6703577535</v>
      </c>
    </row>
    <row r="177" spans="1:15" ht="12" customHeight="1">
      <c r="A177" s="29" t="s">
        <v>36</v>
      </c>
      <c r="B177" s="2" t="s">
        <v>88</v>
      </c>
      <c r="C177" s="2" t="s">
        <v>84</v>
      </c>
      <c r="D177" s="2" t="s">
        <v>57</v>
      </c>
      <c r="E177" s="2" t="s">
        <v>48</v>
      </c>
      <c r="F177" s="88" t="s">
        <v>114</v>
      </c>
      <c r="G177" s="4">
        <v>4.5</v>
      </c>
      <c r="H177" s="2">
        <v>5</v>
      </c>
      <c r="I177" s="2">
        <v>15.1</v>
      </c>
      <c r="J177" s="106">
        <v>2371714.1000000006</v>
      </c>
      <c r="L177" s="1">
        <f t="shared" si="9"/>
        <v>-4.9000000000000004</v>
      </c>
      <c r="M177" s="165">
        <f t="shared" si="10"/>
        <v>0.75162507502339515</v>
      </c>
      <c r="N177" s="148">
        <f t="shared" si="13"/>
        <v>3155448.3462731447</v>
      </c>
    </row>
    <row r="178" spans="1:15" ht="12" customHeight="1">
      <c r="A178" s="29" t="s">
        <v>39</v>
      </c>
      <c r="B178" s="2" t="s">
        <v>88</v>
      </c>
      <c r="C178" s="2" t="s">
        <v>84</v>
      </c>
      <c r="D178" s="2" t="s">
        <v>57</v>
      </c>
      <c r="E178" s="2" t="s">
        <v>48</v>
      </c>
      <c r="F178" s="87" t="s">
        <v>113</v>
      </c>
      <c r="G178" s="4">
        <v>0.499</v>
      </c>
      <c r="H178" s="2" t="s">
        <v>29</v>
      </c>
      <c r="I178" s="2">
        <v>13.83</v>
      </c>
      <c r="J178" s="106">
        <v>4371754.1000000006</v>
      </c>
      <c r="L178" s="1">
        <f t="shared" si="9"/>
        <v>-6.17</v>
      </c>
      <c r="M178" s="165">
        <f t="shared" si="10"/>
        <v>0.69801187524121089</v>
      </c>
      <c r="N178" s="148">
        <f t="shared" si="13"/>
        <v>6263151.4664263558</v>
      </c>
    </row>
    <row r="179" spans="1:15" ht="12" customHeight="1" thickBot="1">
      <c r="A179" s="29" t="s">
        <v>39</v>
      </c>
      <c r="B179" s="2" t="s">
        <v>88</v>
      </c>
      <c r="C179" s="2" t="s">
        <v>84</v>
      </c>
      <c r="D179" s="2" t="s">
        <v>57</v>
      </c>
      <c r="E179" s="2" t="s">
        <v>48</v>
      </c>
      <c r="F179" s="88" t="s">
        <v>114</v>
      </c>
      <c r="G179" s="4">
        <v>4</v>
      </c>
      <c r="H179" s="2">
        <v>4.5</v>
      </c>
      <c r="I179" s="2">
        <v>15.68</v>
      </c>
      <c r="J179" s="110">
        <v>4930098.6000000006</v>
      </c>
      <c r="L179" s="1">
        <f t="shared" si="9"/>
        <v>-4.32</v>
      </c>
      <c r="M179" s="165">
        <f t="shared" si="10"/>
        <v>0.77746108852402351</v>
      </c>
      <c r="N179" s="148">
        <f t="shared" si="13"/>
        <v>6341280.1910891524</v>
      </c>
    </row>
    <row r="180" spans="1:15" ht="12" customHeight="1">
      <c r="A180" s="29" t="s">
        <v>40</v>
      </c>
      <c r="B180" s="2" t="s">
        <v>88</v>
      </c>
      <c r="C180" s="2" t="s">
        <v>84</v>
      </c>
      <c r="D180" s="2" t="s">
        <v>57</v>
      </c>
      <c r="E180" s="2" t="s">
        <v>48</v>
      </c>
      <c r="F180" s="87" t="s">
        <v>113</v>
      </c>
      <c r="G180" s="4">
        <v>0.49199999999999999</v>
      </c>
      <c r="H180" s="2" t="s">
        <v>29</v>
      </c>
      <c r="I180" s="2">
        <v>13.8</v>
      </c>
      <c r="J180" s="106">
        <v>6646799.6000000006</v>
      </c>
      <c r="L180" s="1">
        <f t="shared" si="9"/>
        <v>-6.1999999999999993</v>
      </c>
      <c r="M180" s="165">
        <f t="shared" si="10"/>
        <v>0.69679276939631085</v>
      </c>
      <c r="N180" s="148">
        <f t="shared" si="13"/>
        <v>9539134.0035842676</v>
      </c>
    </row>
    <row r="181" spans="1:15" ht="12" customHeight="1" thickBot="1">
      <c r="A181" s="34" t="s">
        <v>40</v>
      </c>
      <c r="B181" s="12" t="s">
        <v>88</v>
      </c>
      <c r="C181" s="12" t="s">
        <v>84</v>
      </c>
      <c r="D181" s="12" t="s">
        <v>57</v>
      </c>
      <c r="E181" s="12" t="s">
        <v>48</v>
      </c>
      <c r="F181" s="89" t="s">
        <v>114</v>
      </c>
      <c r="G181" s="14">
        <v>3.8</v>
      </c>
      <c r="H181" s="12">
        <v>4.3</v>
      </c>
      <c r="I181" s="12">
        <v>14.38</v>
      </c>
      <c r="J181" s="106">
        <v>2980059.6000000006</v>
      </c>
      <c r="K181" s="168">
        <f>AVERAGE(J170:J181)</f>
        <v>3350900.350000001</v>
      </c>
      <c r="L181" s="169">
        <f t="shared" si="9"/>
        <v>-5.6199999999999992</v>
      </c>
      <c r="M181" s="170">
        <f t="shared" si="10"/>
        <v>0.72074400252501292</v>
      </c>
      <c r="N181" s="175">
        <f t="shared" si="13"/>
        <v>4134699.1297323764</v>
      </c>
      <c r="O181" s="168">
        <f>AVERAGE(N170:N181)</f>
        <v>4667282.6786685809</v>
      </c>
    </row>
    <row r="182" spans="1:15" ht="12" customHeight="1">
      <c r="A182" s="43" t="s">
        <v>31</v>
      </c>
      <c r="B182" s="11" t="s">
        <v>91</v>
      </c>
      <c r="C182" s="11" t="s">
        <v>90</v>
      </c>
      <c r="D182" s="11" t="s">
        <v>57</v>
      </c>
      <c r="E182" s="11" t="s">
        <v>48</v>
      </c>
      <c r="F182" s="90" t="s">
        <v>113</v>
      </c>
      <c r="G182" s="13">
        <v>0</v>
      </c>
      <c r="H182" s="11" t="s">
        <v>29</v>
      </c>
      <c r="I182" s="11">
        <v>13.43</v>
      </c>
      <c r="J182" s="106">
        <v>703347.4</v>
      </c>
      <c r="L182" s="1">
        <f t="shared" si="9"/>
        <v>-6.57</v>
      </c>
      <c r="M182" s="165">
        <f t="shared" si="10"/>
        <v>0.68193104971482899</v>
      </c>
      <c r="N182" s="148">
        <f t="shared" si="13"/>
        <v>1031405.4482401512</v>
      </c>
    </row>
    <row r="183" spans="1:15" ht="12" customHeight="1">
      <c r="A183" s="44" t="s">
        <v>31</v>
      </c>
      <c r="B183" s="2" t="s">
        <v>91</v>
      </c>
      <c r="C183" s="2" t="s">
        <v>90</v>
      </c>
      <c r="D183" s="2" t="s">
        <v>57</v>
      </c>
      <c r="E183" s="2" t="s">
        <v>48</v>
      </c>
      <c r="F183" s="88" t="s">
        <v>114</v>
      </c>
      <c r="G183" s="4">
        <v>16</v>
      </c>
      <c r="H183" s="2">
        <v>16.5</v>
      </c>
      <c r="I183" s="2">
        <v>15.11</v>
      </c>
      <c r="J183" s="106">
        <v>340006.80000000005</v>
      </c>
      <c r="L183" s="1">
        <f t="shared" si="9"/>
        <v>-4.8900000000000006</v>
      </c>
      <c r="M183" s="165">
        <f t="shared" si="10"/>
        <v>0.7520631663709243</v>
      </c>
      <c r="N183" s="148">
        <f t="shared" si="13"/>
        <v>452098.72681399964</v>
      </c>
    </row>
    <row r="184" spans="1:15" ht="12" customHeight="1">
      <c r="A184" s="44" t="s">
        <v>33</v>
      </c>
      <c r="B184" s="2" t="s">
        <v>91</v>
      </c>
      <c r="C184" s="2" t="s">
        <v>90</v>
      </c>
      <c r="D184" s="2" t="s">
        <v>57</v>
      </c>
      <c r="E184" s="2" t="s">
        <v>48</v>
      </c>
      <c r="F184" s="87" t="s">
        <v>113</v>
      </c>
      <c r="G184" s="4">
        <v>0.51200000000000001</v>
      </c>
      <c r="H184" s="2" t="s">
        <v>29</v>
      </c>
      <c r="I184" s="2">
        <v>12.55</v>
      </c>
      <c r="J184" s="106">
        <v>5453442.4000000004</v>
      </c>
      <c r="L184" s="1">
        <f t="shared" si="9"/>
        <v>-7.4499999999999993</v>
      </c>
      <c r="M184" s="165">
        <f t="shared" si="10"/>
        <v>0.64784528715697043</v>
      </c>
      <c r="N184" s="148">
        <f t="shared" si="13"/>
        <v>8417815.9633330051</v>
      </c>
    </row>
    <row r="185" spans="1:15" ht="12" customHeight="1">
      <c r="A185" s="44" t="s">
        <v>33</v>
      </c>
      <c r="B185" s="2" t="s">
        <v>91</v>
      </c>
      <c r="C185" s="2" t="s">
        <v>90</v>
      </c>
      <c r="D185" s="2" t="s">
        <v>57</v>
      </c>
      <c r="E185" s="2" t="s">
        <v>48</v>
      </c>
      <c r="F185" s="88" t="s">
        <v>114</v>
      </c>
      <c r="G185" s="4">
        <v>11.5</v>
      </c>
      <c r="H185" s="2">
        <v>12</v>
      </c>
      <c r="I185" s="2">
        <v>15</v>
      </c>
      <c r="J185" s="106">
        <v>4063414.6000000006</v>
      </c>
      <c r="L185" s="1">
        <f t="shared" si="9"/>
        <v>-5</v>
      </c>
      <c r="M185" s="165">
        <f t="shared" si="10"/>
        <v>0.74725817286605689</v>
      </c>
      <c r="N185" s="148">
        <f t="shared" si="13"/>
        <v>5437765.3501132755</v>
      </c>
    </row>
    <row r="186" spans="1:15" ht="12" customHeight="1">
      <c r="A186" s="44" t="s">
        <v>34</v>
      </c>
      <c r="B186" s="2" t="s">
        <v>91</v>
      </c>
      <c r="C186" s="2" t="s">
        <v>90</v>
      </c>
      <c r="D186" s="2" t="s">
        <v>57</v>
      </c>
      <c r="E186" s="2" t="s">
        <v>48</v>
      </c>
      <c r="F186" s="87" t="s">
        <v>113</v>
      </c>
      <c r="G186" s="4">
        <v>0.51400000000000001</v>
      </c>
      <c r="H186" s="2" t="s">
        <v>29</v>
      </c>
      <c r="I186" s="2">
        <v>12.18</v>
      </c>
      <c r="J186" s="106">
        <v>6861803.9000000004</v>
      </c>
      <c r="L186" s="1">
        <f t="shared" si="9"/>
        <v>-7.82</v>
      </c>
      <c r="M186" s="165">
        <f t="shared" si="10"/>
        <v>0.6340275561506088</v>
      </c>
      <c r="N186" s="148">
        <f t="shared" si="13"/>
        <v>10822564.151091924</v>
      </c>
    </row>
    <row r="187" spans="1:15" ht="12" customHeight="1" thickBot="1">
      <c r="A187" s="44" t="s">
        <v>34</v>
      </c>
      <c r="B187" s="2" t="s">
        <v>91</v>
      </c>
      <c r="C187" s="2" t="s">
        <v>90</v>
      </c>
      <c r="D187" s="2" t="s">
        <v>57</v>
      </c>
      <c r="E187" s="2" t="s">
        <v>48</v>
      </c>
      <c r="F187" s="88" t="s">
        <v>114</v>
      </c>
      <c r="G187" s="4">
        <v>4.0999999999999996</v>
      </c>
      <c r="H187" s="2">
        <v>4.5</v>
      </c>
      <c r="I187" s="2">
        <v>14.92</v>
      </c>
      <c r="J187" s="110">
        <v>3168396.7</v>
      </c>
      <c r="L187" s="1">
        <f t="shared" si="9"/>
        <v>-5.08</v>
      </c>
      <c r="M187" s="165">
        <f t="shared" si="10"/>
        <v>0.743782925687833</v>
      </c>
      <c r="N187" s="148">
        <f t="shared" si="13"/>
        <v>4259840.5940415226</v>
      </c>
    </row>
    <row r="188" spans="1:15" ht="12" customHeight="1">
      <c r="A188" s="44" t="s">
        <v>36</v>
      </c>
      <c r="B188" s="2" t="s">
        <v>91</v>
      </c>
      <c r="C188" s="2" t="s">
        <v>90</v>
      </c>
      <c r="D188" s="2" t="s">
        <v>57</v>
      </c>
      <c r="E188" s="2" t="s">
        <v>48</v>
      </c>
      <c r="F188" s="87" t="s">
        <v>113</v>
      </c>
      <c r="G188" s="4">
        <v>0.504</v>
      </c>
      <c r="H188" s="2" t="s">
        <v>29</v>
      </c>
      <c r="I188" s="2">
        <v>12.8</v>
      </c>
      <c r="J188" s="106">
        <v>6661799.9000000004</v>
      </c>
      <c r="L188" s="1">
        <f t="shared" si="9"/>
        <v>-7.1999999999999993</v>
      </c>
      <c r="M188" s="165">
        <f t="shared" si="10"/>
        <v>0.65735166924180277</v>
      </c>
      <c r="N188" s="148">
        <f t="shared" si="13"/>
        <v>10134301.3362753</v>
      </c>
    </row>
    <row r="189" spans="1:15" ht="12" customHeight="1">
      <c r="A189" s="44" t="s">
        <v>36</v>
      </c>
      <c r="B189" s="2" t="s">
        <v>91</v>
      </c>
      <c r="C189" s="2" t="s">
        <v>90</v>
      </c>
      <c r="D189" s="2" t="s">
        <v>57</v>
      </c>
      <c r="E189" s="2" t="s">
        <v>48</v>
      </c>
      <c r="F189" s="88" t="s">
        <v>114</v>
      </c>
      <c r="G189" s="4">
        <v>4.5</v>
      </c>
      <c r="H189" s="2">
        <v>5</v>
      </c>
      <c r="I189" s="2">
        <v>15.32</v>
      </c>
      <c r="J189" s="106">
        <v>5735114.7000000011</v>
      </c>
      <c r="L189" s="1">
        <f t="shared" si="9"/>
        <v>-4.68</v>
      </c>
      <c r="M189" s="165">
        <f t="shared" si="10"/>
        <v>0.76132229929824369</v>
      </c>
      <c r="N189" s="148">
        <f t="shared" si="13"/>
        <v>7533096.9620703338</v>
      </c>
    </row>
    <row r="190" spans="1:15" ht="12" customHeight="1">
      <c r="A190" s="44" t="s">
        <v>39</v>
      </c>
      <c r="B190" s="2" t="s">
        <v>91</v>
      </c>
      <c r="C190" s="2" t="s">
        <v>90</v>
      </c>
      <c r="D190" s="2" t="s">
        <v>57</v>
      </c>
      <c r="E190" s="2" t="s">
        <v>48</v>
      </c>
      <c r="F190" s="87" t="s">
        <v>113</v>
      </c>
      <c r="G190" s="4">
        <v>0.504</v>
      </c>
      <c r="H190" s="2" t="s">
        <v>29</v>
      </c>
      <c r="I190" s="2">
        <v>12.67</v>
      </c>
      <c r="J190" s="106">
        <v>3978412.9000000004</v>
      </c>
      <c r="L190" s="1">
        <f t="shared" si="9"/>
        <v>-7.33</v>
      </c>
      <c r="M190" s="165">
        <f t="shared" si="10"/>
        <v>0.6523910698054155</v>
      </c>
      <c r="N190" s="148">
        <f t="shared" si="13"/>
        <v>6098202.5722495187</v>
      </c>
    </row>
    <row r="191" spans="1:15" ht="12" customHeight="1" thickBot="1">
      <c r="A191" s="44" t="s">
        <v>39</v>
      </c>
      <c r="B191" s="2" t="s">
        <v>91</v>
      </c>
      <c r="C191" s="2" t="s">
        <v>90</v>
      </c>
      <c r="D191" s="2" t="s">
        <v>57</v>
      </c>
      <c r="E191" s="2" t="s">
        <v>48</v>
      </c>
      <c r="F191" s="88" t="s">
        <v>114</v>
      </c>
      <c r="G191" s="4">
        <v>5</v>
      </c>
      <c r="H191" s="2">
        <v>5.5</v>
      </c>
      <c r="I191" s="2">
        <v>12.02</v>
      </c>
      <c r="J191" s="110">
        <v>6455129.1000000006</v>
      </c>
      <c r="L191" s="1">
        <f t="shared" si="9"/>
        <v>-7.98</v>
      </c>
      <c r="M191" s="165">
        <f t="shared" si="10"/>
        <v>0.62814397023014279</v>
      </c>
      <c r="N191" s="148">
        <f t="shared" si="13"/>
        <v>10276512.083105622</v>
      </c>
    </row>
    <row r="192" spans="1:15" ht="12" customHeight="1">
      <c r="A192" s="44" t="s">
        <v>40</v>
      </c>
      <c r="B192" s="2" t="s">
        <v>91</v>
      </c>
      <c r="C192" s="2" t="s">
        <v>90</v>
      </c>
      <c r="D192" s="2" t="s">
        <v>57</v>
      </c>
      <c r="E192" s="2" t="s">
        <v>48</v>
      </c>
      <c r="F192" s="87" t="s">
        <v>113</v>
      </c>
      <c r="G192" s="4">
        <v>0.504</v>
      </c>
      <c r="H192" s="2" t="s">
        <v>29</v>
      </c>
      <c r="I192" s="2">
        <v>12.64</v>
      </c>
      <c r="J192" s="106">
        <v>5521777.1000000006</v>
      </c>
      <c r="L192" s="1">
        <f t="shared" si="9"/>
        <v>-7.3599999999999994</v>
      </c>
      <c r="M192" s="165">
        <f t="shared" si="10"/>
        <v>0.65125164253408785</v>
      </c>
      <c r="N192" s="148">
        <f t="shared" si="13"/>
        <v>8478715.0455608703</v>
      </c>
    </row>
    <row r="193" spans="1:15" ht="12" customHeight="1" thickBot="1">
      <c r="A193" s="45" t="s">
        <v>40</v>
      </c>
      <c r="B193" s="12" t="s">
        <v>91</v>
      </c>
      <c r="C193" s="12" t="s">
        <v>90</v>
      </c>
      <c r="D193" s="12" t="s">
        <v>57</v>
      </c>
      <c r="E193" s="12" t="s">
        <v>48</v>
      </c>
      <c r="F193" s="89" t="s">
        <v>114</v>
      </c>
      <c r="G193" s="14">
        <v>3.5</v>
      </c>
      <c r="H193" s="12">
        <v>4</v>
      </c>
      <c r="I193" s="12">
        <v>12.17</v>
      </c>
      <c r="J193" s="106">
        <v>6633466</v>
      </c>
      <c r="K193" s="168">
        <f>AVERAGE(J182:J193)</f>
        <v>4631342.6250000009</v>
      </c>
      <c r="L193" s="169">
        <f t="shared" si="9"/>
        <v>-7.83</v>
      </c>
      <c r="M193" s="170">
        <f t="shared" si="10"/>
        <v>0.63365822283013107</v>
      </c>
      <c r="N193" s="175">
        <f t="shared" si="13"/>
        <v>10468523.505262358</v>
      </c>
      <c r="O193" s="168">
        <f>AVERAGE(N182:N193)</f>
        <v>6950903.4781798236</v>
      </c>
    </row>
    <row r="194" spans="1:15" ht="12" customHeight="1">
      <c r="A194" s="79" t="s">
        <v>31</v>
      </c>
      <c r="B194" s="11" t="s">
        <v>93</v>
      </c>
      <c r="C194" s="11" t="s">
        <v>90</v>
      </c>
      <c r="D194" s="11" t="s">
        <v>57</v>
      </c>
      <c r="E194" s="11" t="s">
        <v>48</v>
      </c>
      <c r="F194" s="90" t="s">
        <v>113</v>
      </c>
      <c r="G194" s="13">
        <v>0</v>
      </c>
      <c r="H194" s="11" t="s">
        <v>29</v>
      </c>
      <c r="I194" s="11">
        <v>12.66</v>
      </c>
      <c r="J194" s="106">
        <v>7856823.8000000007</v>
      </c>
      <c r="L194" s="1">
        <f t="shared" ref="L194:L257" si="14">I194-20</f>
        <v>-7.34</v>
      </c>
      <c r="M194" s="165">
        <f t="shared" ref="M194:M257" si="15">$R$2^L194</f>
        <v>0.65201103938288296</v>
      </c>
      <c r="N194" s="148">
        <f t="shared" si="13"/>
        <v>12050139.223771958</v>
      </c>
    </row>
    <row r="195" spans="1:15" ht="12" customHeight="1" thickBot="1">
      <c r="A195" s="81" t="s">
        <v>31</v>
      </c>
      <c r="B195" s="2" t="s">
        <v>93</v>
      </c>
      <c r="C195" s="2" t="s">
        <v>90</v>
      </c>
      <c r="D195" s="2" t="s">
        <v>57</v>
      </c>
      <c r="E195" s="2" t="s">
        <v>48</v>
      </c>
      <c r="F195" s="88" t="s">
        <v>114</v>
      </c>
      <c r="G195" s="4">
        <v>15.5</v>
      </c>
      <c r="H195" s="2">
        <v>16</v>
      </c>
      <c r="I195" s="2">
        <v>15.11</v>
      </c>
      <c r="J195" s="110">
        <v>10241871.5</v>
      </c>
      <c r="L195" s="1">
        <f t="shared" si="14"/>
        <v>-4.8900000000000006</v>
      </c>
      <c r="M195" s="165">
        <f t="shared" si="15"/>
        <v>0.7520631663709243</v>
      </c>
      <c r="N195" s="148">
        <f t="shared" si="13"/>
        <v>13618366.060156997</v>
      </c>
    </row>
    <row r="196" spans="1:15" ht="12" customHeight="1">
      <c r="A196" s="81" t="s">
        <v>33</v>
      </c>
      <c r="B196" s="2" t="s">
        <v>93</v>
      </c>
      <c r="C196" s="2" t="s">
        <v>90</v>
      </c>
      <c r="D196" s="2" t="s">
        <v>57</v>
      </c>
      <c r="E196" s="2" t="s">
        <v>48</v>
      </c>
      <c r="F196" s="87" t="s">
        <v>113</v>
      </c>
      <c r="G196" s="4">
        <v>0.51700000000000002</v>
      </c>
      <c r="H196" s="2" t="s">
        <v>29</v>
      </c>
      <c r="I196" s="2">
        <v>13.11</v>
      </c>
      <c r="J196" s="106">
        <v>11173556.800000001</v>
      </c>
      <c r="L196" s="1">
        <f t="shared" si="14"/>
        <v>-6.8900000000000006</v>
      </c>
      <c r="M196" s="165">
        <f t="shared" si="15"/>
        <v>0.66933354073595952</v>
      </c>
      <c r="N196" s="148">
        <f t="shared" si="13"/>
        <v>16693555.783435294</v>
      </c>
    </row>
    <row r="197" spans="1:15" ht="12" customHeight="1" thickBot="1">
      <c r="A197" s="81" t="s">
        <v>33</v>
      </c>
      <c r="B197" s="2" t="s">
        <v>93</v>
      </c>
      <c r="C197" s="2" t="s">
        <v>90</v>
      </c>
      <c r="D197" s="2" t="s">
        <v>57</v>
      </c>
      <c r="E197" s="2" t="s">
        <v>48</v>
      </c>
      <c r="F197" s="88" t="s">
        <v>114</v>
      </c>
      <c r="G197" s="4">
        <v>11.5</v>
      </c>
      <c r="H197" s="2">
        <v>12</v>
      </c>
      <c r="I197" s="2">
        <v>15.05</v>
      </c>
      <c r="J197" s="110">
        <v>11583565</v>
      </c>
      <c r="L197" s="1">
        <f t="shared" si="14"/>
        <v>-4.9499999999999993</v>
      </c>
      <c r="M197" s="165">
        <f t="shared" si="15"/>
        <v>0.74943844326421849</v>
      </c>
      <c r="N197" s="148">
        <f t="shared" si="13"/>
        <v>15456326.138738193</v>
      </c>
    </row>
    <row r="198" spans="1:15" ht="12" customHeight="1">
      <c r="A198" s="81" t="s">
        <v>34</v>
      </c>
      <c r="B198" s="2" t="s">
        <v>93</v>
      </c>
      <c r="C198" s="2" t="s">
        <v>90</v>
      </c>
      <c r="D198" s="2" t="s">
        <v>57</v>
      </c>
      <c r="E198" s="2" t="s">
        <v>48</v>
      </c>
      <c r="F198" s="87" t="s">
        <v>113</v>
      </c>
      <c r="G198" s="4">
        <v>0.50900000000000001</v>
      </c>
      <c r="H198" s="2" t="s">
        <v>29</v>
      </c>
      <c r="I198" s="2">
        <v>12.44</v>
      </c>
      <c r="J198" s="106">
        <v>8165163.3000000007</v>
      </c>
      <c r="L198" s="1">
        <f t="shared" si="14"/>
        <v>-7.5600000000000005</v>
      </c>
      <c r="M198" s="165">
        <f t="shared" si="15"/>
        <v>0.64370615026509281</v>
      </c>
      <c r="N198" s="148">
        <f t="shared" si="13"/>
        <v>12684612.84180274</v>
      </c>
    </row>
    <row r="199" spans="1:15" ht="12" customHeight="1">
      <c r="A199" s="81" t="s">
        <v>34</v>
      </c>
      <c r="B199" s="2" t="s">
        <v>93</v>
      </c>
      <c r="C199" s="2" t="s">
        <v>90</v>
      </c>
      <c r="D199" s="2" t="s">
        <v>57</v>
      </c>
      <c r="E199" s="2" t="s">
        <v>48</v>
      </c>
      <c r="F199" s="88" t="s">
        <v>114</v>
      </c>
      <c r="G199" s="4">
        <v>4</v>
      </c>
      <c r="H199" s="2">
        <v>4.5</v>
      </c>
      <c r="I199" s="2">
        <v>14.04</v>
      </c>
      <c r="J199" s="106">
        <v>4606758.8000000007</v>
      </c>
      <c r="L199" s="1">
        <f t="shared" si="14"/>
        <v>-5.9600000000000009</v>
      </c>
      <c r="M199" s="165">
        <f t="shared" si="15"/>
        <v>0.70660554798932984</v>
      </c>
      <c r="N199" s="148">
        <f t="shared" si="13"/>
        <v>6519562.1703066016</v>
      </c>
    </row>
    <row r="200" spans="1:15" ht="12" customHeight="1">
      <c r="A200" s="81" t="s">
        <v>36</v>
      </c>
      <c r="B200" s="2" t="s">
        <v>93</v>
      </c>
      <c r="C200" s="2" t="s">
        <v>90</v>
      </c>
      <c r="D200" s="2" t="s">
        <v>57</v>
      </c>
      <c r="E200" s="2" t="s">
        <v>48</v>
      </c>
      <c r="F200" s="87" t="s">
        <v>113</v>
      </c>
      <c r="G200" s="4">
        <v>0.497</v>
      </c>
      <c r="H200" s="2" t="s">
        <v>29</v>
      </c>
      <c r="I200" s="2">
        <v>12.1</v>
      </c>
      <c r="J200" s="106">
        <v>6493463.2000000011</v>
      </c>
      <c r="L200" s="1">
        <f t="shared" si="14"/>
        <v>-7.9</v>
      </c>
      <c r="M200" s="165">
        <f t="shared" si="15"/>
        <v>0.63107890660024291</v>
      </c>
      <c r="N200" s="148">
        <f t="shared" si="13"/>
        <v>10289463.222565426</v>
      </c>
    </row>
    <row r="201" spans="1:15" ht="12" customHeight="1">
      <c r="A201" s="81" t="s">
        <v>36</v>
      </c>
      <c r="B201" s="2" t="s">
        <v>93</v>
      </c>
      <c r="C201" s="2" t="s">
        <v>90</v>
      </c>
      <c r="D201" s="2" t="s">
        <v>57</v>
      </c>
      <c r="E201" s="2" t="s">
        <v>48</v>
      </c>
      <c r="F201" s="88" t="s">
        <v>114</v>
      </c>
      <c r="G201" s="4">
        <v>4</v>
      </c>
      <c r="H201" s="2">
        <v>4.4000000000000004</v>
      </c>
      <c r="I201" s="2">
        <v>12.07</v>
      </c>
      <c r="J201" s="106">
        <v>7148476.3000000007</v>
      </c>
      <c r="L201" s="1">
        <f t="shared" si="14"/>
        <v>-7.93</v>
      </c>
      <c r="M201" s="165">
        <f t="shared" si="15"/>
        <v>0.62997670188006727</v>
      </c>
      <c r="N201" s="148">
        <f t="shared" si="13"/>
        <v>11347207.410474844</v>
      </c>
    </row>
    <row r="202" spans="1:15" ht="12" customHeight="1">
      <c r="A202" s="81" t="s">
        <v>39</v>
      </c>
      <c r="B202" s="2" t="s">
        <v>93</v>
      </c>
      <c r="C202" s="2" t="s">
        <v>90</v>
      </c>
      <c r="D202" s="2" t="s">
        <v>57</v>
      </c>
      <c r="E202" s="2" t="s">
        <v>48</v>
      </c>
      <c r="F202" s="87" t="s">
        <v>113</v>
      </c>
      <c r="G202" s="4">
        <v>0.501</v>
      </c>
      <c r="H202" s="2" t="s">
        <v>29</v>
      </c>
      <c r="I202" s="2">
        <v>11.87</v>
      </c>
      <c r="J202" s="106">
        <v>8641839.5</v>
      </c>
      <c r="L202" s="1">
        <f t="shared" si="14"/>
        <v>-8.1300000000000008</v>
      </c>
      <c r="M202" s="165">
        <f t="shared" si="15"/>
        <v>0.62267770403771749</v>
      </c>
      <c r="N202" s="148">
        <f t="shared" ref="N202:N227" si="16">J202/M202</f>
        <v>13878511.216898393</v>
      </c>
    </row>
    <row r="203" spans="1:15" ht="12" customHeight="1" thickBot="1">
      <c r="A203" s="81" t="s">
        <v>39</v>
      </c>
      <c r="B203" s="2" t="s">
        <v>93</v>
      </c>
      <c r="C203" s="2" t="s">
        <v>90</v>
      </c>
      <c r="D203" s="2" t="s">
        <v>57</v>
      </c>
      <c r="E203" s="2" t="s">
        <v>48</v>
      </c>
      <c r="F203" s="88" t="s">
        <v>114</v>
      </c>
      <c r="G203" s="4">
        <v>4.5</v>
      </c>
      <c r="H203" s="2">
        <v>5</v>
      </c>
      <c r="I203" s="2">
        <v>11.86</v>
      </c>
      <c r="J203" s="110">
        <v>6055121.1000000006</v>
      </c>
      <c r="L203" s="1">
        <f t="shared" si="14"/>
        <v>-8.14</v>
      </c>
      <c r="M203" s="165">
        <f t="shared" si="15"/>
        <v>0.62231498222572579</v>
      </c>
      <c r="N203" s="148">
        <f t="shared" si="16"/>
        <v>9729994.0913260709</v>
      </c>
    </row>
    <row r="204" spans="1:15" ht="12" customHeight="1">
      <c r="A204" s="81" t="s">
        <v>40</v>
      </c>
      <c r="B204" s="2" t="s">
        <v>93</v>
      </c>
      <c r="C204" s="2" t="s">
        <v>90</v>
      </c>
      <c r="D204" s="2" t="s">
        <v>57</v>
      </c>
      <c r="E204" s="2" t="s">
        <v>48</v>
      </c>
      <c r="F204" s="87" t="s">
        <v>113</v>
      </c>
      <c r="G204" s="4">
        <v>0.53300000000000003</v>
      </c>
      <c r="H204" s="2" t="s">
        <v>29</v>
      </c>
      <c r="I204" s="2">
        <v>11.76</v>
      </c>
      <c r="J204" s="106">
        <v>9286852.4000000022</v>
      </c>
      <c r="L204" s="1">
        <f t="shared" si="14"/>
        <v>-8.24</v>
      </c>
      <c r="M204" s="165">
        <f t="shared" si="15"/>
        <v>0.61869936490702382</v>
      </c>
      <c r="N204" s="148">
        <f t="shared" si="16"/>
        <v>15010282.742726916</v>
      </c>
    </row>
    <row r="205" spans="1:15" ht="12" customHeight="1" thickBot="1">
      <c r="A205" s="80" t="s">
        <v>40</v>
      </c>
      <c r="B205" s="12" t="s">
        <v>93</v>
      </c>
      <c r="C205" s="12" t="s">
        <v>90</v>
      </c>
      <c r="D205" s="12" t="s">
        <v>57</v>
      </c>
      <c r="E205" s="12" t="s">
        <v>48</v>
      </c>
      <c r="F205" s="89" t="s">
        <v>114</v>
      </c>
      <c r="G205" s="14">
        <v>4</v>
      </c>
      <c r="H205" s="12">
        <v>4.5</v>
      </c>
      <c r="I205" s="12">
        <v>11.76</v>
      </c>
      <c r="J205" s="106">
        <v>9020180.4000000004</v>
      </c>
      <c r="K205" s="168">
        <f>AVERAGE(J194:J205)</f>
        <v>8356139.3416666677</v>
      </c>
      <c r="L205" s="169">
        <f t="shared" si="14"/>
        <v>-8.24</v>
      </c>
      <c r="M205" s="170">
        <f t="shared" si="15"/>
        <v>0.61869936490702382</v>
      </c>
      <c r="N205" s="175">
        <f t="shared" si="16"/>
        <v>14579262.419891968</v>
      </c>
      <c r="O205" s="168">
        <f>AVERAGE(N194:N205)</f>
        <v>12654773.610174617</v>
      </c>
    </row>
    <row r="206" spans="1:15" ht="12" customHeight="1">
      <c r="A206" s="43" t="s">
        <v>31</v>
      </c>
      <c r="B206" s="11" t="s">
        <v>96</v>
      </c>
      <c r="C206" s="11" t="s">
        <v>95</v>
      </c>
      <c r="D206" s="11" t="s">
        <v>57</v>
      </c>
      <c r="E206" s="11" t="s">
        <v>48</v>
      </c>
      <c r="F206" s="90" t="s">
        <v>113</v>
      </c>
      <c r="G206" s="13">
        <v>0.51100000000000001</v>
      </c>
      <c r="H206" s="11" t="s">
        <v>29</v>
      </c>
      <c r="I206" s="11">
        <v>16.940000000000001</v>
      </c>
      <c r="J206" s="106">
        <v>8356833.8000000007</v>
      </c>
      <c r="L206" s="1">
        <f t="shared" si="14"/>
        <v>-3.0599999999999987</v>
      </c>
      <c r="M206" s="165">
        <f t="shared" si="15"/>
        <v>0.83668898644080014</v>
      </c>
      <c r="N206" s="148">
        <f t="shared" si="16"/>
        <v>9987981.1201402582</v>
      </c>
    </row>
    <row r="207" spans="1:15" ht="12" customHeight="1" thickBot="1">
      <c r="A207" s="44" t="s">
        <v>31</v>
      </c>
      <c r="B207" s="2" t="s">
        <v>96</v>
      </c>
      <c r="C207" s="2" t="s">
        <v>95</v>
      </c>
      <c r="D207" s="2" t="s">
        <v>57</v>
      </c>
      <c r="E207" s="2" t="s">
        <v>48</v>
      </c>
      <c r="F207" s="88" t="s">
        <v>114</v>
      </c>
      <c r="G207" s="4">
        <v>15.5</v>
      </c>
      <c r="H207" s="2">
        <v>16</v>
      </c>
      <c r="I207" s="2">
        <v>17.21</v>
      </c>
      <c r="J207" s="110">
        <v>4061747.9000000004</v>
      </c>
      <c r="L207" s="1">
        <f t="shared" si="14"/>
        <v>-2.7899999999999991</v>
      </c>
      <c r="M207" s="165">
        <f t="shared" si="15"/>
        <v>0.8499563755766032</v>
      </c>
      <c r="N207" s="148">
        <f t="shared" si="16"/>
        <v>4778772.2013903894</v>
      </c>
    </row>
    <row r="208" spans="1:15" ht="12" customHeight="1">
      <c r="A208" s="44" t="s">
        <v>33</v>
      </c>
      <c r="B208" s="2" t="s">
        <v>96</v>
      </c>
      <c r="C208" s="2" t="s">
        <v>95</v>
      </c>
      <c r="D208" s="2" t="s">
        <v>57</v>
      </c>
      <c r="E208" s="2" t="s">
        <v>48</v>
      </c>
      <c r="F208" s="87" t="s">
        <v>113</v>
      </c>
      <c r="G208" s="4">
        <v>0.51200000000000001</v>
      </c>
      <c r="H208" s="2" t="s">
        <v>29</v>
      </c>
      <c r="I208" s="2">
        <v>16.940000000000001</v>
      </c>
      <c r="J208" s="106">
        <v>5736781.4000000004</v>
      </c>
      <c r="L208" s="1">
        <f t="shared" si="14"/>
        <v>-3.0599999999999987</v>
      </c>
      <c r="M208" s="165">
        <f t="shared" si="15"/>
        <v>0.83668898644080014</v>
      </c>
      <c r="N208" s="148">
        <f t="shared" si="16"/>
        <v>6856527.9249147922</v>
      </c>
    </row>
    <row r="209" spans="1:15" ht="12" customHeight="1">
      <c r="A209" s="44" t="s">
        <v>33</v>
      </c>
      <c r="B209" s="2" t="s">
        <v>96</v>
      </c>
      <c r="C209" s="2" t="s">
        <v>95</v>
      </c>
      <c r="D209" s="2" t="s">
        <v>57</v>
      </c>
      <c r="E209" s="2" t="s">
        <v>48</v>
      </c>
      <c r="F209" s="88" t="s">
        <v>114</v>
      </c>
      <c r="G209" s="4">
        <v>11.5</v>
      </c>
      <c r="H209" s="2">
        <v>12</v>
      </c>
      <c r="I209" s="2">
        <v>16.14</v>
      </c>
      <c r="J209" s="106">
        <v>3793409.2</v>
      </c>
      <c r="L209" s="1">
        <f t="shared" si="14"/>
        <v>-3.8599999999999994</v>
      </c>
      <c r="M209" s="165">
        <f t="shared" si="15"/>
        <v>0.798581711466397</v>
      </c>
      <c r="N209" s="148">
        <f t="shared" si="16"/>
        <v>4750182.9124465501</v>
      </c>
    </row>
    <row r="210" spans="1:15" ht="12" customHeight="1">
      <c r="A210" s="44" t="s">
        <v>34</v>
      </c>
      <c r="B210" s="2" t="s">
        <v>96</v>
      </c>
      <c r="C210" s="2" t="s">
        <v>95</v>
      </c>
      <c r="D210" s="2" t="s">
        <v>57</v>
      </c>
      <c r="E210" s="2" t="s">
        <v>48</v>
      </c>
      <c r="F210" s="87" t="s">
        <v>113</v>
      </c>
      <c r="G210" s="4">
        <v>0.55400000000000005</v>
      </c>
      <c r="H210" s="2" t="s">
        <v>29</v>
      </c>
      <c r="I210" s="2">
        <v>15.66</v>
      </c>
      <c r="J210" s="106">
        <v>7128475.9000000004</v>
      </c>
      <c r="L210" s="1">
        <f t="shared" si="14"/>
        <v>-4.34</v>
      </c>
      <c r="M210" s="165">
        <f t="shared" si="15"/>
        <v>0.77655558008164394</v>
      </c>
      <c r="N210" s="148">
        <f t="shared" si="16"/>
        <v>9179608.1089914273</v>
      </c>
    </row>
    <row r="211" spans="1:15" ht="12" customHeight="1" thickBot="1">
      <c r="A211" s="44" t="s">
        <v>34</v>
      </c>
      <c r="B211" s="2" t="s">
        <v>96</v>
      </c>
      <c r="C211" s="2" t="s">
        <v>95</v>
      </c>
      <c r="D211" s="2" t="s">
        <v>57</v>
      </c>
      <c r="E211" s="2" t="s">
        <v>48</v>
      </c>
      <c r="F211" s="88" t="s">
        <v>114</v>
      </c>
      <c r="G211" s="4">
        <v>4.5</v>
      </c>
      <c r="H211" s="2">
        <v>5</v>
      </c>
      <c r="I211" s="2">
        <v>14.91</v>
      </c>
      <c r="J211" s="110">
        <v>6081788.3000000007</v>
      </c>
      <c r="L211" s="1">
        <f t="shared" si="14"/>
        <v>-5.09</v>
      </c>
      <c r="M211" s="165">
        <f t="shared" si="15"/>
        <v>0.74334965774073203</v>
      </c>
      <c r="N211" s="148">
        <f t="shared" si="16"/>
        <v>8181598.3052772554</v>
      </c>
    </row>
    <row r="212" spans="1:15" ht="12" customHeight="1">
      <c r="A212" s="44" t="s">
        <v>36</v>
      </c>
      <c r="B212" s="2" t="s">
        <v>96</v>
      </c>
      <c r="C212" s="2" t="s">
        <v>95</v>
      </c>
      <c r="D212" s="2" t="s">
        <v>57</v>
      </c>
      <c r="E212" s="2" t="s">
        <v>48</v>
      </c>
      <c r="F212" s="87" t="s">
        <v>113</v>
      </c>
      <c r="G212" s="4">
        <v>0.52</v>
      </c>
      <c r="H212" s="2" t="s">
        <v>29</v>
      </c>
      <c r="I212" s="2">
        <v>15.42</v>
      </c>
      <c r="J212" s="106">
        <v>5306772.8000000007</v>
      </c>
      <c r="L212" s="1">
        <f t="shared" si="14"/>
        <v>-4.58</v>
      </c>
      <c r="M212" s="165">
        <f t="shared" si="15"/>
        <v>0.76577139080631484</v>
      </c>
      <c r="N212" s="148">
        <f t="shared" si="16"/>
        <v>6929970.0455148406</v>
      </c>
    </row>
    <row r="213" spans="1:15" ht="12" customHeight="1">
      <c r="A213" s="44" t="s">
        <v>36</v>
      </c>
      <c r="B213" s="2" t="s">
        <v>96</v>
      </c>
      <c r="C213" s="2" t="s">
        <v>95</v>
      </c>
      <c r="D213" s="2" t="s">
        <v>57</v>
      </c>
      <c r="E213" s="2" t="s">
        <v>48</v>
      </c>
      <c r="F213" s="88" t="s">
        <v>114</v>
      </c>
      <c r="G213" s="4">
        <v>4</v>
      </c>
      <c r="H213" s="2">
        <v>4.5</v>
      </c>
      <c r="I213" s="2">
        <v>15.45</v>
      </c>
      <c r="J213" s="106">
        <v>4345086.9000000004</v>
      </c>
      <c r="L213" s="1">
        <f t="shared" si="14"/>
        <v>-4.5500000000000007</v>
      </c>
      <c r="M213" s="165">
        <f t="shared" si="15"/>
        <v>0.76711118137158996</v>
      </c>
      <c r="N213" s="148">
        <f t="shared" si="16"/>
        <v>5664220.5269789081</v>
      </c>
    </row>
    <row r="214" spans="1:15" ht="12" customHeight="1">
      <c r="A214" s="44" t="s">
        <v>39</v>
      </c>
      <c r="B214" s="2" t="s">
        <v>96</v>
      </c>
      <c r="C214" s="2" t="s">
        <v>95</v>
      </c>
      <c r="D214" s="2" t="s">
        <v>57</v>
      </c>
      <c r="E214" s="2" t="s">
        <v>48</v>
      </c>
      <c r="F214" s="87" t="s">
        <v>113</v>
      </c>
      <c r="G214" s="4">
        <v>0.499</v>
      </c>
      <c r="H214" s="2" t="s">
        <v>29</v>
      </c>
      <c r="I214" s="2">
        <v>15.68</v>
      </c>
      <c r="J214" s="106">
        <v>3191730.5000000005</v>
      </c>
      <c r="L214" s="1">
        <f t="shared" si="14"/>
        <v>-4.32</v>
      </c>
      <c r="M214" s="165">
        <f t="shared" si="15"/>
        <v>0.77746108852402351</v>
      </c>
      <c r="N214" s="148">
        <f t="shared" si="16"/>
        <v>4105325.0730005843</v>
      </c>
    </row>
    <row r="215" spans="1:15" ht="12" customHeight="1">
      <c r="A215" s="44" t="s">
        <v>39</v>
      </c>
      <c r="B215" s="2" t="s">
        <v>96</v>
      </c>
      <c r="C215" s="2" t="s">
        <v>95</v>
      </c>
      <c r="D215" s="2" t="s">
        <v>57</v>
      </c>
      <c r="E215" s="2" t="s">
        <v>48</v>
      </c>
      <c r="F215" s="88" t="s">
        <v>114</v>
      </c>
      <c r="G215" s="4">
        <v>4.5</v>
      </c>
      <c r="H215" s="2">
        <v>5</v>
      </c>
      <c r="I215" s="2">
        <v>15.49</v>
      </c>
      <c r="J215" s="106">
        <v>3230064.6000000006</v>
      </c>
      <c r="L215" s="1">
        <f t="shared" si="14"/>
        <v>-4.51</v>
      </c>
      <c r="M215" s="165">
        <f t="shared" si="15"/>
        <v>0.76890121586627658</v>
      </c>
      <c r="N215" s="148">
        <f t="shared" si="16"/>
        <v>4200883.719972888</v>
      </c>
    </row>
    <row r="216" spans="1:15" ht="12" customHeight="1">
      <c r="A216" s="44" t="s">
        <v>40</v>
      </c>
      <c r="B216" s="2" t="s">
        <v>96</v>
      </c>
      <c r="C216" s="2" t="s">
        <v>95</v>
      </c>
      <c r="D216" s="2" t="s">
        <v>57</v>
      </c>
      <c r="E216" s="2" t="s">
        <v>48</v>
      </c>
      <c r="F216" s="87" t="s">
        <v>113</v>
      </c>
      <c r="G216" s="4">
        <v>0.51300000000000001</v>
      </c>
      <c r="H216" s="2" t="s">
        <v>29</v>
      </c>
      <c r="I216" s="2">
        <v>15.69</v>
      </c>
      <c r="J216" s="106">
        <v>2330046.6</v>
      </c>
      <c r="L216" s="1">
        <f t="shared" si="14"/>
        <v>-4.3100000000000005</v>
      </c>
      <c r="M216" s="165">
        <f t="shared" si="15"/>
        <v>0.77791423862138087</v>
      </c>
      <c r="N216" s="148">
        <f t="shared" si="16"/>
        <v>2995248.6846484612</v>
      </c>
    </row>
    <row r="217" spans="1:15" ht="12" customHeight="1" thickBot="1">
      <c r="A217" s="45" t="s">
        <v>40</v>
      </c>
      <c r="B217" s="12" t="s">
        <v>96</v>
      </c>
      <c r="C217" s="12" t="s">
        <v>95</v>
      </c>
      <c r="D217" s="12" t="s">
        <v>57</v>
      </c>
      <c r="E217" s="12" t="s">
        <v>48</v>
      </c>
      <c r="F217" s="89" t="s">
        <v>114</v>
      </c>
      <c r="G217" s="14">
        <v>4.5</v>
      </c>
      <c r="H217" s="12">
        <v>5</v>
      </c>
      <c r="I217" s="12">
        <v>15.58</v>
      </c>
      <c r="J217" s="110">
        <v>3033394.0000000005</v>
      </c>
      <c r="K217" s="168">
        <f>AVERAGE(J206:J217)</f>
        <v>4716344.3250000002</v>
      </c>
      <c r="L217" s="169">
        <f t="shared" si="14"/>
        <v>-4.42</v>
      </c>
      <c r="M217" s="170">
        <f t="shared" si="15"/>
        <v>0.77294408048698293</v>
      </c>
      <c r="N217" s="175">
        <f t="shared" si="16"/>
        <v>3924467.599375173</v>
      </c>
      <c r="O217" s="168">
        <f>AVERAGE(N206:N217)</f>
        <v>5962898.8518876275</v>
      </c>
    </row>
    <row r="218" spans="1:15" ht="12" customHeight="1">
      <c r="A218" s="26" t="s">
        <v>31</v>
      </c>
      <c r="B218" s="11" t="s">
        <v>98</v>
      </c>
      <c r="C218" s="11" t="s">
        <v>95</v>
      </c>
      <c r="D218" s="11" t="s">
        <v>57</v>
      </c>
      <c r="E218" s="11" t="s">
        <v>48</v>
      </c>
      <c r="F218" s="90" t="s">
        <v>113</v>
      </c>
      <c r="G218" s="13">
        <v>0.5</v>
      </c>
      <c r="H218" s="11" t="s">
        <v>29</v>
      </c>
      <c r="I218" s="11">
        <v>15.07</v>
      </c>
      <c r="J218" s="106">
        <v>2991726.5</v>
      </c>
      <c r="L218" s="1">
        <f t="shared" si="14"/>
        <v>-4.93</v>
      </c>
      <c r="M218" s="165">
        <f t="shared" si="15"/>
        <v>0.75031233156639043</v>
      </c>
      <c r="N218" s="148">
        <f t="shared" si="16"/>
        <v>3987308.1837190636</v>
      </c>
    </row>
    <row r="219" spans="1:15" ht="12" customHeight="1">
      <c r="A219" s="15" t="s">
        <v>31</v>
      </c>
      <c r="B219" s="2" t="s">
        <v>98</v>
      </c>
      <c r="C219" s="2" t="s">
        <v>95</v>
      </c>
      <c r="D219" s="2" t="s">
        <v>57</v>
      </c>
      <c r="E219" s="2" t="s">
        <v>48</v>
      </c>
      <c r="F219" s="88" t="s">
        <v>114</v>
      </c>
      <c r="G219" s="4">
        <v>15</v>
      </c>
      <c r="H219" s="2">
        <v>15.5</v>
      </c>
      <c r="I219" s="2">
        <v>16.489999999999998</v>
      </c>
      <c r="J219" s="106">
        <v>3628405.9000000004</v>
      </c>
      <c r="L219" s="1">
        <f t="shared" si="14"/>
        <v>-3.5100000000000016</v>
      </c>
      <c r="M219" s="165">
        <f t="shared" si="15"/>
        <v>0.81503528881825327</v>
      </c>
      <c r="N219" s="148">
        <f t="shared" si="16"/>
        <v>4451839.0182355745</v>
      </c>
    </row>
    <row r="220" spans="1:15" ht="12" customHeight="1">
      <c r="A220" s="15" t="s">
        <v>33</v>
      </c>
      <c r="B220" s="2" t="s">
        <v>98</v>
      </c>
      <c r="C220" s="2" t="s">
        <v>95</v>
      </c>
      <c r="D220" s="2" t="s">
        <v>57</v>
      </c>
      <c r="E220" s="2" t="s">
        <v>48</v>
      </c>
      <c r="F220" s="87" t="s">
        <v>113</v>
      </c>
      <c r="G220" s="4">
        <v>0.51600000000000001</v>
      </c>
      <c r="H220" s="2" t="s">
        <v>29</v>
      </c>
      <c r="I220" s="2">
        <v>14.69</v>
      </c>
      <c r="J220" s="106">
        <v>1996706.6000000003</v>
      </c>
      <c r="L220" s="1">
        <f t="shared" si="14"/>
        <v>-5.3100000000000005</v>
      </c>
      <c r="M220" s="165">
        <f t="shared" si="15"/>
        <v>0.73388135718998193</v>
      </c>
      <c r="N220" s="148">
        <f t="shared" si="16"/>
        <v>2720748.4976118659</v>
      </c>
    </row>
    <row r="221" spans="1:15" ht="12" customHeight="1" thickBot="1">
      <c r="A221" s="15" t="s">
        <v>33</v>
      </c>
      <c r="B221" s="2" t="s">
        <v>98</v>
      </c>
      <c r="C221" s="2" t="s">
        <v>95</v>
      </c>
      <c r="D221" s="2" t="s">
        <v>57</v>
      </c>
      <c r="E221" s="2" t="s">
        <v>48</v>
      </c>
      <c r="F221" s="88" t="s">
        <v>114</v>
      </c>
      <c r="G221" s="4">
        <v>11</v>
      </c>
      <c r="H221" s="2">
        <v>11.5</v>
      </c>
      <c r="I221" s="2">
        <v>16.46</v>
      </c>
      <c r="J221" s="110">
        <v>2701720.7</v>
      </c>
      <c r="L221" s="1">
        <f t="shared" si="14"/>
        <v>-3.5399999999999991</v>
      </c>
      <c r="M221" s="165">
        <f t="shared" si="15"/>
        <v>0.8136117968697032</v>
      </c>
      <c r="N221" s="148">
        <f t="shared" si="16"/>
        <v>3320650.8440445713</v>
      </c>
    </row>
    <row r="222" spans="1:15" ht="12" customHeight="1">
      <c r="A222" s="15" t="s">
        <v>34</v>
      </c>
      <c r="B222" s="2" t="s">
        <v>98</v>
      </c>
      <c r="C222" s="2" t="s">
        <v>95</v>
      </c>
      <c r="D222" s="2" t="s">
        <v>57</v>
      </c>
      <c r="E222" s="2" t="s">
        <v>48</v>
      </c>
      <c r="F222" s="87" t="s">
        <v>113</v>
      </c>
      <c r="G222" s="4">
        <v>0.51100000000000001</v>
      </c>
      <c r="H222" s="2" t="s">
        <v>29</v>
      </c>
      <c r="I222" s="2">
        <v>14.88</v>
      </c>
      <c r="J222" s="106">
        <v>12670253.4</v>
      </c>
      <c r="L222" s="1">
        <f t="shared" si="14"/>
        <v>-5.1199999999999992</v>
      </c>
      <c r="M222" s="165">
        <f t="shared" si="15"/>
        <v>0.74205136763321344</v>
      </c>
      <c r="N222" s="148">
        <f t="shared" si="16"/>
        <v>17074631.154460382</v>
      </c>
    </row>
    <row r="223" spans="1:15" ht="12" customHeight="1">
      <c r="A223" s="15" t="s">
        <v>34</v>
      </c>
      <c r="B223" s="2" t="s">
        <v>98</v>
      </c>
      <c r="C223" s="2" t="s">
        <v>95</v>
      </c>
      <c r="D223" s="2" t="s">
        <v>57</v>
      </c>
      <c r="E223" s="2" t="s">
        <v>48</v>
      </c>
      <c r="F223" s="88" t="s">
        <v>114</v>
      </c>
      <c r="G223" s="4">
        <v>4</v>
      </c>
      <c r="H223" s="2">
        <v>4.5</v>
      </c>
      <c r="I223" s="2">
        <v>15.5</v>
      </c>
      <c r="J223" s="106">
        <v>14083615</v>
      </c>
      <c r="L223" s="1">
        <f t="shared" si="14"/>
        <v>-4.5</v>
      </c>
      <c r="M223" s="165">
        <f t="shared" si="15"/>
        <v>0.76934937676586501</v>
      </c>
      <c r="N223" s="148">
        <f t="shared" si="16"/>
        <v>18305876.92057889</v>
      </c>
    </row>
    <row r="224" spans="1:15" ht="12" customHeight="1">
      <c r="A224" s="15" t="s">
        <v>36</v>
      </c>
      <c r="B224" s="2" t="s">
        <v>98</v>
      </c>
      <c r="C224" s="2" t="s">
        <v>95</v>
      </c>
      <c r="D224" s="2" t="s">
        <v>57</v>
      </c>
      <c r="E224" s="2" t="s">
        <v>48</v>
      </c>
      <c r="F224" s="87" t="s">
        <v>113</v>
      </c>
      <c r="G224" s="4">
        <v>0.51300000000000001</v>
      </c>
      <c r="H224" s="2" t="s">
        <v>29</v>
      </c>
      <c r="I224" s="2">
        <v>15.18</v>
      </c>
      <c r="J224" s="106">
        <v>1553364.4</v>
      </c>
      <c r="L224" s="1">
        <f t="shared" si="14"/>
        <v>-4.82</v>
      </c>
      <c r="M224" s="165">
        <f t="shared" si="15"/>
        <v>0.7551369638162736</v>
      </c>
      <c r="N224" s="148">
        <f t="shared" si="16"/>
        <v>2057063.1215689459</v>
      </c>
    </row>
    <row r="225" spans="1:15" ht="12" customHeight="1" thickBot="1">
      <c r="A225" s="15" t="s">
        <v>36</v>
      </c>
      <c r="B225" s="2" t="s">
        <v>98</v>
      </c>
      <c r="C225" s="2" t="s">
        <v>95</v>
      </c>
      <c r="D225" s="2" t="s">
        <v>57</v>
      </c>
      <c r="E225" s="2" t="s">
        <v>48</v>
      </c>
      <c r="F225" s="88" t="s">
        <v>114</v>
      </c>
      <c r="G225" s="4">
        <v>5</v>
      </c>
      <c r="H225" s="2">
        <v>4.5</v>
      </c>
      <c r="I225" s="2">
        <v>15.18</v>
      </c>
      <c r="J225" s="110">
        <v>1618365.7000000002</v>
      </c>
      <c r="L225" s="1">
        <f t="shared" si="14"/>
        <v>-4.82</v>
      </c>
      <c r="M225" s="165">
        <f t="shared" si="15"/>
        <v>0.7551369638162736</v>
      </c>
      <c r="N225" s="148">
        <f t="shared" si="16"/>
        <v>2143141.9431796637</v>
      </c>
    </row>
    <row r="226" spans="1:15" ht="12" customHeight="1">
      <c r="A226" s="15" t="s">
        <v>39</v>
      </c>
      <c r="B226" s="2" t="s">
        <v>98</v>
      </c>
      <c r="C226" s="2" t="s">
        <v>95</v>
      </c>
      <c r="D226" s="2" t="s">
        <v>57</v>
      </c>
      <c r="E226" s="2" t="s">
        <v>48</v>
      </c>
      <c r="F226" s="87" t="s">
        <v>113</v>
      </c>
      <c r="G226" s="4">
        <v>0.53500000000000003</v>
      </c>
      <c r="H226" s="2" t="s">
        <v>29</v>
      </c>
      <c r="I226" s="2">
        <v>15.01</v>
      </c>
      <c r="J226" s="106">
        <v>3756741.8000000007</v>
      </c>
      <c r="L226" s="1">
        <f t="shared" si="14"/>
        <v>-4.99</v>
      </c>
      <c r="M226" s="165">
        <f t="shared" si="15"/>
        <v>0.74769371892589664</v>
      </c>
      <c r="N226" s="148">
        <f t="shared" si="16"/>
        <v>5024439.4260751158</v>
      </c>
    </row>
    <row r="227" spans="1:15" ht="12" customHeight="1">
      <c r="A227" s="15" t="s">
        <v>39</v>
      </c>
      <c r="B227" s="2" t="s">
        <v>98</v>
      </c>
      <c r="C227" s="2" t="s">
        <v>95</v>
      </c>
      <c r="D227" s="2" t="s">
        <v>57</v>
      </c>
      <c r="E227" s="2" t="s">
        <v>48</v>
      </c>
      <c r="F227" s="88" t="s">
        <v>114</v>
      </c>
      <c r="G227" s="4">
        <v>4.5</v>
      </c>
      <c r="H227" s="2">
        <v>5</v>
      </c>
      <c r="I227" s="2">
        <v>14.98</v>
      </c>
      <c r="J227" s="106">
        <v>3390067.8000000007</v>
      </c>
      <c r="L227" s="1">
        <f t="shared" si="14"/>
        <v>-5.0199999999999996</v>
      </c>
      <c r="M227" s="165">
        <f t="shared" si="15"/>
        <v>0.74638784174060868</v>
      </c>
      <c r="N227" s="148">
        <f t="shared" si="16"/>
        <v>4541965.4640866285</v>
      </c>
    </row>
    <row r="228" spans="1:15" ht="12" customHeight="1">
      <c r="A228" s="15" t="s">
        <v>40</v>
      </c>
      <c r="B228" s="2" t="s">
        <v>98</v>
      </c>
      <c r="C228" s="2" t="s">
        <v>95</v>
      </c>
      <c r="D228" s="2" t="s">
        <v>57</v>
      </c>
      <c r="E228" s="2" t="s">
        <v>48</v>
      </c>
      <c r="F228" s="87" t="s">
        <v>113</v>
      </c>
      <c r="G228" s="4">
        <v>0.496</v>
      </c>
      <c r="H228" s="2" t="s">
        <v>29</v>
      </c>
      <c r="I228" s="2">
        <v>14.96</v>
      </c>
      <c r="J228" s="106">
        <v>2355047.1</v>
      </c>
      <c r="L228" s="1">
        <f t="shared" si="14"/>
        <v>-5.0399999999999991</v>
      </c>
      <c r="M228" s="165">
        <f t="shared" si="15"/>
        <v>0.74551852428927634</v>
      </c>
      <c r="N228" s="198" t="s">
        <v>115</v>
      </c>
    </row>
    <row r="229" spans="1:15" ht="12" customHeight="1" thickBot="1">
      <c r="A229" s="23" t="s">
        <v>40</v>
      </c>
      <c r="B229" s="12" t="s">
        <v>98</v>
      </c>
      <c r="C229" s="12" t="s">
        <v>95</v>
      </c>
      <c r="D229" s="12" t="s">
        <v>57</v>
      </c>
      <c r="E229" s="12" t="s">
        <v>48</v>
      </c>
      <c r="F229" s="89" t="s">
        <v>114</v>
      </c>
      <c r="G229" s="14">
        <v>4.5</v>
      </c>
      <c r="H229" s="12">
        <v>5</v>
      </c>
      <c r="I229" s="12">
        <v>14.95</v>
      </c>
      <c r="J229" s="110">
        <v>750015.00000000012</v>
      </c>
      <c r="K229" s="168">
        <f>AVERAGE(J218:J229)</f>
        <v>4291335.8250000002</v>
      </c>
      <c r="L229" s="169">
        <f t="shared" si="14"/>
        <v>-5.0500000000000007</v>
      </c>
      <c r="M229" s="170">
        <f t="shared" si="15"/>
        <v>0.74508424532240458</v>
      </c>
      <c r="N229" s="171">
        <f t="shared" ref="N229:N260" si="17">J229/M229</f>
        <v>1006617.7143169387</v>
      </c>
      <c r="O229" s="168">
        <f>AVERAGE(N218:N229)</f>
        <v>5875843.8443525136</v>
      </c>
    </row>
    <row r="230" spans="1:15" ht="12" customHeight="1">
      <c r="A230" s="79" t="s">
        <v>31</v>
      </c>
      <c r="B230" s="11" t="s">
        <v>100</v>
      </c>
      <c r="C230" s="11" t="s">
        <v>101</v>
      </c>
      <c r="D230" s="11" t="s">
        <v>57</v>
      </c>
      <c r="E230" s="11" t="s">
        <v>48</v>
      </c>
      <c r="F230" s="90" t="s">
        <v>113</v>
      </c>
      <c r="G230" s="13">
        <v>0.50600000000000001</v>
      </c>
      <c r="H230" s="11" t="s">
        <v>29</v>
      </c>
      <c r="I230" s="11">
        <v>15.3</v>
      </c>
      <c r="J230" s="106">
        <v>1925038.5</v>
      </c>
      <c r="L230" s="1">
        <f t="shared" si="14"/>
        <v>-4.6999999999999993</v>
      </c>
      <c r="M230" s="165">
        <f t="shared" si="15"/>
        <v>0.76043558769355712</v>
      </c>
      <c r="N230" s="148">
        <f t="shared" si="17"/>
        <v>2531494.4896763018</v>
      </c>
    </row>
    <row r="231" spans="1:15" ht="12" customHeight="1">
      <c r="A231" s="81" t="s">
        <v>31</v>
      </c>
      <c r="B231" s="2" t="s">
        <v>100</v>
      </c>
      <c r="C231" s="2" t="s">
        <v>101</v>
      </c>
      <c r="D231" s="2" t="s">
        <v>57</v>
      </c>
      <c r="E231" s="2" t="s">
        <v>48</v>
      </c>
      <c r="F231" s="88" t="s">
        <v>114</v>
      </c>
      <c r="G231" s="4">
        <v>15</v>
      </c>
      <c r="H231" s="2">
        <v>15.5</v>
      </c>
      <c r="I231" s="2">
        <v>15.82</v>
      </c>
      <c r="J231" s="106">
        <v>2126709.2000000002</v>
      </c>
      <c r="L231" s="1">
        <f t="shared" si="14"/>
        <v>-4.18</v>
      </c>
      <c r="M231" s="165">
        <f t="shared" si="15"/>
        <v>0.78382928116605233</v>
      </c>
      <c r="N231" s="148">
        <f t="shared" si="17"/>
        <v>2713230.1013764525</v>
      </c>
    </row>
    <row r="232" spans="1:15" ht="12" customHeight="1">
      <c r="A232" s="81" t="s">
        <v>33</v>
      </c>
      <c r="B232" s="2" t="s">
        <v>100</v>
      </c>
      <c r="C232" s="2" t="s">
        <v>101</v>
      </c>
      <c r="D232" s="2" t="s">
        <v>57</v>
      </c>
      <c r="E232" s="2" t="s">
        <v>48</v>
      </c>
      <c r="F232" s="87" t="s">
        <v>113</v>
      </c>
      <c r="G232" s="4">
        <v>0.51300000000000001</v>
      </c>
      <c r="H232" s="2" t="s">
        <v>29</v>
      </c>
      <c r="I232" s="2">
        <v>15.51</v>
      </c>
      <c r="J232" s="106">
        <v>2268378.7000000002</v>
      </c>
      <c r="L232" s="1">
        <f t="shared" si="14"/>
        <v>-4.49</v>
      </c>
      <c r="M232" s="165">
        <f t="shared" si="15"/>
        <v>0.76979779888001243</v>
      </c>
      <c r="N232" s="148">
        <f t="shared" si="17"/>
        <v>2946720.1689850115</v>
      </c>
    </row>
    <row r="233" spans="1:15" ht="12" customHeight="1" thickBot="1">
      <c r="A233" s="81" t="s">
        <v>33</v>
      </c>
      <c r="B233" s="2" t="s">
        <v>100</v>
      </c>
      <c r="C233" s="2" t="s">
        <v>101</v>
      </c>
      <c r="D233" s="2" t="s">
        <v>57</v>
      </c>
      <c r="E233" s="2" t="s">
        <v>48</v>
      </c>
      <c r="F233" s="88" t="s">
        <v>114</v>
      </c>
      <c r="G233" s="4">
        <v>10</v>
      </c>
      <c r="H233" s="2">
        <v>10.5</v>
      </c>
      <c r="I233" s="2">
        <v>16.46</v>
      </c>
      <c r="J233" s="110">
        <v>4593425.2</v>
      </c>
      <c r="L233" s="1">
        <f t="shared" si="14"/>
        <v>-3.5399999999999991</v>
      </c>
      <c r="M233" s="165">
        <f t="shared" si="15"/>
        <v>0.8136117968697032</v>
      </c>
      <c r="N233" s="148">
        <f t="shared" si="17"/>
        <v>5645720.9908617139</v>
      </c>
    </row>
    <row r="234" spans="1:15" ht="12" customHeight="1">
      <c r="A234" s="81" t="s">
        <v>34</v>
      </c>
      <c r="B234" s="2" t="s">
        <v>100</v>
      </c>
      <c r="C234" s="2" t="s">
        <v>101</v>
      </c>
      <c r="D234" s="2" t="s">
        <v>57</v>
      </c>
      <c r="E234" s="2" t="s">
        <v>48</v>
      </c>
      <c r="F234" s="87" t="s">
        <v>113</v>
      </c>
      <c r="G234" s="4">
        <v>0.51200000000000001</v>
      </c>
      <c r="H234" s="2" t="s">
        <v>29</v>
      </c>
      <c r="I234" s="2">
        <v>15.2</v>
      </c>
      <c r="J234" s="106">
        <v>5150103.0000000009</v>
      </c>
      <c r="L234" s="1">
        <f t="shared" si="14"/>
        <v>-4.8000000000000007</v>
      </c>
      <c r="M234" s="165">
        <f t="shared" si="15"/>
        <v>0.7560174969209571</v>
      </c>
      <c r="N234" s="148">
        <f t="shared" si="17"/>
        <v>6812147.8946914542</v>
      </c>
    </row>
    <row r="235" spans="1:15" ht="12" customHeight="1">
      <c r="A235" s="81" t="s">
        <v>34</v>
      </c>
      <c r="B235" s="2" t="s">
        <v>100</v>
      </c>
      <c r="C235" s="2" t="s">
        <v>101</v>
      </c>
      <c r="D235" s="2" t="s">
        <v>57</v>
      </c>
      <c r="E235" s="2" t="s">
        <v>48</v>
      </c>
      <c r="F235" s="88" t="s">
        <v>114</v>
      </c>
      <c r="G235" s="4">
        <v>3.8</v>
      </c>
      <c r="H235" s="2">
        <v>4.3</v>
      </c>
      <c r="I235" s="2">
        <v>16.079999999999998</v>
      </c>
      <c r="J235" s="106">
        <v>5840116.8000000007</v>
      </c>
      <c r="L235" s="1">
        <f t="shared" si="14"/>
        <v>-3.9200000000000017</v>
      </c>
      <c r="M235" s="165">
        <f t="shared" si="15"/>
        <v>0.79579463723592625</v>
      </c>
      <c r="N235" s="148">
        <f t="shared" si="17"/>
        <v>7338723.4931423683</v>
      </c>
    </row>
    <row r="236" spans="1:15" ht="12" customHeight="1">
      <c r="A236" s="81" t="s">
        <v>36</v>
      </c>
      <c r="B236" s="2" t="s">
        <v>100</v>
      </c>
      <c r="C236" s="2" t="s">
        <v>101</v>
      </c>
      <c r="D236" s="2" t="s">
        <v>57</v>
      </c>
      <c r="E236" s="2" t="s">
        <v>48</v>
      </c>
      <c r="F236" s="87" t="s">
        <v>113</v>
      </c>
      <c r="G236" s="4">
        <v>0.5</v>
      </c>
      <c r="H236" s="2" t="s">
        <v>29</v>
      </c>
      <c r="I236" s="2">
        <v>15.61</v>
      </c>
      <c r="J236" s="106">
        <v>740014.8</v>
      </c>
      <c r="L236" s="1">
        <f t="shared" si="14"/>
        <v>-4.3900000000000006</v>
      </c>
      <c r="M236" s="165">
        <f t="shared" si="15"/>
        <v>0.77429642036146085</v>
      </c>
      <c r="N236" s="148">
        <f t="shared" si="17"/>
        <v>955725.45673728245</v>
      </c>
    </row>
    <row r="237" spans="1:15" ht="12" customHeight="1">
      <c r="A237" s="81" t="s">
        <v>36</v>
      </c>
      <c r="B237" s="2" t="s">
        <v>100</v>
      </c>
      <c r="C237" s="2" t="s">
        <v>101</v>
      </c>
      <c r="D237" s="2" t="s">
        <v>57</v>
      </c>
      <c r="E237" s="2" t="s">
        <v>48</v>
      </c>
      <c r="F237" s="88" t="s">
        <v>114</v>
      </c>
      <c r="G237" s="4">
        <v>4</v>
      </c>
      <c r="H237" s="2">
        <v>4.5</v>
      </c>
      <c r="I237" s="2">
        <v>15.02</v>
      </c>
      <c r="J237" s="106">
        <v>398341.30000000005</v>
      </c>
      <c r="L237" s="1">
        <f t="shared" si="14"/>
        <v>-4.9800000000000004</v>
      </c>
      <c r="M237" s="165">
        <f t="shared" si="15"/>
        <v>0.7481295188476238</v>
      </c>
      <c r="N237" s="148">
        <f t="shared" si="17"/>
        <v>532449.64937833534</v>
      </c>
    </row>
    <row r="238" spans="1:15" ht="12" customHeight="1">
      <c r="A238" s="81" t="s">
        <v>39</v>
      </c>
      <c r="B238" s="2" t="s">
        <v>100</v>
      </c>
      <c r="C238" s="2" t="s">
        <v>101</v>
      </c>
      <c r="D238" s="2" t="s">
        <v>57</v>
      </c>
      <c r="E238" s="2" t="s">
        <v>48</v>
      </c>
      <c r="F238" s="87" t="s">
        <v>113</v>
      </c>
      <c r="G238" s="4">
        <v>0.49299999999999999</v>
      </c>
      <c r="H238" s="2" t="s">
        <v>29</v>
      </c>
      <c r="I238" s="2">
        <v>14.91</v>
      </c>
      <c r="J238" s="106">
        <v>11798569.300000001</v>
      </c>
      <c r="L238" s="1">
        <f t="shared" si="14"/>
        <v>-5.09</v>
      </c>
      <c r="M238" s="165">
        <f t="shared" si="15"/>
        <v>0.74334965774073203</v>
      </c>
      <c r="N238" s="148">
        <f t="shared" si="17"/>
        <v>15872166.183353709</v>
      </c>
    </row>
    <row r="239" spans="1:15" ht="12" customHeight="1" thickBot="1">
      <c r="A239" s="81" t="s">
        <v>39</v>
      </c>
      <c r="B239" s="2" t="s">
        <v>100</v>
      </c>
      <c r="C239" s="2" t="s">
        <v>101</v>
      </c>
      <c r="D239" s="2" t="s">
        <v>57</v>
      </c>
      <c r="E239" s="2" t="s">
        <v>48</v>
      </c>
      <c r="F239" s="88" t="s">
        <v>114</v>
      </c>
      <c r="G239" s="4">
        <v>3.8</v>
      </c>
      <c r="H239" s="2">
        <v>4.3</v>
      </c>
      <c r="I239" s="2">
        <v>14.54</v>
      </c>
      <c r="J239" s="110">
        <v>7618485.7000000011</v>
      </c>
      <c r="L239" s="1">
        <f t="shared" si="14"/>
        <v>-5.4600000000000009</v>
      </c>
      <c r="M239" s="165">
        <f t="shared" si="15"/>
        <v>0.72749493776675811</v>
      </c>
      <c r="N239" s="148">
        <f t="shared" si="17"/>
        <v>10472218.161939377</v>
      </c>
    </row>
    <row r="240" spans="1:15" ht="12" customHeight="1">
      <c r="A240" s="81" t="s">
        <v>40</v>
      </c>
      <c r="B240" s="2" t="s">
        <v>100</v>
      </c>
      <c r="C240" s="2" t="s">
        <v>101</v>
      </c>
      <c r="D240" s="2" t="s">
        <v>57</v>
      </c>
      <c r="E240" s="2" t="s">
        <v>48</v>
      </c>
      <c r="F240" s="87" t="s">
        <v>113</v>
      </c>
      <c r="G240" s="4">
        <v>0.501</v>
      </c>
      <c r="H240" s="2" t="s">
        <v>29</v>
      </c>
      <c r="I240" s="2">
        <v>14.93</v>
      </c>
      <c r="J240" s="106">
        <v>6360127.2000000011</v>
      </c>
      <c r="L240" s="1">
        <f t="shared" si="14"/>
        <v>-5.07</v>
      </c>
      <c r="M240" s="165">
        <f t="shared" si="15"/>
        <v>0.74421644616900329</v>
      </c>
      <c r="N240" s="148">
        <f t="shared" si="17"/>
        <v>8546071.8219007049</v>
      </c>
    </row>
    <row r="241" spans="1:15" ht="12" customHeight="1" thickBot="1">
      <c r="A241" s="80" t="s">
        <v>40</v>
      </c>
      <c r="B241" s="12" t="s">
        <v>100</v>
      </c>
      <c r="C241" s="12" t="s">
        <v>101</v>
      </c>
      <c r="D241" s="12" t="s">
        <v>57</v>
      </c>
      <c r="E241" s="12" t="s">
        <v>48</v>
      </c>
      <c r="F241" s="89" t="s">
        <v>114</v>
      </c>
      <c r="G241" s="14">
        <v>4</v>
      </c>
      <c r="H241" s="12">
        <v>4.5</v>
      </c>
      <c r="I241" s="12">
        <v>14.71</v>
      </c>
      <c r="J241" s="110">
        <v>7383481.0000000009</v>
      </c>
      <c r="K241" s="168">
        <f>AVERAGE(J230:J241)</f>
        <v>4683565.8916666675</v>
      </c>
      <c r="L241" s="169">
        <f t="shared" si="14"/>
        <v>-5.2899999999999991</v>
      </c>
      <c r="M241" s="170">
        <f t="shared" si="15"/>
        <v>0.73473710503557821</v>
      </c>
      <c r="N241" s="175">
        <f t="shared" si="17"/>
        <v>10049146.762014246</v>
      </c>
      <c r="O241" s="168">
        <f>AVERAGE(N230:N241)</f>
        <v>6201317.9311714126</v>
      </c>
    </row>
    <row r="242" spans="1:15" ht="12" customHeight="1">
      <c r="A242" s="182" t="s">
        <v>31</v>
      </c>
      <c r="B242" s="11" t="s">
        <v>103</v>
      </c>
      <c r="C242" s="11" t="s">
        <v>101</v>
      </c>
      <c r="D242" s="11" t="s">
        <v>57</v>
      </c>
      <c r="E242" s="11" t="s">
        <v>48</v>
      </c>
      <c r="F242" s="90" t="s">
        <v>113</v>
      </c>
      <c r="G242" s="13">
        <v>0.51100000000000001</v>
      </c>
      <c r="H242" s="11" t="s">
        <v>29</v>
      </c>
      <c r="I242" s="11">
        <v>15.36</v>
      </c>
      <c r="J242" s="106">
        <v>4663426.6000000006</v>
      </c>
      <c r="L242" s="1">
        <f t="shared" si="14"/>
        <v>-4.6400000000000006</v>
      </c>
      <c r="M242" s="165">
        <f t="shared" si="15"/>
        <v>0.76309882558336595</v>
      </c>
      <c r="N242" s="148">
        <f t="shared" si="17"/>
        <v>6111169.9345559236</v>
      </c>
    </row>
    <row r="243" spans="1:15" ht="12" customHeight="1">
      <c r="A243" s="183" t="s">
        <v>31</v>
      </c>
      <c r="B243" s="2" t="s">
        <v>103</v>
      </c>
      <c r="C243" s="2" t="s">
        <v>101</v>
      </c>
      <c r="D243" s="2" t="s">
        <v>57</v>
      </c>
      <c r="E243" s="2" t="s">
        <v>48</v>
      </c>
      <c r="F243" s="88" t="s">
        <v>114</v>
      </c>
      <c r="G243" s="4">
        <v>15.5</v>
      </c>
      <c r="H243" s="2">
        <v>16</v>
      </c>
      <c r="I243" s="2">
        <v>16.34</v>
      </c>
      <c r="J243" s="106">
        <v>2173376.7999999998</v>
      </c>
      <c r="L243" s="1">
        <f t="shared" si="14"/>
        <v>-3.66</v>
      </c>
      <c r="M243" s="165">
        <f t="shared" si="15"/>
        <v>0.80794264755120682</v>
      </c>
      <c r="N243" s="148">
        <f t="shared" si="17"/>
        <v>2690013.7114772778</v>
      </c>
    </row>
    <row r="244" spans="1:15" ht="12" customHeight="1">
      <c r="A244" s="183" t="s">
        <v>33</v>
      </c>
      <c r="B244" s="2" t="s">
        <v>103</v>
      </c>
      <c r="C244" s="2" t="s">
        <v>101</v>
      </c>
      <c r="D244" s="2" t="s">
        <v>57</v>
      </c>
      <c r="E244" s="2" t="s">
        <v>48</v>
      </c>
      <c r="F244" s="87" t="s">
        <v>113</v>
      </c>
      <c r="G244" s="4">
        <v>0.51300000000000001</v>
      </c>
      <c r="H244" s="2" t="s">
        <v>29</v>
      </c>
      <c r="I244" s="2">
        <v>15.9</v>
      </c>
      <c r="J244" s="109">
        <v>2496716.6</v>
      </c>
      <c r="L244" s="1">
        <f t="shared" si="14"/>
        <v>-4.0999999999999996</v>
      </c>
      <c r="M244" s="165">
        <f t="shared" si="15"/>
        <v>0.78749164071142996</v>
      </c>
      <c r="N244" s="148">
        <f t="shared" si="17"/>
        <v>3170467.432193229</v>
      </c>
    </row>
    <row r="245" spans="1:15" ht="12" customHeight="1" thickBot="1">
      <c r="A245" s="183" t="s">
        <v>33</v>
      </c>
      <c r="B245" s="2" t="s">
        <v>103</v>
      </c>
      <c r="C245" s="2" t="s">
        <v>101</v>
      </c>
      <c r="D245" s="2" t="s">
        <v>57</v>
      </c>
      <c r="E245" s="2" t="s">
        <v>48</v>
      </c>
      <c r="F245" s="88" t="s">
        <v>114</v>
      </c>
      <c r="G245" s="4">
        <v>11.5</v>
      </c>
      <c r="H245" s="2">
        <v>12</v>
      </c>
      <c r="I245" s="2">
        <v>16.27</v>
      </c>
      <c r="J245" s="110">
        <v>2141709.5</v>
      </c>
      <c r="L245" s="1">
        <f t="shared" si="14"/>
        <v>-3.7300000000000004</v>
      </c>
      <c r="M245" s="165">
        <f t="shared" si="15"/>
        <v>0.80465390370071255</v>
      </c>
      <c r="N245" s="148">
        <f t="shared" si="17"/>
        <v>2661653.0288984957</v>
      </c>
    </row>
    <row r="246" spans="1:15" ht="12" customHeight="1">
      <c r="A246" s="183" t="s">
        <v>34</v>
      </c>
      <c r="B246" s="2" t="s">
        <v>103</v>
      </c>
      <c r="C246" s="2" t="s">
        <v>101</v>
      </c>
      <c r="D246" s="2" t="s">
        <v>57</v>
      </c>
      <c r="E246" s="2" t="s">
        <v>48</v>
      </c>
      <c r="F246" s="87" t="s">
        <v>113</v>
      </c>
      <c r="G246" s="4">
        <v>0.50600000000000001</v>
      </c>
      <c r="H246" s="2" t="s">
        <v>29</v>
      </c>
      <c r="I246" s="2">
        <v>15.86</v>
      </c>
      <c r="J246" s="106">
        <v>4641759.5</v>
      </c>
      <c r="L246" s="1">
        <f t="shared" si="14"/>
        <v>-4.1400000000000006</v>
      </c>
      <c r="M246" s="165">
        <f t="shared" si="15"/>
        <v>0.78565832692278847</v>
      </c>
      <c r="N246" s="148">
        <f t="shared" si="17"/>
        <v>5908114.6866736822</v>
      </c>
    </row>
    <row r="247" spans="1:15" ht="12" customHeight="1">
      <c r="A247" s="183" t="s">
        <v>34</v>
      </c>
      <c r="B247" s="2" t="s">
        <v>103</v>
      </c>
      <c r="C247" s="2" t="s">
        <v>101</v>
      </c>
      <c r="D247" s="2" t="s">
        <v>57</v>
      </c>
      <c r="E247" s="2" t="s">
        <v>48</v>
      </c>
      <c r="F247" s="88" t="s">
        <v>114</v>
      </c>
      <c r="G247" s="4">
        <v>4</v>
      </c>
      <c r="H247" s="2">
        <v>4.5</v>
      </c>
      <c r="I247" s="2">
        <v>16.55</v>
      </c>
      <c r="J247" s="106">
        <v>5291772.5</v>
      </c>
      <c r="L247" s="1">
        <f t="shared" si="14"/>
        <v>-3.4499999999999993</v>
      </c>
      <c r="M247" s="165">
        <f t="shared" si="15"/>
        <v>0.81788974868025932</v>
      </c>
      <c r="N247" s="148">
        <f t="shared" si="17"/>
        <v>6470031.576430398</v>
      </c>
    </row>
    <row r="248" spans="1:15" ht="12" customHeight="1">
      <c r="A248" s="183" t="s">
        <v>36</v>
      </c>
      <c r="B248" s="2" t="s">
        <v>103</v>
      </c>
      <c r="C248" s="2" t="s">
        <v>101</v>
      </c>
      <c r="D248" s="2" t="s">
        <v>57</v>
      </c>
      <c r="E248" s="2" t="s">
        <v>48</v>
      </c>
      <c r="F248" s="87" t="s">
        <v>113</v>
      </c>
      <c r="G248" s="4">
        <v>0.54400000000000004</v>
      </c>
      <c r="H248" s="2" t="s">
        <v>29</v>
      </c>
      <c r="I248" s="2">
        <v>15.85</v>
      </c>
      <c r="J248" s="106">
        <v>7285145.7000000011</v>
      </c>
      <c r="L248" s="1">
        <f t="shared" si="14"/>
        <v>-4.1500000000000004</v>
      </c>
      <c r="M248" s="165">
        <f t="shared" si="15"/>
        <v>0.78520066574414038</v>
      </c>
      <c r="N248" s="148">
        <f t="shared" si="17"/>
        <v>9278068.6744525563</v>
      </c>
    </row>
    <row r="249" spans="1:15" ht="12" customHeight="1" thickBot="1">
      <c r="A249" s="183" t="s">
        <v>36</v>
      </c>
      <c r="B249" s="2" t="s">
        <v>103</v>
      </c>
      <c r="C249" s="2" t="s">
        <v>101</v>
      </c>
      <c r="D249" s="2" t="s">
        <v>57</v>
      </c>
      <c r="E249" s="2" t="s">
        <v>48</v>
      </c>
      <c r="F249" s="88" t="s">
        <v>114</v>
      </c>
      <c r="G249" s="4">
        <v>3.6</v>
      </c>
      <c r="H249" s="2">
        <v>4.0999999999999996</v>
      </c>
      <c r="I249" s="2">
        <v>15.84</v>
      </c>
      <c r="J249" s="110">
        <v>6515130.3000000007</v>
      </c>
      <c r="L249" s="1">
        <f t="shared" si="14"/>
        <v>-4.16</v>
      </c>
      <c r="M249" s="165">
        <f t="shared" si="15"/>
        <v>0.78474327116198495</v>
      </c>
      <c r="N249" s="148">
        <f t="shared" si="17"/>
        <v>8302244.2363257455</v>
      </c>
    </row>
    <row r="250" spans="1:15" ht="12" customHeight="1">
      <c r="A250" s="183" t="s">
        <v>39</v>
      </c>
      <c r="B250" s="2" t="s">
        <v>103</v>
      </c>
      <c r="C250" s="2" t="s">
        <v>101</v>
      </c>
      <c r="D250" s="2" t="s">
        <v>57</v>
      </c>
      <c r="E250" s="2" t="s">
        <v>48</v>
      </c>
      <c r="F250" s="87" t="s">
        <v>113</v>
      </c>
      <c r="G250" s="4">
        <v>0.47799999999999998</v>
      </c>
      <c r="H250" s="2" t="s">
        <v>29</v>
      </c>
      <c r="I250" s="2">
        <v>15.63</v>
      </c>
      <c r="J250" s="106">
        <v>5595111.9000000004</v>
      </c>
      <c r="L250" s="1">
        <f t="shared" si="14"/>
        <v>-4.3699999999999992</v>
      </c>
      <c r="M250" s="165">
        <f t="shared" si="15"/>
        <v>0.77519929449375169</v>
      </c>
      <c r="N250" s="148">
        <f t="shared" si="17"/>
        <v>7217643.1786537161</v>
      </c>
    </row>
    <row r="251" spans="1:15" ht="12" customHeight="1" thickBot="1">
      <c r="A251" s="183" t="s">
        <v>39</v>
      </c>
      <c r="B251" s="2" t="s">
        <v>103</v>
      </c>
      <c r="C251" s="2" t="s">
        <v>101</v>
      </c>
      <c r="D251" s="2" t="s">
        <v>57</v>
      </c>
      <c r="E251" s="2" t="s">
        <v>48</v>
      </c>
      <c r="F251" s="88" t="s">
        <v>114</v>
      </c>
      <c r="G251" s="4">
        <v>5</v>
      </c>
      <c r="H251" s="2">
        <v>5.5</v>
      </c>
      <c r="I251" s="2">
        <v>15.46</v>
      </c>
      <c r="J251" s="110">
        <v>5296772.6000000006</v>
      </c>
      <c r="L251" s="1">
        <f t="shared" si="14"/>
        <v>-4.5399999999999991</v>
      </c>
      <c r="M251" s="165">
        <f t="shared" si="15"/>
        <v>0.76755829893368233</v>
      </c>
      <c r="N251" s="148">
        <f t="shared" si="17"/>
        <v>6900808.1957532791</v>
      </c>
    </row>
    <row r="252" spans="1:15" ht="12" customHeight="1">
      <c r="A252" s="183" t="s">
        <v>40</v>
      </c>
      <c r="B252" s="2" t="s">
        <v>103</v>
      </c>
      <c r="C252" s="2" t="s">
        <v>101</v>
      </c>
      <c r="D252" s="2" t="s">
        <v>57</v>
      </c>
      <c r="E252" s="2" t="s">
        <v>48</v>
      </c>
      <c r="F252" s="87" t="s">
        <v>113</v>
      </c>
      <c r="G252" s="4">
        <v>0.496</v>
      </c>
      <c r="H252" s="2" t="s">
        <v>29</v>
      </c>
      <c r="I252" s="2">
        <v>15.76</v>
      </c>
      <c r="J252" s="106">
        <v>8861843.9000000004</v>
      </c>
      <c r="L252" s="1">
        <f t="shared" si="14"/>
        <v>-4.24</v>
      </c>
      <c r="M252" s="165">
        <f t="shared" si="15"/>
        <v>0.78109369336175027</v>
      </c>
      <c r="N252" s="148">
        <f t="shared" si="17"/>
        <v>11345430.100529294</v>
      </c>
    </row>
    <row r="253" spans="1:15" ht="12" customHeight="1" thickBot="1">
      <c r="A253" s="184" t="s">
        <v>40</v>
      </c>
      <c r="B253" s="12" t="s">
        <v>103</v>
      </c>
      <c r="C253" s="12" t="s">
        <v>101</v>
      </c>
      <c r="D253" s="12" t="s">
        <v>57</v>
      </c>
      <c r="E253" s="12" t="s">
        <v>48</v>
      </c>
      <c r="F253" s="89" t="s">
        <v>114</v>
      </c>
      <c r="G253" s="14">
        <v>4</v>
      </c>
      <c r="H253" s="12">
        <v>4.5</v>
      </c>
      <c r="I253" s="12">
        <v>15.54</v>
      </c>
      <c r="J253" s="106">
        <v>7445148.9000000004</v>
      </c>
      <c r="K253" s="168">
        <f>AVERAGE(J242:J253)</f>
        <v>5200659.5666666664</v>
      </c>
      <c r="L253" s="169">
        <f t="shared" si="14"/>
        <v>-4.4600000000000009</v>
      </c>
      <c r="M253" s="170">
        <f t="shared" si="15"/>
        <v>0.77114463403276357</v>
      </c>
      <c r="N253" s="175">
        <f t="shared" si="17"/>
        <v>9654672.5107389893</v>
      </c>
      <c r="O253" s="168">
        <f>AVERAGE(N242:N253)</f>
        <v>6642526.438890215</v>
      </c>
    </row>
    <row r="254" spans="1:15" ht="12" customHeight="1">
      <c r="A254" s="172" t="s">
        <v>31</v>
      </c>
      <c r="B254" s="11" t="s">
        <v>105</v>
      </c>
      <c r="C254" s="11" t="s">
        <v>32</v>
      </c>
      <c r="D254" s="11" t="s">
        <v>57</v>
      </c>
      <c r="E254" s="11" t="s">
        <v>48</v>
      </c>
      <c r="F254" s="90" t="s">
        <v>113</v>
      </c>
      <c r="G254" s="13">
        <v>0.496</v>
      </c>
      <c r="H254" s="11" t="s">
        <v>29</v>
      </c>
      <c r="I254" s="11">
        <v>17.100000000000001</v>
      </c>
      <c r="J254" s="106">
        <v>7753488.4000000004</v>
      </c>
      <c r="L254" s="1">
        <f t="shared" si="14"/>
        <v>-2.8999999999999986</v>
      </c>
      <c r="M254" s="165">
        <f t="shared" si="15"/>
        <v>0.84452593429628675</v>
      </c>
      <c r="N254" s="148">
        <f t="shared" si="17"/>
        <v>9180876.6138848122</v>
      </c>
    </row>
    <row r="255" spans="1:15" ht="12" customHeight="1">
      <c r="A255" s="173" t="s">
        <v>31</v>
      </c>
      <c r="B255" s="2" t="s">
        <v>105</v>
      </c>
      <c r="C255" s="2" t="s">
        <v>32</v>
      </c>
      <c r="D255" s="2" t="s">
        <v>57</v>
      </c>
      <c r="E255" s="2" t="s">
        <v>48</v>
      </c>
      <c r="F255" s="88" t="s">
        <v>114</v>
      </c>
      <c r="G255" s="4">
        <v>15.5</v>
      </c>
      <c r="H255" s="2">
        <v>16</v>
      </c>
      <c r="I255" s="2">
        <v>16.77</v>
      </c>
      <c r="J255" s="106">
        <v>6465129.3000000007</v>
      </c>
      <c r="L255" s="1">
        <f t="shared" si="14"/>
        <v>-3.2300000000000004</v>
      </c>
      <c r="M255" s="165">
        <f t="shared" si="15"/>
        <v>0.82844189840039073</v>
      </c>
      <c r="N255" s="148">
        <f t="shared" si="17"/>
        <v>7803962.2482678518</v>
      </c>
    </row>
    <row r="256" spans="1:15" ht="12" customHeight="1">
      <c r="A256" s="173" t="s">
        <v>33</v>
      </c>
      <c r="B256" s="2" t="s">
        <v>105</v>
      </c>
      <c r="C256" s="2" t="s">
        <v>32</v>
      </c>
      <c r="D256" s="2" t="s">
        <v>57</v>
      </c>
      <c r="E256" s="2" t="s">
        <v>48</v>
      </c>
      <c r="F256" s="87" t="s">
        <v>113</v>
      </c>
      <c r="G256" s="4">
        <v>0.48799999999999999</v>
      </c>
      <c r="H256" s="2" t="s">
        <v>29</v>
      </c>
      <c r="I256" s="2">
        <v>17.72</v>
      </c>
      <c r="J256" s="106">
        <v>8771842.1000000015</v>
      </c>
      <c r="L256" s="1">
        <f t="shared" si="14"/>
        <v>-2.2800000000000011</v>
      </c>
      <c r="M256" s="165">
        <f t="shared" si="15"/>
        <v>0.87559369816378285</v>
      </c>
      <c r="N256" s="148">
        <f t="shared" si="17"/>
        <v>10018164.952986216</v>
      </c>
    </row>
    <row r="257" spans="1:15" ht="12" customHeight="1" thickBot="1">
      <c r="A257" s="173" t="s">
        <v>33</v>
      </c>
      <c r="B257" s="2" t="s">
        <v>105</v>
      </c>
      <c r="C257" s="2" t="s">
        <v>32</v>
      </c>
      <c r="D257" s="2" t="s">
        <v>57</v>
      </c>
      <c r="E257" s="2" t="s">
        <v>48</v>
      </c>
      <c r="F257" s="88" t="s">
        <v>114</v>
      </c>
      <c r="G257" s="4">
        <v>12</v>
      </c>
      <c r="H257" s="2">
        <v>12.5</v>
      </c>
      <c r="I257" s="2">
        <v>16.28</v>
      </c>
      <c r="J257" s="110">
        <v>7405148.1000000006</v>
      </c>
      <c r="L257" s="1">
        <f t="shared" si="14"/>
        <v>-3.7199999999999989</v>
      </c>
      <c r="M257" s="165">
        <f t="shared" si="15"/>
        <v>0.80512290337179993</v>
      </c>
      <c r="N257" s="148">
        <f t="shared" si="17"/>
        <v>9197537.5051284023</v>
      </c>
    </row>
    <row r="258" spans="1:15" ht="12" customHeight="1">
      <c r="A258" s="173" t="s">
        <v>34</v>
      </c>
      <c r="B258" s="2" t="s">
        <v>105</v>
      </c>
      <c r="C258" s="2" t="s">
        <v>32</v>
      </c>
      <c r="D258" s="2" t="s">
        <v>57</v>
      </c>
      <c r="E258" s="2" t="s">
        <v>48</v>
      </c>
      <c r="F258" s="87" t="s">
        <v>113</v>
      </c>
      <c r="G258" s="4">
        <v>0.499</v>
      </c>
      <c r="H258" s="2" t="s">
        <v>29</v>
      </c>
      <c r="I258" s="2">
        <v>19.16</v>
      </c>
      <c r="J258" s="106">
        <v>12443582.200000003</v>
      </c>
      <c r="L258" s="1">
        <f t="shared" ref="L258:L325" si="18">I258-20</f>
        <v>-0.83999999999999986</v>
      </c>
      <c r="M258" s="165">
        <f t="shared" ref="M258:M321" si="19">$R$2^L258</f>
        <v>0.95223266044648824</v>
      </c>
      <c r="N258" s="148">
        <f t="shared" si="17"/>
        <v>13067796.051193397</v>
      </c>
    </row>
    <row r="259" spans="1:15" ht="12" customHeight="1">
      <c r="A259" s="173" t="s">
        <v>34</v>
      </c>
      <c r="B259" s="2" t="s">
        <v>105</v>
      </c>
      <c r="C259" s="2" t="s">
        <v>32</v>
      </c>
      <c r="D259" s="2" t="s">
        <v>57</v>
      </c>
      <c r="E259" s="2" t="s">
        <v>48</v>
      </c>
      <c r="F259" s="88" t="s">
        <v>114</v>
      </c>
      <c r="G259" s="4">
        <v>3.5</v>
      </c>
      <c r="H259" s="2">
        <v>4</v>
      </c>
      <c r="I259" s="2">
        <v>16.420000000000002</v>
      </c>
      <c r="J259" s="106">
        <v>11230224.600000001</v>
      </c>
      <c r="L259" s="1">
        <f t="shared" si="18"/>
        <v>-3.5799999999999983</v>
      </c>
      <c r="M259" s="165">
        <f t="shared" si="19"/>
        <v>0.81171767425469377</v>
      </c>
      <c r="N259" s="148">
        <f t="shared" si="17"/>
        <v>13835136.225549622</v>
      </c>
    </row>
    <row r="260" spans="1:15" ht="12" customHeight="1">
      <c r="A260" s="173" t="s">
        <v>36</v>
      </c>
      <c r="B260" s="2" t="s">
        <v>105</v>
      </c>
      <c r="C260" s="2" t="s">
        <v>32</v>
      </c>
      <c r="D260" s="2" t="s">
        <v>57</v>
      </c>
      <c r="E260" s="2" t="s">
        <v>48</v>
      </c>
      <c r="F260" s="87" t="s">
        <v>113</v>
      </c>
      <c r="G260" s="4">
        <v>0.50700000000000001</v>
      </c>
      <c r="H260" s="2" t="s">
        <v>29</v>
      </c>
      <c r="I260" s="2">
        <v>18.86</v>
      </c>
      <c r="J260" s="106">
        <v>7188477.1000000006</v>
      </c>
      <c r="L260" s="1">
        <f t="shared" si="18"/>
        <v>-1.1400000000000006</v>
      </c>
      <c r="M260" s="165">
        <f t="shared" si="19"/>
        <v>0.93573163789827196</v>
      </c>
      <c r="N260" s="148">
        <f t="shared" si="17"/>
        <v>7682199.4777753744</v>
      </c>
    </row>
    <row r="261" spans="1:15" ht="12" customHeight="1" thickBot="1">
      <c r="A261" s="173" t="s">
        <v>36</v>
      </c>
      <c r="B261" s="2" t="s">
        <v>105</v>
      </c>
      <c r="C261" s="2" t="s">
        <v>32</v>
      </c>
      <c r="D261" s="2" t="s">
        <v>57</v>
      </c>
      <c r="E261" s="2" t="s">
        <v>48</v>
      </c>
      <c r="F261" s="88" t="s">
        <v>114</v>
      </c>
      <c r="G261" s="4">
        <v>3.8</v>
      </c>
      <c r="H261" s="2">
        <v>4.3</v>
      </c>
      <c r="I261" s="2">
        <v>17.52</v>
      </c>
      <c r="J261" s="110">
        <v>6288459.1000000006</v>
      </c>
      <c r="L261" s="1">
        <f t="shared" si="18"/>
        <v>-2.4800000000000004</v>
      </c>
      <c r="M261" s="165">
        <f t="shared" si="19"/>
        <v>0.86544894758078572</v>
      </c>
      <c r="N261" s="148">
        <f t="shared" ref="N261:N292" si="20">J261/M261</f>
        <v>7266123.6894195909</v>
      </c>
    </row>
    <row r="262" spans="1:15" ht="12" customHeight="1">
      <c r="A262" s="173" t="s">
        <v>39</v>
      </c>
      <c r="B262" s="2" t="s">
        <v>105</v>
      </c>
      <c r="C262" s="2" t="s">
        <v>32</v>
      </c>
      <c r="D262" s="2" t="s">
        <v>57</v>
      </c>
      <c r="E262" s="2" t="s">
        <v>48</v>
      </c>
      <c r="F262" s="87" t="s">
        <v>113</v>
      </c>
      <c r="G262" s="4">
        <v>0.52800000000000002</v>
      </c>
      <c r="H262" s="2" t="s">
        <v>29</v>
      </c>
      <c r="I262" s="2">
        <v>18.010000000000002</v>
      </c>
      <c r="J262" s="106">
        <v>8550171</v>
      </c>
      <c r="L262" s="1">
        <f t="shared" si="18"/>
        <v>-1.9899999999999984</v>
      </c>
      <c r="M262" s="165">
        <f t="shared" si="19"/>
        <v>0.89051518234024596</v>
      </c>
      <c r="N262" s="148">
        <f t="shared" si="20"/>
        <v>9601375.8884272128</v>
      </c>
    </row>
    <row r="263" spans="1:15" ht="12" customHeight="1">
      <c r="A263" s="173" t="s">
        <v>39</v>
      </c>
      <c r="B263" s="2" t="s">
        <v>105</v>
      </c>
      <c r="C263" s="2" t="s">
        <v>32</v>
      </c>
      <c r="D263" s="2" t="s">
        <v>57</v>
      </c>
      <c r="E263" s="2" t="s">
        <v>48</v>
      </c>
      <c r="F263" s="88" t="s">
        <v>114</v>
      </c>
      <c r="G263" s="4">
        <v>4.5</v>
      </c>
      <c r="H263" s="2">
        <v>5</v>
      </c>
      <c r="I263" s="2">
        <v>17.170000000000002</v>
      </c>
      <c r="J263" s="106">
        <v>4805096.1000000006</v>
      </c>
      <c r="L263" s="1">
        <f t="shared" si="18"/>
        <v>-2.8299999999999983</v>
      </c>
      <c r="M263" s="165">
        <f t="shared" si="19"/>
        <v>0.84797764124784192</v>
      </c>
      <c r="N263" s="148">
        <f t="shared" si="20"/>
        <v>5666536.3168409243</v>
      </c>
    </row>
    <row r="264" spans="1:15" ht="12" customHeight="1">
      <c r="A264" s="173" t="s">
        <v>40</v>
      </c>
      <c r="B264" s="2" t="s">
        <v>105</v>
      </c>
      <c r="C264" s="2" t="s">
        <v>32</v>
      </c>
      <c r="D264" s="2" t="s">
        <v>57</v>
      </c>
      <c r="E264" s="2" t="s">
        <v>48</v>
      </c>
      <c r="F264" s="87" t="s">
        <v>113</v>
      </c>
      <c r="G264" s="4">
        <v>0.51700000000000002</v>
      </c>
      <c r="H264" s="2" t="s">
        <v>29</v>
      </c>
      <c r="I264" s="2">
        <v>21.03</v>
      </c>
      <c r="J264" s="106">
        <v>4661759.9000000004</v>
      </c>
      <c r="L264" s="1">
        <f t="shared" si="18"/>
        <v>1.0300000000000011</v>
      </c>
      <c r="M264" s="165">
        <f t="shared" si="19"/>
        <v>1.0618545717641614</v>
      </c>
      <c r="N264" s="148">
        <f t="shared" si="20"/>
        <v>4390205.611918183</v>
      </c>
    </row>
    <row r="265" spans="1:15" ht="12" customHeight="1" thickBot="1">
      <c r="A265" s="174" t="s">
        <v>40</v>
      </c>
      <c r="B265" s="12" t="s">
        <v>105</v>
      </c>
      <c r="C265" s="12" t="s">
        <v>32</v>
      </c>
      <c r="D265" s="12" t="s">
        <v>57</v>
      </c>
      <c r="E265" s="12" t="s">
        <v>48</v>
      </c>
      <c r="F265" s="89" t="s">
        <v>114</v>
      </c>
      <c r="G265" s="14">
        <v>3.5</v>
      </c>
      <c r="H265" s="12">
        <v>4</v>
      </c>
      <c r="I265" s="12">
        <v>16.91</v>
      </c>
      <c r="J265" s="110">
        <v>2990059.8000000003</v>
      </c>
      <c r="K265" s="168">
        <f>AVERAGE(J254:J265)</f>
        <v>7379453.1416666666</v>
      </c>
      <c r="L265" s="169">
        <f t="shared" si="18"/>
        <v>-3.09</v>
      </c>
      <c r="M265" s="170">
        <f t="shared" si="19"/>
        <v>0.83522767543748644</v>
      </c>
      <c r="N265" s="175">
        <f t="shared" si="20"/>
        <v>3579933.8167689759</v>
      </c>
      <c r="O265" s="168">
        <f>AVERAGE(N254:N265)</f>
        <v>8440820.6998467147</v>
      </c>
    </row>
    <row r="266" spans="1:15" ht="12" customHeight="1">
      <c r="A266" s="79" t="s">
        <v>31</v>
      </c>
      <c r="B266" s="11" t="s">
        <v>18</v>
      </c>
      <c r="C266" s="11" t="s">
        <v>32</v>
      </c>
      <c r="D266" s="11" t="s">
        <v>57</v>
      </c>
      <c r="E266" s="11" t="s">
        <v>48</v>
      </c>
      <c r="F266" s="90" t="s">
        <v>113</v>
      </c>
      <c r="G266" s="13">
        <v>0.52200000000000002</v>
      </c>
      <c r="H266" s="11" t="s">
        <v>29</v>
      </c>
      <c r="I266" s="11">
        <v>19.47</v>
      </c>
      <c r="J266" s="106">
        <v>5033434</v>
      </c>
      <c r="L266" s="1">
        <f t="shared" si="18"/>
        <v>-0.53000000000000114</v>
      </c>
      <c r="M266" s="165">
        <f t="shared" si="19"/>
        <v>0.9695894724907459</v>
      </c>
      <c r="N266" s="148">
        <f t="shared" si="20"/>
        <v>5191304.3022938157</v>
      </c>
    </row>
    <row r="267" spans="1:15" ht="12" customHeight="1">
      <c r="A267" s="81" t="s">
        <v>31</v>
      </c>
      <c r="B267" s="2" t="s">
        <v>18</v>
      </c>
      <c r="C267" s="2" t="s">
        <v>32</v>
      </c>
      <c r="D267" s="2" t="s">
        <v>57</v>
      </c>
      <c r="E267" s="2" t="s">
        <v>48</v>
      </c>
      <c r="F267" s="88" t="s">
        <v>114</v>
      </c>
      <c r="G267" s="4">
        <v>16.5</v>
      </c>
      <c r="H267" s="2">
        <v>17</v>
      </c>
      <c r="I267" s="2">
        <v>18.329999999999998</v>
      </c>
      <c r="J267" s="106">
        <v>4860097.2000000011</v>
      </c>
      <c r="L267" s="1">
        <f t="shared" si="18"/>
        <v>-1.6700000000000017</v>
      </c>
      <c r="M267" s="165">
        <f t="shared" si="19"/>
        <v>0.90727554518268738</v>
      </c>
      <c r="N267" s="148">
        <f t="shared" si="20"/>
        <v>5356803.9233564716</v>
      </c>
    </row>
    <row r="268" spans="1:15" ht="12" customHeight="1">
      <c r="A268" s="81" t="s">
        <v>33</v>
      </c>
      <c r="B268" s="2" t="s">
        <v>18</v>
      </c>
      <c r="C268" s="2" t="s">
        <v>32</v>
      </c>
      <c r="D268" s="2" t="s">
        <v>57</v>
      </c>
      <c r="E268" s="2" t="s">
        <v>48</v>
      </c>
      <c r="F268" s="87" t="s">
        <v>113</v>
      </c>
      <c r="G268" s="4">
        <v>0.53</v>
      </c>
      <c r="H268" s="2" t="s">
        <v>29</v>
      </c>
      <c r="I268" s="2">
        <v>20.309999999999999</v>
      </c>
      <c r="J268" s="106">
        <v>3888411.1000000006</v>
      </c>
      <c r="L268" s="1">
        <f t="shared" si="18"/>
        <v>0.30999999999999872</v>
      </c>
      <c r="M268" s="165">
        <f t="shared" si="19"/>
        <v>1.0182274907858329</v>
      </c>
      <c r="N268" s="148">
        <f t="shared" si="20"/>
        <v>3818803.8873307761</v>
      </c>
    </row>
    <row r="269" spans="1:15" ht="12" customHeight="1">
      <c r="A269" s="81" t="s">
        <v>33</v>
      </c>
      <c r="B269" s="2" t="s">
        <v>18</v>
      </c>
      <c r="C269" s="2" t="s">
        <v>32</v>
      </c>
      <c r="D269" s="2" t="s">
        <v>57</v>
      </c>
      <c r="E269" s="2" t="s">
        <v>48</v>
      </c>
      <c r="F269" s="88" t="s">
        <v>114</v>
      </c>
      <c r="G269" s="4">
        <v>11.5</v>
      </c>
      <c r="H269" s="2">
        <v>12</v>
      </c>
      <c r="I269" s="2">
        <v>17.329999999999998</v>
      </c>
      <c r="J269" s="106">
        <v>1205024.1000000001</v>
      </c>
      <c r="L269" s="1">
        <f t="shared" si="18"/>
        <v>-2.6700000000000017</v>
      </c>
      <c r="M269" s="165">
        <f t="shared" si="19"/>
        <v>0.85592032564404452</v>
      </c>
      <c r="N269" s="148">
        <f t="shared" si="20"/>
        <v>1407869.4755767945</v>
      </c>
    </row>
    <row r="270" spans="1:15" ht="12" customHeight="1">
      <c r="A270" s="81" t="s">
        <v>34</v>
      </c>
      <c r="B270" s="2" t="s">
        <v>18</v>
      </c>
      <c r="C270" s="2" t="s">
        <v>32</v>
      </c>
      <c r="D270" s="2" t="s">
        <v>57</v>
      </c>
      <c r="E270" s="2" t="s">
        <v>48</v>
      </c>
      <c r="F270" s="87" t="s">
        <v>113</v>
      </c>
      <c r="G270" s="4">
        <v>0.53100000000000003</v>
      </c>
      <c r="H270" s="2" t="s">
        <v>29</v>
      </c>
      <c r="I270" s="2">
        <v>21.19</v>
      </c>
      <c r="J270" s="109">
        <v>425008.50000000006</v>
      </c>
      <c r="L270" s="1">
        <f t="shared" si="18"/>
        <v>1.1900000000000013</v>
      </c>
      <c r="M270" s="165">
        <f t="shared" si="19"/>
        <v>1.0718005601109493</v>
      </c>
      <c r="N270" s="148">
        <f t="shared" si="20"/>
        <v>396536.92656776047</v>
      </c>
    </row>
    <row r="271" spans="1:15" ht="12" customHeight="1" thickBot="1">
      <c r="A271" s="81" t="s">
        <v>34</v>
      </c>
      <c r="B271" s="2" t="s">
        <v>18</v>
      </c>
      <c r="C271" s="2" t="s">
        <v>32</v>
      </c>
      <c r="D271" s="2" t="s">
        <v>57</v>
      </c>
      <c r="E271" s="2" t="s">
        <v>48</v>
      </c>
      <c r="F271" s="88" t="s">
        <v>114</v>
      </c>
      <c r="G271" s="4">
        <v>3.8</v>
      </c>
      <c r="H271" s="2">
        <v>4.3</v>
      </c>
      <c r="I271" s="2">
        <v>19.63</v>
      </c>
      <c r="J271" s="110">
        <v>3228397.9000000004</v>
      </c>
      <c r="L271" s="1">
        <f t="shared" si="18"/>
        <v>-0.37000000000000099</v>
      </c>
      <c r="M271" s="165">
        <f t="shared" si="19"/>
        <v>0.97867124870661637</v>
      </c>
      <c r="N271" s="148">
        <f t="shared" si="20"/>
        <v>3298756.2516693505</v>
      </c>
    </row>
    <row r="272" spans="1:15" ht="12" customHeight="1">
      <c r="A272" s="81" t="s">
        <v>36</v>
      </c>
      <c r="B272" s="2" t="s">
        <v>18</v>
      </c>
      <c r="C272" s="2" t="s">
        <v>32</v>
      </c>
      <c r="D272" s="2" t="s">
        <v>57</v>
      </c>
      <c r="E272" s="2" t="s">
        <v>48</v>
      </c>
      <c r="F272" s="87" t="s">
        <v>113</v>
      </c>
      <c r="G272" s="4">
        <v>0.496</v>
      </c>
      <c r="H272" s="2" t="s">
        <v>29</v>
      </c>
      <c r="I272" s="2">
        <v>22.1</v>
      </c>
      <c r="J272" s="106">
        <v>4881764.3000000007</v>
      </c>
      <c r="L272" s="1">
        <f t="shared" si="18"/>
        <v>2.1000000000000014</v>
      </c>
      <c r="M272" s="165">
        <f t="shared" si="19"/>
        <v>1.1301662062218283</v>
      </c>
      <c r="N272" s="148">
        <f t="shared" si="20"/>
        <v>4319510.0624357294</v>
      </c>
    </row>
    <row r="273" spans="1:15" ht="12" customHeight="1">
      <c r="A273" s="81" t="s">
        <v>36</v>
      </c>
      <c r="B273" s="2" t="s">
        <v>18</v>
      </c>
      <c r="C273" s="2" t="s">
        <v>32</v>
      </c>
      <c r="D273" s="2" t="s">
        <v>57</v>
      </c>
      <c r="E273" s="2" t="s">
        <v>48</v>
      </c>
      <c r="F273" s="88" t="s">
        <v>114</v>
      </c>
      <c r="G273" s="4">
        <v>4</v>
      </c>
      <c r="H273" s="2">
        <v>4.4000000000000004</v>
      </c>
      <c r="I273" s="2">
        <v>20.73</v>
      </c>
      <c r="J273" s="106">
        <v>4803429.4000000004</v>
      </c>
      <c r="L273" s="1">
        <f t="shared" si="18"/>
        <v>0.73000000000000043</v>
      </c>
      <c r="M273" s="165">
        <f t="shared" si="19"/>
        <v>1.0434539361218265</v>
      </c>
      <c r="N273" s="148">
        <f t="shared" si="20"/>
        <v>4603393.8190436661</v>
      </c>
    </row>
    <row r="274" spans="1:15" ht="12" customHeight="1">
      <c r="A274" s="81" t="s">
        <v>39</v>
      </c>
      <c r="B274" s="2" t="s">
        <v>18</v>
      </c>
      <c r="C274" s="2" t="s">
        <v>32</v>
      </c>
      <c r="D274" s="2" t="s">
        <v>57</v>
      </c>
      <c r="E274" s="2" t="s">
        <v>48</v>
      </c>
      <c r="F274" s="87" t="s">
        <v>113</v>
      </c>
      <c r="G274" s="4">
        <v>0.503</v>
      </c>
      <c r="H274" s="2" t="s">
        <v>29</v>
      </c>
      <c r="I274" s="2">
        <v>22.23</v>
      </c>
      <c r="J274" s="106">
        <v>2018373.7000000002</v>
      </c>
      <c r="L274" s="1">
        <f t="shared" si="18"/>
        <v>2.2300000000000004</v>
      </c>
      <c r="M274" s="165">
        <f t="shared" si="19"/>
        <v>1.1387596743195447</v>
      </c>
      <c r="N274" s="148">
        <f t="shared" si="20"/>
        <v>1772431.6600919862</v>
      </c>
    </row>
    <row r="275" spans="1:15" ht="12" customHeight="1" thickBot="1">
      <c r="A275" s="81" t="s">
        <v>39</v>
      </c>
      <c r="B275" s="2" t="s">
        <v>18</v>
      </c>
      <c r="C275" s="2" t="s">
        <v>32</v>
      </c>
      <c r="D275" s="2" t="s">
        <v>57</v>
      </c>
      <c r="E275" s="2" t="s">
        <v>48</v>
      </c>
      <c r="F275" s="88" t="s">
        <v>114</v>
      </c>
      <c r="G275" s="4">
        <v>4.8</v>
      </c>
      <c r="H275" s="2">
        <v>5.3</v>
      </c>
      <c r="I275" s="2">
        <v>21.94</v>
      </c>
      <c r="J275" s="110">
        <v>2198377.2999999998</v>
      </c>
      <c r="L275" s="1">
        <f t="shared" si="18"/>
        <v>1.9400000000000013</v>
      </c>
      <c r="M275" s="165">
        <f t="shared" si="19"/>
        <v>1.1196786021512986</v>
      </c>
      <c r="N275" s="148">
        <f t="shared" si="20"/>
        <v>1963400.2969924938</v>
      </c>
    </row>
    <row r="276" spans="1:15" ht="12" customHeight="1">
      <c r="A276" s="81" t="s">
        <v>40</v>
      </c>
      <c r="B276" s="2" t="s">
        <v>18</v>
      </c>
      <c r="C276" s="2" t="s">
        <v>32</v>
      </c>
      <c r="D276" s="2" t="s">
        <v>57</v>
      </c>
      <c r="E276" s="2" t="s">
        <v>48</v>
      </c>
      <c r="F276" s="87" t="s">
        <v>113</v>
      </c>
      <c r="G276" s="4">
        <v>0.48799999999999999</v>
      </c>
      <c r="H276" s="2" t="s">
        <v>29</v>
      </c>
      <c r="I276" s="2">
        <v>22.12</v>
      </c>
      <c r="J276" s="106">
        <v>13998613.300000001</v>
      </c>
      <c r="L276" s="1">
        <f t="shared" si="18"/>
        <v>2.120000000000001</v>
      </c>
      <c r="M276" s="165">
        <f t="shared" si="19"/>
        <v>1.1314840449796395</v>
      </c>
      <c r="N276" s="148">
        <f t="shared" si="20"/>
        <v>12371905.164824396</v>
      </c>
    </row>
    <row r="277" spans="1:15" ht="12" customHeight="1" thickBot="1">
      <c r="A277" s="80" t="s">
        <v>40</v>
      </c>
      <c r="B277" s="12" t="s">
        <v>18</v>
      </c>
      <c r="C277" s="12" t="s">
        <v>32</v>
      </c>
      <c r="D277" s="12" t="s">
        <v>57</v>
      </c>
      <c r="E277" s="12" t="s">
        <v>48</v>
      </c>
      <c r="F277" s="89" t="s">
        <v>114</v>
      </c>
      <c r="G277" s="14">
        <v>4.0999999999999996</v>
      </c>
      <c r="H277" s="12">
        <v>4.5999999999999996</v>
      </c>
      <c r="I277" s="12">
        <v>21.83</v>
      </c>
      <c r="J277" s="106">
        <v>13230264.600000001</v>
      </c>
      <c r="K277" s="168">
        <f>AVERAGE(J266:J277)</f>
        <v>4980932.95</v>
      </c>
      <c r="L277" s="169">
        <f t="shared" si="18"/>
        <v>1.8299999999999983</v>
      </c>
      <c r="M277" s="170">
        <f t="shared" si="19"/>
        <v>1.1125248833528665</v>
      </c>
      <c r="N277" s="175">
        <f t="shared" si="20"/>
        <v>11892106.682708396</v>
      </c>
      <c r="O277" s="168">
        <f>AVERAGE(N266:N277)</f>
        <v>4699401.8710743031</v>
      </c>
    </row>
    <row r="278" spans="1:15" ht="12" customHeight="1">
      <c r="A278" s="43" t="s">
        <v>31</v>
      </c>
      <c r="B278" s="11" t="s">
        <v>20</v>
      </c>
      <c r="C278" s="11" t="s">
        <v>30</v>
      </c>
      <c r="D278" s="11" t="s">
        <v>57</v>
      </c>
      <c r="E278" s="11" t="s">
        <v>48</v>
      </c>
      <c r="F278" s="90" t="s">
        <v>113</v>
      </c>
      <c r="G278" s="13">
        <v>0.505</v>
      </c>
      <c r="H278" s="11" t="s">
        <v>29</v>
      </c>
      <c r="I278" s="11">
        <v>18.23</v>
      </c>
      <c r="J278" s="106">
        <v>1245024.9000000001</v>
      </c>
      <c r="L278" s="1">
        <f t="shared" si="18"/>
        <v>-1.7699999999999996</v>
      </c>
      <c r="M278" s="165">
        <f t="shared" si="19"/>
        <v>0.90200432197950309</v>
      </c>
      <c r="N278" s="148">
        <f t="shared" si="20"/>
        <v>1380287.0669928915</v>
      </c>
    </row>
    <row r="279" spans="1:15" ht="12" customHeight="1" thickBot="1">
      <c r="A279" s="44" t="s">
        <v>31</v>
      </c>
      <c r="B279" s="2" t="s">
        <v>20</v>
      </c>
      <c r="C279" s="2" t="s">
        <v>30</v>
      </c>
      <c r="D279" s="2" t="s">
        <v>57</v>
      </c>
      <c r="E279" s="2" t="s">
        <v>48</v>
      </c>
      <c r="F279" s="88" t="s">
        <v>114</v>
      </c>
      <c r="G279" s="4">
        <v>15.5</v>
      </c>
      <c r="H279" s="2">
        <v>16</v>
      </c>
      <c r="I279" s="2">
        <v>18.670000000000002</v>
      </c>
      <c r="J279" s="110">
        <v>1340026.8000000003</v>
      </c>
      <c r="L279" s="1">
        <f t="shared" si="18"/>
        <v>-1.3299999999999983</v>
      </c>
      <c r="M279" s="165">
        <f t="shared" si="19"/>
        <v>0.92542920118412042</v>
      </c>
      <c r="N279" s="148">
        <f t="shared" si="20"/>
        <v>1448005.7451022586</v>
      </c>
    </row>
    <row r="280" spans="1:15" ht="12" customHeight="1">
      <c r="A280" s="44" t="s">
        <v>33</v>
      </c>
      <c r="B280" s="2" t="s">
        <v>20</v>
      </c>
      <c r="C280" s="2" t="s">
        <v>30</v>
      </c>
      <c r="D280" s="2" t="s">
        <v>57</v>
      </c>
      <c r="E280" s="2" t="s">
        <v>48</v>
      </c>
      <c r="F280" s="87" t="s">
        <v>113</v>
      </c>
      <c r="G280" s="4">
        <v>0.50900000000000001</v>
      </c>
      <c r="H280" s="2" t="s">
        <v>29</v>
      </c>
      <c r="I280" s="2">
        <v>18.329999999999998</v>
      </c>
      <c r="J280" s="106">
        <v>3328399.9000000004</v>
      </c>
      <c r="L280" s="1">
        <f t="shared" si="18"/>
        <v>-1.6700000000000017</v>
      </c>
      <c r="M280" s="165">
        <f t="shared" si="19"/>
        <v>0.90727554518268738</v>
      </c>
      <c r="N280" s="148">
        <f t="shared" si="20"/>
        <v>3668565.6498432346</v>
      </c>
    </row>
    <row r="281" spans="1:15" ht="12" customHeight="1">
      <c r="A281" s="44" t="s">
        <v>33</v>
      </c>
      <c r="B281" s="2" t="s">
        <v>20</v>
      </c>
      <c r="C281" s="2" t="s">
        <v>30</v>
      </c>
      <c r="D281" s="2" t="s">
        <v>57</v>
      </c>
      <c r="E281" s="2" t="s">
        <v>48</v>
      </c>
      <c r="F281" s="88" t="s">
        <v>114</v>
      </c>
      <c r="G281" s="4">
        <v>11</v>
      </c>
      <c r="H281" s="2">
        <v>11.5</v>
      </c>
      <c r="I281" s="2">
        <v>18.41</v>
      </c>
      <c r="J281" s="106">
        <v>3041727.5</v>
      </c>
      <c r="L281" s="1">
        <f t="shared" si="18"/>
        <v>-1.5899999999999999</v>
      </c>
      <c r="M281" s="165">
        <f t="shared" si="19"/>
        <v>0.91151469436099364</v>
      </c>
      <c r="N281" s="148">
        <f t="shared" si="20"/>
        <v>3337003.2527367715</v>
      </c>
    </row>
    <row r="282" spans="1:15" ht="12" customHeight="1">
      <c r="A282" s="44" t="s">
        <v>34</v>
      </c>
      <c r="B282" s="2" t="s">
        <v>20</v>
      </c>
      <c r="C282" s="2" t="s">
        <v>30</v>
      </c>
      <c r="D282" s="2" t="s">
        <v>57</v>
      </c>
      <c r="E282" s="2" t="s">
        <v>48</v>
      </c>
      <c r="F282" s="87" t="s">
        <v>113</v>
      </c>
      <c r="G282" s="4">
        <v>0.50800000000000001</v>
      </c>
      <c r="H282" s="2" t="s">
        <v>29</v>
      </c>
      <c r="I282" s="2">
        <v>18.32</v>
      </c>
      <c r="J282" s="106">
        <v>733348</v>
      </c>
      <c r="L282" s="1">
        <f t="shared" si="18"/>
        <v>-1.6799999999999997</v>
      </c>
      <c r="M282" s="165">
        <f t="shared" si="19"/>
        <v>0.90674703962099701</v>
      </c>
      <c r="N282" s="148">
        <f t="shared" si="20"/>
        <v>808768.01131495892</v>
      </c>
    </row>
    <row r="283" spans="1:15" ht="12" customHeight="1" thickBot="1">
      <c r="A283" s="44" t="s">
        <v>34</v>
      </c>
      <c r="B283" s="2" t="s">
        <v>20</v>
      </c>
      <c r="C283" s="2" t="s">
        <v>30</v>
      </c>
      <c r="D283" s="2" t="s">
        <v>57</v>
      </c>
      <c r="E283" s="2" t="s">
        <v>48</v>
      </c>
      <c r="F283" s="88" t="s">
        <v>114</v>
      </c>
      <c r="G283" s="4">
        <v>3.5</v>
      </c>
      <c r="H283" s="2">
        <v>4</v>
      </c>
      <c r="I283" s="2">
        <v>18.82</v>
      </c>
      <c r="J283" s="110">
        <v>463342.60000000003</v>
      </c>
      <c r="L283" s="1">
        <f t="shared" si="18"/>
        <v>-1.1799999999999997</v>
      </c>
      <c r="M283" s="165">
        <f t="shared" si="19"/>
        <v>0.93355321513726719</v>
      </c>
      <c r="N283" s="148">
        <f t="shared" si="20"/>
        <v>496321.57276848046</v>
      </c>
    </row>
    <row r="284" spans="1:15" ht="12" customHeight="1">
      <c r="A284" s="44" t="s">
        <v>36</v>
      </c>
      <c r="B284" s="2" t="s">
        <v>20</v>
      </c>
      <c r="C284" s="2" t="s">
        <v>30</v>
      </c>
      <c r="D284" s="2" t="s">
        <v>57</v>
      </c>
      <c r="E284" s="2" t="s">
        <v>48</v>
      </c>
      <c r="F284" s="87" t="s">
        <v>113</v>
      </c>
      <c r="G284" s="4">
        <v>0.53300000000000003</v>
      </c>
      <c r="H284" s="2" t="s">
        <v>29</v>
      </c>
      <c r="I284" s="2">
        <v>20.3</v>
      </c>
      <c r="J284" s="106">
        <v>2153376.4000000004</v>
      </c>
      <c r="L284" s="1">
        <f t="shared" si="18"/>
        <v>0.30000000000000071</v>
      </c>
      <c r="M284" s="165">
        <f t="shared" si="19"/>
        <v>1.0176343535688062</v>
      </c>
      <c r="N284" s="148">
        <f t="shared" si="20"/>
        <v>2116061.0315956697</v>
      </c>
    </row>
    <row r="285" spans="1:15" ht="12" customHeight="1">
      <c r="A285" s="44" t="s">
        <v>36</v>
      </c>
      <c r="B285" s="2" t="s">
        <v>20</v>
      </c>
      <c r="C285" s="2" t="s">
        <v>30</v>
      </c>
      <c r="D285" s="2" t="s">
        <v>57</v>
      </c>
      <c r="E285" s="2" t="s">
        <v>48</v>
      </c>
      <c r="F285" s="88" t="s">
        <v>114</v>
      </c>
      <c r="G285" s="4">
        <v>3.5</v>
      </c>
      <c r="H285" s="2">
        <v>4</v>
      </c>
      <c r="I285" s="2">
        <v>20.88</v>
      </c>
      <c r="J285" s="106">
        <v>1960039.2000000002</v>
      </c>
      <c r="L285" s="1">
        <f t="shared" si="18"/>
        <v>0.87999999999999901</v>
      </c>
      <c r="M285" s="165">
        <f t="shared" si="19"/>
        <v>1.0526140472634167</v>
      </c>
      <c r="N285" s="148">
        <f t="shared" si="20"/>
        <v>1862068.2529325017</v>
      </c>
    </row>
    <row r="286" spans="1:15" ht="12" customHeight="1">
      <c r="A286" s="44" t="s">
        <v>39</v>
      </c>
      <c r="B286" s="2" t="s">
        <v>20</v>
      </c>
      <c r="C286" s="2" t="s">
        <v>30</v>
      </c>
      <c r="D286" s="2" t="s">
        <v>57</v>
      </c>
      <c r="E286" s="2" t="s">
        <v>48</v>
      </c>
      <c r="F286" s="87" t="s">
        <v>113</v>
      </c>
      <c r="G286" s="4">
        <v>0.502</v>
      </c>
      <c r="H286" s="2" t="s">
        <v>29</v>
      </c>
      <c r="I286" s="2">
        <v>21.94</v>
      </c>
      <c r="J286" s="106">
        <v>1666700</v>
      </c>
      <c r="L286" s="1">
        <f t="shared" si="18"/>
        <v>1.9400000000000013</v>
      </c>
      <c r="M286" s="165">
        <f t="shared" si="19"/>
        <v>1.1196786021512986</v>
      </c>
      <c r="N286" s="148">
        <f t="shared" si="20"/>
        <v>1488552.1584476831</v>
      </c>
    </row>
    <row r="287" spans="1:15" ht="12" customHeight="1" thickBot="1">
      <c r="A287" s="44" t="s">
        <v>39</v>
      </c>
      <c r="B287" s="2" t="s">
        <v>20</v>
      </c>
      <c r="C287" s="2" t="s">
        <v>30</v>
      </c>
      <c r="D287" s="2" t="s">
        <v>57</v>
      </c>
      <c r="E287" s="2" t="s">
        <v>48</v>
      </c>
      <c r="F287" s="88" t="s">
        <v>114</v>
      </c>
      <c r="G287" s="4">
        <v>4</v>
      </c>
      <c r="H287" s="2">
        <v>4.5</v>
      </c>
      <c r="I287" s="2">
        <v>21.12</v>
      </c>
      <c r="J287" s="110">
        <v>1200024</v>
      </c>
      <c r="L287" s="1">
        <f t="shared" si="18"/>
        <v>1.120000000000001</v>
      </c>
      <c r="M287" s="165">
        <f t="shared" si="19"/>
        <v>1.0674377782826787</v>
      </c>
      <c r="N287" s="148">
        <f t="shared" si="20"/>
        <v>1124209.7894742205</v>
      </c>
    </row>
    <row r="288" spans="1:15" ht="12" customHeight="1">
      <c r="A288" s="44" t="s">
        <v>40</v>
      </c>
      <c r="B288" s="2" t="s">
        <v>20</v>
      </c>
      <c r="C288" s="2" t="s">
        <v>30</v>
      </c>
      <c r="D288" s="2" t="s">
        <v>57</v>
      </c>
      <c r="E288" s="2" t="s">
        <v>48</v>
      </c>
      <c r="F288" s="87" t="s">
        <v>113</v>
      </c>
      <c r="G288" s="4">
        <v>0.505</v>
      </c>
      <c r="H288" s="2" t="s">
        <v>29</v>
      </c>
      <c r="I288" s="2">
        <v>22.41</v>
      </c>
      <c r="J288" s="106">
        <v>2800056</v>
      </c>
      <c r="L288" s="1">
        <f t="shared" si="18"/>
        <v>2.41</v>
      </c>
      <c r="M288" s="165">
        <f t="shared" si="19"/>
        <v>1.1507663003321966</v>
      </c>
      <c r="N288" s="148">
        <f t="shared" si="20"/>
        <v>2433209.9394913595</v>
      </c>
    </row>
    <row r="289" spans="1:15" ht="12" customHeight="1" thickBot="1">
      <c r="A289" s="45" t="s">
        <v>40</v>
      </c>
      <c r="B289" s="12" t="s">
        <v>20</v>
      </c>
      <c r="C289" s="12" t="s">
        <v>30</v>
      </c>
      <c r="D289" s="12" t="s">
        <v>57</v>
      </c>
      <c r="E289" s="12" t="s">
        <v>48</v>
      </c>
      <c r="F289" s="89" t="s">
        <v>114</v>
      </c>
      <c r="G289" s="14">
        <v>2.7</v>
      </c>
      <c r="H289" s="12">
        <v>3.2</v>
      </c>
      <c r="I289" s="12">
        <v>20.74</v>
      </c>
      <c r="J289" s="106">
        <v>1118355.7000000002</v>
      </c>
      <c r="K289" s="168">
        <f>AVERAGE(J278:J289)</f>
        <v>1754201.75</v>
      </c>
      <c r="L289" s="169">
        <f t="shared" si="18"/>
        <v>0.73999999999999844</v>
      </c>
      <c r="M289" s="170">
        <f t="shared" si="19"/>
        <v>1.0440621225117577</v>
      </c>
      <c r="N289" s="175">
        <f t="shared" si="20"/>
        <v>1071158.1963240947</v>
      </c>
      <c r="O289" s="168">
        <f>AVERAGE(N278:N289)</f>
        <v>1769517.5555853434</v>
      </c>
    </row>
    <row r="290" spans="1:15" ht="12" customHeight="1">
      <c r="A290" s="185" t="s">
        <v>31</v>
      </c>
      <c r="B290" s="11" t="s">
        <v>22</v>
      </c>
      <c r="C290" s="11" t="s">
        <v>30</v>
      </c>
      <c r="D290" s="11" t="s">
        <v>57</v>
      </c>
      <c r="E290" s="11" t="s">
        <v>48</v>
      </c>
      <c r="F290" s="91" t="s">
        <v>113</v>
      </c>
      <c r="G290" s="13">
        <v>0.495</v>
      </c>
      <c r="H290" s="11" t="s">
        <v>29</v>
      </c>
      <c r="I290" s="11">
        <v>22.06</v>
      </c>
      <c r="J290" s="106">
        <v>203337.40000000002</v>
      </c>
      <c r="L290" s="1">
        <f t="shared" si="18"/>
        <v>2.0599999999999987</v>
      </c>
      <c r="M290" s="165">
        <f t="shared" si="19"/>
        <v>1.1275351315764501</v>
      </c>
      <c r="N290" s="148">
        <f t="shared" si="20"/>
        <v>180337.97289819803</v>
      </c>
    </row>
    <row r="291" spans="1:15" ht="12" customHeight="1">
      <c r="A291" s="186" t="s">
        <v>31</v>
      </c>
      <c r="B291" s="2" t="s">
        <v>22</v>
      </c>
      <c r="C291" s="2" t="s">
        <v>30</v>
      </c>
      <c r="D291" s="2" t="s">
        <v>57</v>
      </c>
      <c r="E291" s="2" t="s">
        <v>48</v>
      </c>
      <c r="F291" s="88" t="s">
        <v>114</v>
      </c>
      <c r="G291" s="4">
        <v>16</v>
      </c>
      <c r="H291" s="2">
        <v>16.5</v>
      </c>
      <c r="I291" s="2">
        <v>20.079999999999998</v>
      </c>
      <c r="J291" s="106">
        <v>175003.50000000003</v>
      </c>
      <c r="L291" s="1">
        <f t="shared" si="18"/>
        <v>7.9999999999998295E-2</v>
      </c>
      <c r="M291" s="165">
        <f t="shared" si="19"/>
        <v>1.0046723944019151</v>
      </c>
      <c r="N291" s="148">
        <f t="shared" si="20"/>
        <v>174189.61740675697</v>
      </c>
    </row>
    <row r="292" spans="1:15" ht="12" customHeight="1">
      <c r="A292" s="186" t="s">
        <v>33</v>
      </c>
      <c r="B292" s="2" t="s">
        <v>22</v>
      </c>
      <c r="C292" s="2" t="s">
        <v>30</v>
      </c>
      <c r="D292" s="2" t="s">
        <v>57</v>
      </c>
      <c r="E292" s="2" t="s">
        <v>48</v>
      </c>
      <c r="F292" s="88" t="s">
        <v>113</v>
      </c>
      <c r="G292" s="4">
        <v>0.52600000000000002</v>
      </c>
      <c r="H292" s="2" t="s">
        <v>29</v>
      </c>
      <c r="I292" s="2">
        <v>22.71</v>
      </c>
      <c r="J292" s="106">
        <v>4768428.7</v>
      </c>
      <c r="L292" s="1">
        <f t="shared" si="18"/>
        <v>2.7100000000000009</v>
      </c>
      <c r="M292" s="165">
        <f t="shared" si="19"/>
        <v>1.1710593201473216</v>
      </c>
      <c r="N292" s="148">
        <f t="shared" si="20"/>
        <v>4071893.3857254321</v>
      </c>
    </row>
    <row r="293" spans="1:15" ht="12" customHeight="1" thickBot="1">
      <c r="A293" s="186" t="s">
        <v>33</v>
      </c>
      <c r="B293" s="2" t="s">
        <v>22</v>
      </c>
      <c r="C293" s="2" t="s">
        <v>30</v>
      </c>
      <c r="D293" s="2" t="s">
        <v>57</v>
      </c>
      <c r="E293" s="2" t="s">
        <v>48</v>
      </c>
      <c r="F293" s="88" t="s">
        <v>114</v>
      </c>
      <c r="G293" s="4">
        <v>11.5</v>
      </c>
      <c r="H293" s="2">
        <v>12</v>
      </c>
      <c r="I293" s="2">
        <v>19.329999999999998</v>
      </c>
      <c r="J293" s="110">
        <v>6035120.7000000011</v>
      </c>
      <c r="L293" s="1">
        <f t="shared" si="18"/>
        <v>-0.67000000000000171</v>
      </c>
      <c r="M293" s="165">
        <f t="shared" si="19"/>
        <v>0.96171207789364854</v>
      </c>
      <c r="N293" s="148">
        <f t="shared" ref="N293:N320" si="21">J293/M293</f>
        <v>6275392.4368072646</v>
      </c>
    </row>
    <row r="294" spans="1:15" ht="12" customHeight="1">
      <c r="A294" s="186" t="s">
        <v>34</v>
      </c>
      <c r="B294" s="2" t="s">
        <v>22</v>
      </c>
      <c r="C294" s="2" t="s">
        <v>30</v>
      </c>
      <c r="D294" s="2" t="s">
        <v>57</v>
      </c>
      <c r="E294" s="2" t="s">
        <v>48</v>
      </c>
      <c r="F294" s="88" t="s">
        <v>113</v>
      </c>
      <c r="G294" s="4">
        <v>0.51500000000000001</v>
      </c>
      <c r="H294" s="2" t="s">
        <v>29</v>
      </c>
      <c r="I294" s="2">
        <v>23.69</v>
      </c>
      <c r="J294" s="106">
        <v>7571818.1000000015</v>
      </c>
      <c r="L294" s="1">
        <f t="shared" si="18"/>
        <v>3.6900000000000013</v>
      </c>
      <c r="M294" s="165">
        <f t="shared" si="19"/>
        <v>1.2398771113768141</v>
      </c>
      <c r="N294" s="148">
        <f t="shared" si="21"/>
        <v>6106910.1369182635</v>
      </c>
    </row>
    <row r="295" spans="1:15" ht="12" customHeight="1" thickBot="1">
      <c r="A295" s="186" t="s">
        <v>34</v>
      </c>
      <c r="B295" s="2" t="s">
        <v>22</v>
      </c>
      <c r="C295" s="2" t="s">
        <v>30</v>
      </c>
      <c r="D295" s="2" t="s">
        <v>57</v>
      </c>
      <c r="E295" s="2" t="s">
        <v>48</v>
      </c>
      <c r="F295" s="88" t="s">
        <v>114</v>
      </c>
      <c r="G295" s="4">
        <v>4</v>
      </c>
      <c r="H295" s="2">
        <v>4.5</v>
      </c>
      <c r="I295" s="2">
        <v>22.65</v>
      </c>
      <c r="J295" s="110">
        <v>7926825.2000000011</v>
      </c>
      <c r="L295" s="1">
        <f t="shared" si="18"/>
        <v>2.6499999999999986</v>
      </c>
      <c r="M295" s="165">
        <f t="shared" si="19"/>
        <v>1.1669722878415829</v>
      </c>
      <c r="N295" s="148">
        <f t="shared" si="21"/>
        <v>6792642.1926105516</v>
      </c>
    </row>
    <row r="296" spans="1:15" ht="12" customHeight="1">
      <c r="A296" s="186" t="s">
        <v>36</v>
      </c>
      <c r="B296" s="2" t="s">
        <v>22</v>
      </c>
      <c r="C296" s="2" t="s">
        <v>30</v>
      </c>
      <c r="D296" s="2" t="s">
        <v>57</v>
      </c>
      <c r="E296" s="2" t="s">
        <v>48</v>
      </c>
      <c r="F296" s="88" t="s">
        <v>113</v>
      </c>
      <c r="G296" s="4">
        <v>0.51700000000000002</v>
      </c>
      <c r="H296" s="2" t="s">
        <v>29</v>
      </c>
      <c r="I296" s="2">
        <v>25.73</v>
      </c>
      <c r="J296" s="106">
        <v>3333400.0000000005</v>
      </c>
      <c r="L296" s="1">
        <f t="shared" si="18"/>
        <v>5.73</v>
      </c>
      <c r="M296" s="165">
        <f t="shared" si="19"/>
        <v>1.3963767463656251</v>
      </c>
      <c r="N296" s="148">
        <f t="shared" si="21"/>
        <v>2387178.1083979667</v>
      </c>
    </row>
    <row r="297" spans="1:15" ht="12" customHeight="1">
      <c r="A297" s="186" t="s">
        <v>36</v>
      </c>
      <c r="B297" s="2" t="s">
        <v>22</v>
      </c>
      <c r="C297" s="2" t="s">
        <v>30</v>
      </c>
      <c r="D297" s="2" t="s">
        <v>57</v>
      </c>
      <c r="E297" s="2" t="s">
        <v>48</v>
      </c>
      <c r="F297" s="88" t="s">
        <v>114</v>
      </c>
      <c r="G297" s="4">
        <v>4.5</v>
      </c>
      <c r="H297" s="2">
        <v>5</v>
      </c>
      <c r="I297" s="2">
        <v>25.23</v>
      </c>
      <c r="J297" s="106">
        <v>3785075.7</v>
      </c>
      <c r="L297" s="1">
        <f t="shared" si="18"/>
        <v>5.23</v>
      </c>
      <c r="M297" s="165">
        <f t="shared" si="19"/>
        <v>1.356280992269367</v>
      </c>
      <c r="N297" s="148">
        <f t="shared" si="21"/>
        <v>2790775.452560687</v>
      </c>
    </row>
    <row r="298" spans="1:15" ht="12" customHeight="1">
      <c r="A298" s="186" t="s">
        <v>39</v>
      </c>
      <c r="B298" s="2" t="s">
        <v>22</v>
      </c>
      <c r="C298" s="2" t="s">
        <v>30</v>
      </c>
      <c r="D298" s="2" t="s">
        <v>57</v>
      </c>
      <c r="E298" s="2" t="s">
        <v>48</v>
      </c>
      <c r="F298" s="88" t="s">
        <v>113</v>
      </c>
      <c r="G298" s="4">
        <v>0.51900000000000002</v>
      </c>
      <c r="H298" s="2" t="s">
        <v>29</v>
      </c>
      <c r="I298" s="2">
        <v>26.15</v>
      </c>
      <c r="J298" s="106">
        <v>1876704.2000000002</v>
      </c>
      <c r="L298" s="1">
        <f t="shared" si="18"/>
        <v>6.1499999999999986</v>
      </c>
      <c r="M298" s="165">
        <f t="shared" si="19"/>
        <v>1.4309717872375414</v>
      </c>
      <c r="N298" s="148">
        <f t="shared" si="21"/>
        <v>1311489.3086906592</v>
      </c>
    </row>
    <row r="299" spans="1:15" ht="12" customHeight="1" thickBot="1">
      <c r="A299" s="186" t="s">
        <v>39</v>
      </c>
      <c r="B299" s="2" t="s">
        <v>22</v>
      </c>
      <c r="C299" s="2" t="s">
        <v>30</v>
      </c>
      <c r="D299" s="2" t="s">
        <v>57</v>
      </c>
      <c r="E299" s="2" t="s">
        <v>48</v>
      </c>
      <c r="F299" s="88" t="s">
        <v>114</v>
      </c>
      <c r="G299" s="4">
        <v>5</v>
      </c>
      <c r="H299" s="2">
        <v>5.5</v>
      </c>
      <c r="I299" s="2">
        <v>25.96</v>
      </c>
      <c r="J299" s="110">
        <v>1685033.7000000002</v>
      </c>
      <c r="L299" s="1">
        <f t="shared" si="18"/>
        <v>5.9600000000000009</v>
      </c>
      <c r="M299" s="165">
        <f t="shared" si="19"/>
        <v>1.4152167398706874</v>
      </c>
      <c r="N299" s="148">
        <f t="shared" si="21"/>
        <v>1190654.1609689882</v>
      </c>
    </row>
    <row r="300" spans="1:15" ht="12" customHeight="1">
      <c r="A300" s="186" t="s">
        <v>40</v>
      </c>
      <c r="B300" s="2" t="s">
        <v>22</v>
      </c>
      <c r="C300" s="2" t="s">
        <v>30</v>
      </c>
      <c r="D300" s="2" t="s">
        <v>57</v>
      </c>
      <c r="E300" s="2" t="s">
        <v>48</v>
      </c>
      <c r="F300" s="88" t="s">
        <v>113</v>
      </c>
      <c r="G300" s="4">
        <v>0.51600000000000001</v>
      </c>
      <c r="H300" s="2" t="s">
        <v>29</v>
      </c>
      <c r="I300" s="2">
        <v>25.93</v>
      </c>
      <c r="J300" s="106">
        <v>4321753.1000000006</v>
      </c>
      <c r="L300" s="1">
        <f t="shared" si="18"/>
        <v>5.93</v>
      </c>
      <c r="M300" s="165">
        <f t="shared" si="19"/>
        <v>1.412745006852133</v>
      </c>
      <c r="N300" s="148">
        <f t="shared" si="21"/>
        <v>3059117.589542713</v>
      </c>
    </row>
    <row r="301" spans="1:15" ht="12" customHeight="1" thickBot="1">
      <c r="A301" s="187" t="s">
        <v>40</v>
      </c>
      <c r="B301" s="12" t="s">
        <v>22</v>
      </c>
      <c r="C301" s="12" t="s">
        <v>30</v>
      </c>
      <c r="D301" s="12" t="s">
        <v>57</v>
      </c>
      <c r="E301" s="12" t="s">
        <v>48</v>
      </c>
      <c r="F301" s="89" t="s">
        <v>114</v>
      </c>
      <c r="G301" s="14">
        <v>4.0999999999999996</v>
      </c>
      <c r="H301" s="12">
        <v>4.5999999999999996</v>
      </c>
      <c r="I301" s="12">
        <v>25.82</v>
      </c>
      <c r="J301" s="106">
        <v>3645072.9000000004</v>
      </c>
      <c r="K301" s="168">
        <f>AVERAGE(J290:J301)</f>
        <v>3777297.7666666675</v>
      </c>
      <c r="L301" s="169">
        <f t="shared" si="18"/>
        <v>5.82</v>
      </c>
      <c r="M301" s="170">
        <f t="shared" si="19"/>
        <v>1.4037188626590664</v>
      </c>
      <c r="N301" s="171">
        <f t="shared" si="21"/>
        <v>2596725.7382971505</v>
      </c>
      <c r="O301" s="168">
        <f>AVERAGE(N290:N301)</f>
        <v>3078108.8417353858</v>
      </c>
    </row>
    <row r="302" spans="1:15" ht="12" customHeight="1">
      <c r="A302" s="26" t="s">
        <v>31</v>
      </c>
      <c r="B302" s="11" t="s">
        <v>24</v>
      </c>
      <c r="C302" s="11" t="s">
        <v>30</v>
      </c>
      <c r="D302" s="11" t="s">
        <v>57</v>
      </c>
      <c r="E302" s="11" t="s">
        <v>48</v>
      </c>
      <c r="F302" s="91" t="s">
        <v>113</v>
      </c>
      <c r="G302" s="13">
        <v>0.51300000000000001</v>
      </c>
      <c r="H302" s="11" t="s">
        <v>29</v>
      </c>
      <c r="I302" s="11">
        <v>21.46</v>
      </c>
      <c r="J302" s="106">
        <v>5700114</v>
      </c>
      <c r="L302" s="1">
        <f t="shared" si="18"/>
        <v>1.4600000000000009</v>
      </c>
      <c r="M302" s="165">
        <f t="shared" si="19"/>
        <v>1.0887961168081328</v>
      </c>
      <c r="N302" s="148">
        <f t="shared" si="21"/>
        <v>5235244.608246956</v>
      </c>
    </row>
    <row r="303" spans="1:15" ht="12" customHeight="1" thickBot="1">
      <c r="A303" s="15" t="s">
        <v>31</v>
      </c>
      <c r="B303" s="2" t="s">
        <v>24</v>
      </c>
      <c r="C303" s="2" t="s">
        <v>30</v>
      </c>
      <c r="D303" s="2" t="s">
        <v>57</v>
      </c>
      <c r="E303" s="2" t="s">
        <v>48</v>
      </c>
      <c r="F303" s="88" t="s">
        <v>114</v>
      </c>
      <c r="G303" s="4">
        <v>16.5</v>
      </c>
      <c r="H303" s="2">
        <v>17</v>
      </c>
      <c r="I303" s="2">
        <v>21.18</v>
      </c>
      <c r="J303" s="110">
        <v>4051747.7</v>
      </c>
      <c r="L303" s="1">
        <f t="shared" si="18"/>
        <v>1.1799999999999997</v>
      </c>
      <c r="M303" s="165">
        <f t="shared" si="19"/>
        <v>1.0711762155443518</v>
      </c>
      <c r="N303" s="148">
        <f t="shared" si="21"/>
        <v>3782522.0922600278</v>
      </c>
    </row>
    <row r="304" spans="1:15" ht="12" customHeight="1">
      <c r="A304" s="15" t="s">
        <v>33</v>
      </c>
      <c r="B304" s="2" t="s">
        <v>24</v>
      </c>
      <c r="C304" s="2" t="s">
        <v>30</v>
      </c>
      <c r="D304" s="2" t="s">
        <v>57</v>
      </c>
      <c r="E304" s="2" t="s">
        <v>48</v>
      </c>
      <c r="F304" s="88" t="s">
        <v>113</v>
      </c>
      <c r="G304" s="4">
        <v>0.51</v>
      </c>
      <c r="H304" s="2" t="s">
        <v>29</v>
      </c>
      <c r="I304" s="2">
        <v>22.69</v>
      </c>
      <c r="J304" s="106">
        <v>3801742.7</v>
      </c>
      <c r="L304" s="1">
        <f t="shared" si="18"/>
        <v>2.6900000000000013</v>
      </c>
      <c r="M304" s="165">
        <f t="shared" si="19"/>
        <v>1.1696953880913341</v>
      </c>
      <c r="N304" s="148">
        <f t="shared" si="21"/>
        <v>3250198.9310255758</v>
      </c>
    </row>
    <row r="305" spans="1:15" ht="12" customHeight="1" thickBot="1">
      <c r="A305" s="15" t="s">
        <v>33</v>
      </c>
      <c r="B305" s="2" t="s">
        <v>24</v>
      </c>
      <c r="C305" s="2" t="s">
        <v>30</v>
      </c>
      <c r="D305" s="2" t="s">
        <v>57</v>
      </c>
      <c r="E305" s="2" t="s">
        <v>48</v>
      </c>
      <c r="F305" s="88" t="s">
        <v>114</v>
      </c>
      <c r="G305" s="4">
        <v>12</v>
      </c>
      <c r="H305" s="2">
        <v>12.5</v>
      </c>
      <c r="I305" s="2">
        <v>20.95</v>
      </c>
      <c r="J305" s="110">
        <v>3228397.9000000004</v>
      </c>
      <c r="L305" s="1">
        <f t="shared" si="18"/>
        <v>0.94999999999999929</v>
      </c>
      <c r="M305" s="165">
        <f t="shared" si="19"/>
        <v>1.0569162422306693</v>
      </c>
      <c r="N305" s="148">
        <f t="shared" si="21"/>
        <v>3054544.6942761722</v>
      </c>
    </row>
    <row r="306" spans="1:15" ht="12" customHeight="1">
      <c r="A306" s="15" t="s">
        <v>34</v>
      </c>
      <c r="B306" s="2" t="s">
        <v>24</v>
      </c>
      <c r="C306" s="2" t="s">
        <v>30</v>
      </c>
      <c r="D306" s="2" t="s">
        <v>57</v>
      </c>
      <c r="E306" s="2" t="s">
        <v>48</v>
      </c>
      <c r="F306" s="88" t="s">
        <v>113</v>
      </c>
      <c r="G306" s="4">
        <v>0.52</v>
      </c>
      <c r="H306" s="2" t="s">
        <v>29</v>
      </c>
      <c r="I306" s="2">
        <v>23.7</v>
      </c>
      <c r="J306" s="106">
        <v>3296732.6000000006</v>
      </c>
      <c r="L306" s="1">
        <f t="shared" si="18"/>
        <v>3.6999999999999993</v>
      </c>
      <c r="M306" s="165">
        <f t="shared" si="19"/>
        <v>1.2405997847581895</v>
      </c>
      <c r="N306" s="148">
        <f t="shared" si="21"/>
        <v>2657369.9596784795</v>
      </c>
    </row>
    <row r="307" spans="1:15" ht="12" customHeight="1">
      <c r="A307" s="15" t="s">
        <v>34</v>
      </c>
      <c r="B307" s="2" t="s">
        <v>24</v>
      </c>
      <c r="C307" s="2" t="s">
        <v>30</v>
      </c>
      <c r="D307" s="2" t="s">
        <v>57</v>
      </c>
      <c r="E307" s="2" t="s">
        <v>48</v>
      </c>
      <c r="F307" s="88" t="s">
        <v>114</v>
      </c>
      <c r="G307" s="4">
        <v>3.5</v>
      </c>
      <c r="H307" s="2">
        <v>4</v>
      </c>
      <c r="I307" s="16">
        <v>22.19</v>
      </c>
      <c r="J307" s="106">
        <v>5088435.1000000006</v>
      </c>
      <c r="L307" s="1">
        <f t="shared" si="18"/>
        <v>2.1900000000000013</v>
      </c>
      <c r="M307" s="165">
        <f t="shared" si="19"/>
        <v>1.1361085937176061</v>
      </c>
      <c r="N307" s="148">
        <f t="shared" si="21"/>
        <v>4478828.1051105177</v>
      </c>
    </row>
    <row r="308" spans="1:15" ht="12" customHeight="1">
      <c r="A308" s="15" t="s">
        <v>36</v>
      </c>
      <c r="B308" s="2" t="s">
        <v>24</v>
      </c>
      <c r="C308" s="2" t="s">
        <v>30</v>
      </c>
      <c r="D308" s="2" t="s">
        <v>57</v>
      </c>
      <c r="E308" s="2" t="s">
        <v>48</v>
      </c>
      <c r="F308" s="88" t="s">
        <v>113</v>
      </c>
      <c r="G308" s="4">
        <v>0.52400000000000002</v>
      </c>
      <c r="H308" s="2" t="s">
        <v>29</v>
      </c>
      <c r="I308" s="2">
        <v>25.97</v>
      </c>
      <c r="J308" s="106">
        <v>6058454.5</v>
      </c>
      <c r="L308" s="1">
        <f t="shared" si="18"/>
        <v>5.9699999999999989</v>
      </c>
      <c r="M308" s="165">
        <f t="shared" si="19"/>
        <v>1.4160416115111081</v>
      </c>
      <c r="N308" s="148">
        <f t="shared" si="21"/>
        <v>4278443.832970988</v>
      </c>
    </row>
    <row r="309" spans="1:15" ht="12" customHeight="1">
      <c r="A309" s="15" t="s">
        <v>36</v>
      </c>
      <c r="B309" s="2" t="s">
        <v>24</v>
      </c>
      <c r="C309" s="2" t="s">
        <v>30</v>
      </c>
      <c r="D309" s="2" t="s">
        <v>57</v>
      </c>
      <c r="E309" s="2" t="s">
        <v>48</v>
      </c>
      <c r="F309" s="88" t="s">
        <v>114</v>
      </c>
      <c r="G309" s="4">
        <v>4.3</v>
      </c>
      <c r="H309" s="2">
        <v>4.5999999999999996</v>
      </c>
      <c r="I309" s="2">
        <v>23.82</v>
      </c>
      <c r="J309" s="106">
        <v>3683407</v>
      </c>
      <c r="L309" s="1">
        <f t="shared" si="18"/>
        <v>3.8200000000000003</v>
      </c>
      <c r="M309" s="165">
        <f t="shared" si="19"/>
        <v>1.2493047905474068</v>
      </c>
      <c r="N309" s="148">
        <f t="shared" si="21"/>
        <v>2948365.3851883854</v>
      </c>
    </row>
    <row r="310" spans="1:15" ht="12" customHeight="1">
      <c r="A310" s="15" t="s">
        <v>39</v>
      </c>
      <c r="B310" s="2" t="s">
        <v>24</v>
      </c>
      <c r="C310" s="2" t="s">
        <v>30</v>
      </c>
      <c r="D310" s="2" t="s">
        <v>57</v>
      </c>
      <c r="E310" s="2" t="s">
        <v>48</v>
      </c>
      <c r="F310" s="88" t="s">
        <v>113</v>
      </c>
      <c r="G310" s="4">
        <v>0.51</v>
      </c>
      <c r="H310" s="2" t="s">
        <v>29</v>
      </c>
      <c r="I310" s="2">
        <v>26.87</v>
      </c>
      <c r="J310" s="106">
        <v>8833510.0000000019</v>
      </c>
      <c r="L310" s="1">
        <f t="shared" si="18"/>
        <v>6.870000000000001</v>
      </c>
      <c r="M310" s="165">
        <f t="shared" si="19"/>
        <v>1.4922833532720969</v>
      </c>
      <c r="N310" s="148">
        <f t="shared" si="21"/>
        <v>5919458.915514241</v>
      </c>
    </row>
    <row r="311" spans="1:15" ht="12" customHeight="1" thickBot="1">
      <c r="A311" s="15" t="s">
        <v>39</v>
      </c>
      <c r="B311" s="2" t="s">
        <v>24</v>
      </c>
      <c r="C311" s="2" t="s">
        <v>30</v>
      </c>
      <c r="D311" s="2" t="s">
        <v>57</v>
      </c>
      <c r="E311" s="2" t="s">
        <v>48</v>
      </c>
      <c r="F311" s="88" t="s">
        <v>114</v>
      </c>
      <c r="G311" s="4">
        <v>4.3</v>
      </c>
      <c r="H311" s="2">
        <v>4.8</v>
      </c>
      <c r="I311" s="2">
        <v>25.34</v>
      </c>
      <c r="J311" s="110">
        <v>3570071.4000000004</v>
      </c>
      <c r="L311" s="1">
        <f t="shared" si="18"/>
        <v>5.34</v>
      </c>
      <c r="M311" s="165">
        <f t="shared" si="19"/>
        <v>1.3650021031186923</v>
      </c>
      <c r="N311" s="148">
        <f t="shared" si="21"/>
        <v>2615432.8933583838</v>
      </c>
    </row>
    <row r="312" spans="1:15" ht="12" customHeight="1">
      <c r="A312" s="15" t="s">
        <v>40</v>
      </c>
      <c r="B312" s="2" t="s">
        <v>24</v>
      </c>
      <c r="C312" s="2" t="s">
        <v>30</v>
      </c>
      <c r="D312" s="2" t="s">
        <v>57</v>
      </c>
      <c r="E312" s="2" t="s">
        <v>48</v>
      </c>
      <c r="F312" s="88" t="s">
        <v>113</v>
      </c>
      <c r="G312" s="4">
        <v>0.50800000000000001</v>
      </c>
      <c r="H312" s="2" t="s">
        <v>29</v>
      </c>
      <c r="I312" s="2">
        <v>26.57</v>
      </c>
      <c r="J312" s="106">
        <v>11310226.200000001</v>
      </c>
      <c r="L312" s="1">
        <f t="shared" si="18"/>
        <v>6.57</v>
      </c>
      <c r="M312" s="165">
        <f t="shared" si="19"/>
        <v>1.4664239154650336</v>
      </c>
      <c r="N312" s="148">
        <f t="shared" si="21"/>
        <v>7712794.425078162</v>
      </c>
    </row>
    <row r="313" spans="1:15" ht="12" customHeight="1" thickBot="1">
      <c r="A313" s="23" t="s">
        <v>40</v>
      </c>
      <c r="B313" s="12" t="s">
        <v>24</v>
      </c>
      <c r="C313" s="12" t="s">
        <v>30</v>
      </c>
      <c r="D313" s="12" t="s">
        <v>57</v>
      </c>
      <c r="E313" s="12" t="s">
        <v>48</v>
      </c>
      <c r="F313" s="89" t="s">
        <v>114</v>
      </c>
      <c r="G313" s="14">
        <v>3.5</v>
      </c>
      <c r="H313" s="12">
        <v>4</v>
      </c>
      <c r="I313" s="12">
        <v>24.97</v>
      </c>
      <c r="J313" s="106">
        <v>10830216.600000001</v>
      </c>
      <c r="K313" s="168">
        <f>AVERAGE(J302:J313)</f>
        <v>5787754.6416666666</v>
      </c>
      <c r="L313" s="169">
        <f t="shared" si="18"/>
        <v>4.9699999999999989</v>
      </c>
      <c r="M313" s="170">
        <f t="shared" si="19"/>
        <v>1.3358883127463284</v>
      </c>
      <c r="N313" s="171">
        <f t="shared" si="21"/>
        <v>8107127.2925018473</v>
      </c>
      <c r="O313" s="168">
        <f>AVERAGE(N302:N313)</f>
        <v>4503360.9279341446</v>
      </c>
    </row>
    <row r="314" spans="1:15" ht="12" customHeight="1">
      <c r="A314" s="59" t="s">
        <v>31</v>
      </c>
      <c r="B314" s="11" t="s">
        <v>26</v>
      </c>
      <c r="C314" s="11" t="s">
        <v>44</v>
      </c>
      <c r="D314" s="11" t="s">
        <v>57</v>
      </c>
      <c r="E314" s="11" t="s">
        <v>48</v>
      </c>
      <c r="F314" s="91" t="s">
        <v>113</v>
      </c>
      <c r="G314" s="13">
        <v>0.51</v>
      </c>
      <c r="H314" s="11" t="s">
        <v>29</v>
      </c>
      <c r="I314" s="11">
        <v>23.15</v>
      </c>
      <c r="J314" s="106">
        <v>6246791.6000000006</v>
      </c>
      <c r="L314" s="1">
        <f t="shared" si="18"/>
        <v>3.1499999999999986</v>
      </c>
      <c r="M314" s="165">
        <f t="shared" si="19"/>
        <v>1.201471506039836</v>
      </c>
      <c r="N314" s="148">
        <f t="shared" si="21"/>
        <v>5199284.0184699995</v>
      </c>
    </row>
    <row r="315" spans="1:15" ht="12" customHeight="1" thickBot="1">
      <c r="A315" s="54" t="s">
        <v>31</v>
      </c>
      <c r="B315" s="2" t="s">
        <v>26</v>
      </c>
      <c r="C315" s="2" t="s">
        <v>44</v>
      </c>
      <c r="D315" s="2" t="s">
        <v>57</v>
      </c>
      <c r="E315" s="2" t="s">
        <v>48</v>
      </c>
      <c r="F315" s="88" t="s">
        <v>114</v>
      </c>
      <c r="G315" s="4">
        <v>15</v>
      </c>
      <c r="H315" s="2">
        <v>15.5</v>
      </c>
      <c r="I315" s="2">
        <v>21.94</v>
      </c>
      <c r="J315" s="110">
        <v>5930118.6000000006</v>
      </c>
      <c r="L315" s="1">
        <f t="shared" si="18"/>
        <v>1.9400000000000013</v>
      </c>
      <c r="M315" s="165">
        <f t="shared" si="19"/>
        <v>1.1196786021512986</v>
      </c>
      <c r="N315" s="148">
        <f t="shared" si="21"/>
        <v>5296268.5797568569</v>
      </c>
    </row>
    <row r="316" spans="1:15" ht="12" customHeight="1">
      <c r="A316" s="54" t="s">
        <v>33</v>
      </c>
      <c r="B316" s="2" t="s">
        <v>26</v>
      </c>
      <c r="C316" s="2" t="s">
        <v>44</v>
      </c>
      <c r="D316" s="2" t="s">
        <v>57</v>
      </c>
      <c r="E316" s="2" t="s">
        <v>48</v>
      </c>
      <c r="F316" s="88" t="s">
        <v>113</v>
      </c>
      <c r="G316" s="4">
        <v>0.52600000000000002</v>
      </c>
      <c r="H316" s="2" t="s">
        <v>29</v>
      </c>
      <c r="I316" s="2">
        <v>24.37</v>
      </c>
      <c r="J316" s="106">
        <v>6863470.6000000006</v>
      </c>
      <c r="L316" s="1">
        <f t="shared" si="18"/>
        <v>4.370000000000001</v>
      </c>
      <c r="M316" s="165">
        <f t="shared" si="19"/>
        <v>1.2899908540977916</v>
      </c>
      <c r="N316" s="148">
        <f t="shared" si="21"/>
        <v>5320557.5668986058</v>
      </c>
    </row>
    <row r="317" spans="1:15" ht="12" customHeight="1">
      <c r="A317" s="54" t="s">
        <v>33</v>
      </c>
      <c r="B317" s="2" t="s">
        <v>26</v>
      </c>
      <c r="C317" s="2" t="s">
        <v>44</v>
      </c>
      <c r="D317" s="2" t="s">
        <v>57</v>
      </c>
      <c r="E317" s="2" t="s">
        <v>48</v>
      </c>
      <c r="F317" s="88" t="s">
        <v>114</v>
      </c>
      <c r="G317" s="4">
        <v>11.5</v>
      </c>
      <c r="H317" s="2">
        <v>12</v>
      </c>
      <c r="I317" s="2">
        <v>22.03</v>
      </c>
      <c r="J317" s="106">
        <v>6513463.6000000006</v>
      </c>
      <c r="L317" s="1">
        <f t="shared" si="18"/>
        <v>2.0300000000000011</v>
      </c>
      <c r="M317" s="165">
        <f t="shared" si="19"/>
        <v>1.1255658460700111</v>
      </c>
      <c r="N317" s="148">
        <f t="shared" si="21"/>
        <v>5786834.7931328919</v>
      </c>
    </row>
    <row r="318" spans="1:15" ht="12" customHeight="1">
      <c r="A318" s="54" t="s">
        <v>34</v>
      </c>
      <c r="B318" s="2" t="s">
        <v>26</v>
      </c>
      <c r="C318" s="2" t="s">
        <v>44</v>
      </c>
      <c r="D318" s="2" t="s">
        <v>57</v>
      </c>
      <c r="E318" s="2" t="s">
        <v>48</v>
      </c>
      <c r="F318" s="88" t="s">
        <v>113</v>
      </c>
      <c r="G318" s="4">
        <v>0.53200000000000003</v>
      </c>
      <c r="H318" s="2" t="s">
        <v>29</v>
      </c>
      <c r="I318" s="2">
        <v>25.52</v>
      </c>
      <c r="J318" s="106">
        <v>5578444.9000000004</v>
      </c>
      <c r="L318" s="1">
        <f t="shared" si="18"/>
        <v>5.52</v>
      </c>
      <c r="M318" s="165">
        <f t="shared" si="19"/>
        <v>1.3793941387063793</v>
      </c>
      <c r="N318" s="148">
        <f t="shared" si="21"/>
        <v>4044126.8695193725</v>
      </c>
    </row>
    <row r="319" spans="1:15" ht="12" customHeight="1" thickBot="1">
      <c r="A319" s="54" t="s">
        <v>34</v>
      </c>
      <c r="B319" s="2" t="s">
        <v>26</v>
      </c>
      <c r="C319" s="2" t="s">
        <v>44</v>
      </c>
      <c r="D319" s="2" t="s">
        <v>57</v>
      </c>
      <c r="E319" s="2" t="s">
        <v>48</v>
      </c>
      <c r="F319" s="88" t="s">
        <v>114</v>
      </c>
      <c r="G319" s="4">
        <v>4</v>
      </c>
      <c r="H319" s="2">
        <v>4.5</v>
      </c>
      <c r="I319" s="2">
        <v>23.64</v>
      </c>
      <c r="J319" s="110">
        <v>6188457.1000000006</v>
      </c>
      <c r="L319" s="1">
        <f t="shared" si="18"/>
        <v>3.6400000000000006</v>
      </c>
      <c r="M319" s="165">
        <f t="shared" si="19"/>
        <v>1.2362700541360372</v>
      </c>
      <c r="N319" s="148">
        <f t="shared" si="21"/>
        <v>5005748.6058940263</v>
      </c>
    </row>
    <row r="320" spans="1:15" ht="12" customHeight="1">
      <c r="A320" s="54" t="s">
        <v>36</v>
      </c>
      <c r="B320" s="2" t="s">
        <v>26</v>
      </c>
      <c r="C320" s="2" t="s">
        <v>44</v>
      </c>
      <c r="D320" s="2" t="s">
        <v>57</v>
      </c>
      <c r="E320" s="2" t="s">
        <v>48</v>
      </c>
      <c r="F320" s="88" t="s">
        <v>113</v>
      </c>
      <c r="G320" s="4">
        <v>0.46600000000000003</v>
      </c>
      <c r="H320" s="2" t="s">
        <v>29</v>
      </c>
      <c r="I320" s="2">
        <v>27.15</v>
      </c>
      <c r="J320" s="106">
        <v>5158436.5</v>
      </c>
      <c r="L320" s="1">
        <f t="shared" si="18"/>
        <v>7.1499999999999986</v>
      </c>
      <c r="M320" s="165">
        <f t="shared" si="19"/>
        <v>1.5168300944717941</v>
      </c>
      <c r="N320" s="148">
        <f t="shared" si="21"/>
        <v>3400800.4711933956</v>
      </c>
    </row>
    <row r="321" spans="1:15" ht="12" customHeight="1">
      <c r="A321" s="54" t="s">
        <v>36</v>
      </c>
      <c r="B321" s="2" t="s">
        <v>26</v>
      </c>
      <c r="C321" s="2" t="s">
        <v>44</v>
      </c>
      <c r="D321" s="2" t="s">
        <v>57</v>
      </c>
      <c r="E321" s="2" t="s">
        <v>48</v>
      </c>
      <c r="F321" s="88" t="s">
        <v>114</v>
      </c>
      <c r="G321" s="4">
        <v>4</v>
      </c>
      <c r="H321" s="2">
        <v>4.5</v>
      </c>
      <c r="I321" s="2">
        <v>26.23</v>
      </c>
      <c r="J321" s="111" t="s">
        <v>115</v>
      </c>
      <c r="L321" s="1">
        <f t="shared" si="18"/>
        <v>6.23</v>
      </c>
      <c r="M321" s="165">
        <f t="shared" si="19"/>
        <v>1.437657851805529</v>
      </c>
      <c r="N321" s="111" t="s">
        <v>115</v>
      </c>
    </row>
    <row r="322" spans="1:15" ht="12" customHeight="1">
      <c r="A322" s="54" t="s">
        <v>39</v>
      </c>
      <c r="B322" s="2" t="s">
        <v>26</v>
      </c>
      <c r="C322" s="2" t="s">
        <v>44</v>
      </c>
      <c r="D322" s="2" t="s">
        <v>57</v>
      </c>
      <c r="E322" s="2" t="s">
        <v>48</v>
      </c>
      <c r="F322" s="88" t="s">
        <v>113</v>
      </c>
      <c r="G322" s="4">
        <v>0.48099999999999998</v>
      </c>
      <c r="H322" s="2" t="s">
        <v>29</v>
      </c>
      <c r="I322" s="2">
        <v>28.33</v>
      </c>
      <c r="J322" s="106">
        <v>3800076</v>
      </c>
      <c r="L322" s="1">
        <f t="shared" si="18"/>
        <v>8.3299999999999983</v>
      </c>
      <c r="M322" s="165">
        <f>$R$2^L322</f>
        <v>1.624792320220078</v>
      </c>
      <c r="N322" s="148">
        <f>J322/M322</f>
        <v>2338807.2141338531</v>
      </c>
    </row>
    <row r="323" spans="1:15" ht="12" customHeight="1">
      <c r="A323" s="54" t="s">
        <v>39</v>
      </c>
      <c r="B323" s="2" t="s">
        <v>26</v>
      </c>
      <c r="C323" s="2" t="s">
        <v>44</v>
      </c>
      <c r="D323" s="2" t="s">
        <v>57</v>
      </c>
      <c r="E323" s="2" t="s">
        <v>48</v>
      </c>
      <c r="F323" s="88" t="s">
        <v>114</v>
      </c>
      <c r="G323" s="4">
        <v>4.7</v>
      </c>
      <c r="H323" s="2">
        <v>5.2</v>
      </c>
      <c r="I323" s="2">
        <v>27.28</v>
      </c>
      <c r="J323" s="111" t="s">
        <v>115</v>
      </c>
      <c r="L323" s="1">
        <f t="shared" si="18"/>
        <v>7.2800000000000011</v>
      </c>
      <c r="M323" s="165">
        <f>$R$2^L323</f>
        <v>1.5283636467535202</v>
      </c>
      <c r="N323" s="111" t="s">
        <v>115</v>
      </c>
    </row>
    <row r="324" spans="1:15" ht="12" customHeight="1">
      <c r="A324" s="54" t="s">
        <v>40</v>
      </c>
      <c r="B324" s="2" t="s">
        <v>26</v>
      </c>
      <c r="C324" s="2" t="s">
        <v>44</v>
      </c>
      <c r="D324" s="2" t="s">
        <v>57</v>
      </c>
      <c r="E324" s="2" t="s">
        <v>48</v>
      </c>
      <c r="F324" s="88" t="s">
        <v>113</v>
      </c>
      <c r="G324" s="4">
        <v>0.495</v>
      </c>
      <c r="H324" s="2" t="s">
        <v>29</v>
      </c>
      <c r="I324" s="2">
        <v>27.78</v>
      </c>
      <c r="J324" s="106">
        <v>1185023.7000000002</v>
      </c>
      <c r="K324" s="194"/>
      <c r="L324" s="155">
        <f t="shared" si="18"/>
        <v>7.7800000000000011</v>
      </c>
      <c r="M324" s="195">
        <f>$R$2^L324</f>
        <v>1.5735466827904352</v>
      </c>
      <c r="N324" s="156">
        <f>J324/M324</f>
        <v>753090.90792180935</v>
      </c>
    </row>
    <row r="325" spans="1:15" ht="12" customHeight="1" thickBot="1">
      <c r="A325" s="60" t="s">
        <v>40</v>
      </c>
      <c r="B325" s="12" t="s">
        <v>26</v>
      </c>
      <c r="C325" s="12" t="s">
        <v>44</v>
      </c>
      <c r="D325" s="12" t="s">
        <v>57</v>
      </c>
      <c r="E325" s="12" t="s">
        <v>48</v>
      </c>
      <c r="F325" s="89" t="s">
        <v>114</v>
      </c>
      <c r="G325" s="14">
        <v>4.5</v>
      </c>
      <c r="H325" s="12">
        <v>5</v>
      </c>
      <c r="I325" s="12">
        <v>27.04</v>
      </c>
      <c r="J325" s="110">
        <v>1460029.2000000002</v>
      </c>
      <c r="K325" s="168">
        <f>AVERAGE(J314:J325)</f>
        <v>4892431.1800000016</v>
      </c>
      <c r="L325" s="169">
        <f t="shared" si="18"/>
        <v>7.0399999999999991</v>
      </c>
      <c r="M325" s="170">
        <f>$R$2^L325</f>
        <v>1.5071389420821695</v>
      </c>
      <c r="N325" s="175">
        <f>J325/M325</f>
        <v>968742.27002781478</v>
      </c>
      <c r="O325" s="168">
        <f>AVERAGE(N314:N325)</f>
        <v>3811426.1296948618</v>
      </c>
    </row>
    <row r="326" spans="1:15">
      <c r="H326" s="26" t="s">
        <v>118</v>
      </c>
      <c r="I326" s="112">
        <f>MIN(I2:I325)</f>
        <v>11.76</v>
      </c>
      <c r="J326" s="153">
        <f>MIN(J2:J325)</f>
        <v>78334.900000000009</v>
      </c>
    </row>
    <row r="327" spans="1:15">
      <c r="H327" s="26" t="s">
        <v>119</v>
      </c>
      <c r="I327" s="112">
        <f>MAX(I2:I325)</f>
        <v>29.91</v>
      </c>
      <c r="J327" s="153">
        <f>MAX(J2:J325)</f>
        <v>24512156.899999999</v>
      </c>
    </row>
    <row r="328" spans="1:15">
      <c r="J328" s="154"/>
    </row>
  </sheetData>
  <phoneticPr fontId="10" type="noConversion"/>
  <pageMargins left="0.39370078740157483" right="0.39370078740157483" top="0.39370078740157483" bottom="0.39370078740157483" header="0.31496062992125984" footer="0.31496062992125984"/>
  <pageSetup paperSize="9" scale="38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published="0" enableFormatConditionsCalculation="0">
    <tabColor indexed="12"/>
  </sheetPr>
  <dimension ref="A1:EA60"/>
  <sheetViews>
    <sheetView zoomScale="50" zoomScaleNormal="75" zoomScaleSheetLayoutView="70" workbookViewId="0">
      <pane xSplit="2" ySplit="1" topLeftCell="BD29" activePane="bottomRight" state="frozen"/>
      <selection pane="topRight" activeCell="G1" sqref="G1"/>
      <selection pane="bottomLeft" activeCell="A2" sqref="A2"/>
      <selection pane="bottomRight" activeCell="BV73" sqref="BV73"/>
    </sheetView>
  </sheetViews>
  <sheetFormatPr defaultColWidth="8.85546875" defaultRowHeight="11.25"/>
  <cols>
    <col min="1" max="1" width="9.28515625" style="1" customWidth="1"/>
    <col min="2" max="2" width="10.28515625" style="1" customWidth="1"/>
    <col min="3" max="3" width="15.5703125" style="1" customWidth="1"/>
    <col min="4" max="4" width="7.42578125" style="1" customWidth="1"/>
    <col min="5" max="6" width="14" style="1" customWidth="1"/>
    <col min="7" max="8" width="15.28515625" style="1" customWidth="1"/>
    <col min="9" max="9" width="14.42578125" style="1" customWidth="1"/>
    <col min="10" max="10" width="12.85546875" style="1" customWidth="1"/>
    <col min="11" max="11" width="12.5703125" style="1" customWidth="1"/>
    <col min="12" max="12" width="8.42578125" style="1" customWidth="1"/>
    <col min="13" max="13" width="9.85546875" style="1" bestFit="1" customWidth="1"/>
    <col min="14" max="14" width="8.85546875" style="1"/>
    <col min="15" max="15" width="10.7109375" style="1" customWidth="1"/>
    <col min="16" max="16" width="9" style="1" customWidth="1"/>
    <col min="17" max="17" width="10" style="1" customWidth="1"/>
    <col min="18" max="18" width="11.42578125" style="1" customWidth="1"/>
    <col min="19" max="19" width="12.85546875" style="1" customWidth="1"/>
    <col min="20" max="20" width="15.5703125" style="1" customWidth="1"/>
    <col min="21" max="21" width="14.7109375" style="1" customWidth="1"/>
    <col min="22" max="23" width="13.85546875" style="1" customWidth="1"/>
    <col min="24" max="24" width="14.5703125" style="1" customWidth="1"/>
    <col min="25" max="25" width="14.85546875" style="1" customWidth="1"/>
    <col min="26" max="26" width="16" style="1" customWidth="1"/>
    <col min="27" max="27" width="14.7109375" style="1" customWidth="1"/>
    <col min="28" max="28" width="14.140625" style="1" customWidth="1"/>
    <col min="29" max="29" width="15.42578125" style="1" customWidth="1"/>
    <col min="30" max="30" width="15.140625" style="1" customWidth="1"/>
    <col min="31" max="31" width="13.7109375" style="1" customWidth="1"/>
    <col min="32" max="32" width="12" style="1" customWidth="1"/>
    <col min="33" max="33" width="10.42578125" style="1" customWidth="1"/>
    <col min="34" max="35" width="11.42578125" style="1" customWidth="1"/>
    <col min="36" max="36" width="10.42578125" style="1" customWidth="1"/>
    <col min="37" max="37" width="12.140625" style="1" customWidth="1"/>
    <col min="38" max="38" width="10.5703125" style="1" customWidth="1"/>
    <col min="39" max="39" width="11.42578125" style="1" customWidth="1"/>
    <col min="40" max="40" width="8.85546875" style="1"/>
    <col min="41" max="41" width="11.7109375" style="1" customWidth="1"/>
    <col min="42" max="44" width="8.85546875" style="1"/>
    <col min="45" max="45" width="14.5703125" style="1" customWidth="1"/>
    <col min="46" max="46" width="12.7109375" style="1" customWidth="1"/>
    <col min="47" max="47" width="13.42578125" style="1" customWidth="1"/>
    <col min="48" max="48" width="13.140625" style="1" customWidth="1"/>
    <col min="49" max="49" width="14" style="1" customWidth="1"/>
    <col min="50" max="50" width="15.28515625" style="1" customWidth="1"/>
    <col min="51" max="51" width="14.140625" style="1" customWidth="1"/>
    <col min="52" max="52" width="13.5703125" style="1" customWidth="1"/>
    <col min="53" max="55" width="8.85546875" style="1"/>
    <col min="56" max="56" width="12" style="1" customWidth="1"/>
    <col min="57" max="57" width="10.140625" style="1" customWidth="1"/>
    <col min="58" max="58" width="10.28515625" style="1" customWidth="1"/>
    <col min="59" max="59" width="11" style="1" customWidth="1"/>
    <col min="60" max="60" width="10.140625" style="1" customWidth="1"/>
    <col min="61" max="61" width="8.85546875" style="1"/>
    <col min="62" max="62" width="10.28515625" style="1" customWidth="1"/>
    <col min="63" max="63" width="13.140625" style="1" customWidth="1"/>
    <col min="64" max="64" width="8.42578125" style="1" customWidth="1"/>
    <col min="65" max="65" width="9.85546875" style="1" customWidth="1"/>
    <col min="66" max="66" width="10.85546875" style="1" customWidth="1"/>
    <col min="67" max="67" width="10.140625" style="1" customWidth="1"/>
    <col min="68" max="68" width="9.28515625" style="1" customWidth="1"/>
    <col min="69" max="69" width="10.140625" style="1" customWidth="1"/>
    <col min="70" max="70" width="9.28515625" style="1" customWidth="1"/>
    <col min="71" max="71" width="11.42578125" style="1" customWidth="1"/>
    <col min="72" max="72" width="10.28515625" style="1" customWidth="1"/>
    <col min="73" max="73" width="8.85546875" style="1"/>
    <col min="74" max="74" width="9.85546875" style="1" customWidth="1"/>
    <col min="75" max="75" width="11.42578125" style="1" customWidth="1"/>
    <col min="76" max="76" width="10.85546875" style="1" customWidth="1"/>
    <col min="77" max="80" width="8.85546875" style="1"/>
    <col min="81" max="81" width="10.140625" style="1" customWidth="1"/>
    <col min="82" max="83" width="10.28515625" style="1" customWidth="1"/>
    <col min="84" max="84" width="12.140625" style="1" customWidth="1"/>
    <col min="85" max="85" width="10.28515625" style="1" customWidth="1"/>
    <col min="86" max="86" width="11.28515625" style="1" customWidth="1"/>
    <col min="87" max="87" width="10" style="1" customWidth="1"/>
    <col min="88" max="88" width="13.42578125" style="1" customWidth="1"/>
    <col min="89" max="89" width="13.85546875" style="1" customWidth="1"/>
    <col min="90" max="90" width="13" style="1" customWidth="1"/>
    <col min="91" max="91" width="13.7109375" style="1" customWidth="1"/>
    <col min="92" max="92" width="14.140625" style="1" customWidth="1"/>
    <col min="93" max="93" width="13.140625" style="1" customWidth="1"/>
    <col min="94" max="94" width="14.7109375" style="1" customWidth="1"/>
    <col min="95" max="95" width="8.85546875" style="1"/>
    <col min="96" max="96" width="10.28515625" style="1" customWidth="1"/>
    <col min="97" max="98" width="8.85546875" style="1"/>
    <col min="99" max="99" width="13.140625" style="1" customWidth="1"/>
    <col min="100" max="100" width="12.140625" style="1" customWidth="1"/>
    <col min="101" max="101" width="11.42578125" style="1" customWidth="1"/>
    <col min="102" max="102" width="10.42578125" style="1" customWidth="1"/>
    <col min="103" max="103" width="13.140625" style="1" customWidth="1"/>
    <col min="104" max="105" width="10.42578125" style="1" customWidth="1"/>
    <col min="106" max="106" width="10.140625" style="1" customWidth="1"/>
    <col min="107" max="107" width="7.85546875" style="1" customWidth="1"/>
    <col min="108" max="108" width="13.42578125" style="1" customWidth="1"/>
    <col min="109" max="109" width="10.85546875" style="1" customWidth="1"/>
    <col min="110" max="110" width="8.85546875" style="1"/>
    <col min="111" max="112" width="11.42578125" style="1" customWidth="1"/>
    <col min="113" max="114" width="9.85546875" style="1" customWidth="1"/>
    <col min="115" max="115" width="11.140625" style="1" customWidth="1"/>
    <col min="116" max="116" width="12.7109375" style="1" customWidth="1"/>
    <col min="117" max="117" width="10.140625" style="1" customWidth="1"/>
    <col min="118" max="118" width="13.42578125" style="1" customWidth="1"/>
    <col min="119" max="119" width="11" style="1" customWidth="1"/>
    <col min="120" max="120" width="8.42578125" style="1" customWidth="1"/>
    <col min="121" max="121" width="9" style="1" customWidth="1"/>
    <col min="122" max="122" width="10.140625" style="1" customWidth="1"/>
    <col min="123" max="123" width="11" style="1" customWidth="1"/>
    <col min="124" max="124" width="11.28515625" style="1" customWidth="1"/>
    <col min="125" max="125" width="10.7109375" style="1" customWidth="1"/>
    <col min="126" max="126" width="11.42578125" style="1" customWidth="1"/>
    <col min="127" max="127" width="8.7109375" style="1" customWidth="1"/>
    <col min="128" max="128" width="12.42578125" style="1" customWidth="1"/>
    <col min="129" max="129" width="10.42578125" style="1" customWidth="1"/>
    <col min="130" max="130" width="10" style="1" customWidth="1"/>
    <col min="131" max="131" width="13.42578125" style="1" customWidth="1"/>
    <col min="132" max="132" width="9.85546875" style="1" customWidth="1"/>
    <col min="133" max="16384" width="8.85546875" style="1"/>
  </cols>
  <sheetData>
    <row r="1" spans="1:131" s="3" customFormat="1" ht="75.75" customHeight="1">
      <c r="A1" s="222" t="s">
        <v>109</v>
      </c>
      <c r="B1" s="222" t="s">
        <v>174</v>
      </c>
      <c r="C1" s="223" t="s">
        <v>3</v>
      </c>
      <c r="D1" s="223" t="s">
        <v>4</v>
      </c>
      <c r="E1" s="223" t="s">
        <v>111</v>
      </c>
      <c r="F1" s="223" t="s">
        <v>5</v>
      </c>
      <c r="G1" s="223" t="s">
        <v>6</v>
      </c>
      <c r="H1" s="224" t="s">
        <v>175</v>
      </c>
      <c r="I1" s="225" t="s">
        <v>7</v>
      </c>
      <c r="J1" s="225" t="s">
        <v>11</v>
      </c>
      <c r="K1" s="225" t="s">
        <v>10</v>
      </c>
      <c r="L1" s="225" t="s">
        <v>9</v>
      </c>
      <c r="M1" s="225" t="s">
        <v>176</v>
      </c>
      <c r="N1" s="224" t="s">
        <v>12</v>
      </c>
      <c r="O1" s="224" t="s">
        <v>13</v>
      </c>
      <c r="P1" s="223" t="s">
        <v>14</v>
      </c>
      <c r="Q1" s="226" t="s">
        <v>2</v>
      </c>
      <c r="R1" s="227" t="s">
        <v>15</v>
      </c>
      <c r="S1" s="3" t="s">
        <v>120</v>
      </c>
      <c r="T1" s="3" t="s">
        <v>121</v>
      </c>
      <c r="U1" s="3" t="s">
        <v>122</v>
      </c>
      <c r="V1" s="3" t="s">
        <v>123</v>
      </c>
      <c r="W1" s="3" t="s">
        <v>124</v>
      </c>
      <c r="X1" s="3" t="s">
        <v>125</v>
      </c>
      <c r="Y1" s="3" t="s">
        <v>126</v>
      </c>
      <c r="Z1" s="3" t="s">
        <v>127</v>
      </c>
      <c r="AA1" s="3" t="s">
        <v>128</v>
      </c>
      <c r="AB1" s="3" t="s">
        <v>129</v>
      </c>
      <c r="AC1" s="228" t="s">
        <v>177</v>
      </c>
      <c r="AD1" s="229" t="s">
        <v>178</v>
      </c>
      <c r="AE1" s="229" t="s">
        <v>179</v>
      </c>
      <c r="AF1" s="230" t="s">
        <v>180</v>
      </c>
      <c r="AG1" s="231" t="s">
        <v>181</v>
      </c>
      <c r="AH1" s="232" t="s">
        <v>182</v>
      </c>
      <c r="AI1" s="232" t="s">
        <v>183</v>
      </c>
      <c r="AJ1" s="232" t="s">
        <v>184</v>
      </c>
      <c r="AK1" s="228" t="s">
        <v>185</v>
      </c>
      <c r="AL1" s="228" t="s">
        <v>186</v>
      </c>
      <c r="AM1" s="228" t="s">
        <v>187</v>
      </c>
      <c r="AN1" s="228" t="s">
        <v>188</v>
      </c>
      <c r="AO1" s="232" t="s">
        <v>189</v>
      </c>
      <c r="AP1" s="232" t="s">
        <v>190</v>
      </c>
      <c r="AQ1" s="233" t="s">
        <v>191</v>
      </c>
      <c r="AR1" s="234" t="s">
        <v>192</v>
      </c>
      <c r="AS1" s="233" t="s">
        <v>193</v>
      </c>
      <c r="AT1" s="228" t="s">
        <v>194</v>
      </c>
      <c r="AU1" s="233" t="s">
        <v>195</v>
      </c>
      <c r="AV1" s="232" t="s">
        <v>196</v>
      </c>
      <c r="AW1" s="232" t="s">
        <v>197</v>
      </c>
      <c r="AX1" s="235" t="s">
        <v>198</v>
      </c>
      <c r="AY1" s="232" t="s">
        <v>199</v>
      </c>
      <c r="AZ1" s="236" t="s">
        <v>200</v>
      </c>
      <c r="BA1" s="228" t="s">
        <v>201</v>
      </c>
      <c r="BB1" s="229" t="s">
        <v>202</v>
      </c>
      <c r="BC1" s="228" t="s">
        <v>203</v>
      </c>
      <c r="BD1" s="228" t="s">
        <v>204</v>
      </c>
      <c r="BE1" s="228" t="s">
        <v>205</v>
      </c>
      <c r="BF1" s="228" t="s">
        <v>206</v>
      </c>
      <c r="BG1" s="228" t="s">
        <v>207</v>
      </c>
      <c r="BH1" s="228" t="s">
        <v>208</v>
      </c>
      <c r="BI1" s="237" t="s">
        <v>209</v>
      </c>
      <c r="BJ1" s="237" t="s">
        <v>210</v>
      </c>
      <c r="BK1" s="237" t="s">
        <v>211</v>
      </c>
      <c r="BL1" s="237" t="s">
        <v>212</v>
      </c>
      <c r="BM1" s="233" t="s">
        <v>213</v>
      </c>
      <c r="BN1" s="233" t="s">
        <v>214</v>
      </c>
      <c r="BO1" s="237" t="s">
        <v>215</v>
      </c>
      <c r="BP1" s="237" t="s">
        <v>216</v>
      </c>
      <c r="BQ1" s="237" t="s">
        <v>217</v>
      </c>
      <c r="BR1" s="237" t="s">
        <v>218</v>
      </c>
      <c r="BS1" s="237" t="s">
        <v>219</v>
      </c>
      <c r="BT1" s="237" t="s">
        <v>220</v>
      </c>
      <c r="BU1" s="237" t="s">
        <v>221</v>
      </c>
      <c r="BV1" s="237" t="s">
        <v>222</v>
      </c>
      <c r="BW1" s="237" t="s">
        <v>223</v>
      </c>
      <c r="BX1" s="237" t="s">
        <v>224</v>
      </c>
      <c r="BY1" s="237" t="s">
        <v>225</v>
      </c>
      <c r="BZ1" s="237" t="s">
        <v>226</v>
      </c>
      <c r="CA1" s="237" t="s">
        <v>227</v>
      </c>
      <c r="CB1" s="228" t="s">
        <v>228</v>
      </c>
      <c r="CC1" s="228" t="s">
        <v>229</v>
      </c>
      <c r="CD1" s="228" t="s">
        <v>230</v>
      </c>
      <c r="CE1" s="228" t="s">
        <v>231</v>
      </c>
      <c r="CF1" s="237" t="s">
        <v>232</v>
      </c>
      <c r="CG1" s="237" t="s">
        <v>233</v>
      </c>
      <c r="CH1" s="228" t="s">
        <v>234</v>
      </c>
      <c r="CI1" s="228" t="s">
        <v>235</v>
      </c>
      <c r="CJ1" s="228" t="s">
        <v>236</v>
      </c>
      <c r="CK1" s="228" t="s">
        <v>237</v>
      </c>
      <c r="CL1" s="228" t="s">
        <v>238</v>
      </c>
      <c r="CM1" s="228" t="s">
        <v>239</v>
      </c>
      <c r="CN1" s="228" t="s">
        <v>240</v>
      </c>
      <c r="CO1" s="228" t="s">
        <v>241</v>
      </c>
      <c r="CP1" s="228" t="s">
        <v>242</v>
      </c>
      <c r="CQ1" s="228" t="s">
        <v>243</v>
      </c>
      <c r="CR1" s="238" t="s">
        <v>244</v>
      </c>
      <c r="CS1" s="229" t="s">
        <v>245</v>
      </c>
      <c r="CT1" s="228" t="s">
        <v>246</v>
      </c>
      <c r="CU1" s="228" t="s">
        <v>247</v>
      </c>
      <c r="CV1" s="228" t="s">
        <v>248</v>
      </c>
      <c r="CW1" s="228" t="s">
        <v>249</v>
      </c>
      <c r="CX1" s="228" t="s">
        <v>250</v>
      </c>
      <c r="CY1" s="228" t="s">
        <v>251</v>
      </c>
      <c r="CZ1" s="239" t="s">
        <v>252</v>
      </c>
      <c r="DA1" s="239" t="s">
        <v>253</v>
      </c>
      <c r="DB1" s="240" t="s">
        <v>254</v>
      </c>
      <c r="DC1" s="241" t="s">
        <v>178</v>
      </c>
      <c r="DD1" s="232" t="s">
        <v>255</v>
      </c>
      <c r="DE1" s="242" t="s">
        <v>256</v>
      </c>
      <c r="DF1" s="229" t="s">
        <v>257</v>
      </c>
      <c r="DG1" s="243" t="s">
        <v>258</v>
      </c>
      <c r="DH1" s="243" t="s">
        <v>259</v>
      </c>
      <c r="DI1" s="234" t="s">
        <v>260</v>
      </c>
      <c r="DJ1" s="234" t="s">
        <v>261</v>
      </c>
      <c r="DK1" s="243" t="s">
        <v>262</v>
      </c>
      <c r="DL1" s="243" t="s">
        <v>263</v>
      </c>
      <c r="DM1" s="243" t="s">
        <v>264</v>
      </c>
      <c r="DN1" s="243" t="s">
        <v>265</v>
      </c>
      <c r="DO1" s="243" t="s">
        <v>266</v>
      </c>
      <c r="DP1" s="243" t="s">
        <v>267</v>
      </c>
      <c r="DQ1" s="243" t="s">
        <v>268</v>
      </c>
      <c r="DR1" s="243" t="s">
        <v>269</v>
      </c>
      <c r="DS1" s="234" t="s">
        <v>270</v>
      </c>
      <c r="DT1" s="243" t="s">
        <v>271</v>
      </c>
      <c r="DU1" s="243" t="s">
        <v>272</v>
      </c>
      <c r="DV1" s="243" t="s">
        <v>273</v>
      </c>
      <c r="DW1" s="234" t="s">
        <v>274</v>
      </c>
      <c r="DX1" s="243" t="s">
        <v>275</v>
      </c>
      <c r="DY1" s="243" t="s">
        <v>276</v>
      </c>
      <c r="DZ1" s="234" t="s">
        <v>277</v>
      </c>
      <c r="EA1" s="234" t="s">
        <v>278</v>
      </c>
    </row>
    <row r="2" spans="1:131" ht="12" customHeight="1">
      <c r="A2" s="16" t="s">
        <v>31</v>
      </c>
      <c r="B2" s="2" t="s">
        <v>143</v>
      </c>
      <c r="C2" s="244">
        <v>52802</v>
      </c>
      <c r="D2" s="245">
        <v>96.35</v>
      </c>
      <c r="E2" s="245">
        <v>34.83</v>
      </c>
      <c r="F2" s="245">
        <v>23.640999999999998</v>
      </c>
      <c r="G2" s="245">
        <v>8.0549999999999997</v>
      </c>
      <c r="H2" s="245">
        <v>2.12</v>
      </c>
      <c r="I2" s="246">
        <v>0.18899999999999995</v>
      </c>
      <c r="J2" s="246">
        <v>1.1199999999999998E-2</v>
      </c>
      <c r="K2" s="246">
        <v>0.24700000000000003</v>
      </c>
      <c r="L2" s="246">
        <v>0.25400000000000006</v>
      </c>
      <c r="M2" s="246">
        <v>1.4099999999999998E-2</v>
      </c>
      <c r="N2" s="246">
        <v>2.5100000000000001E-2</v>
      </c>
      <c r="O2" s="246">
        <v>5.1999999999999989E-3</v>
      </c>
      <c r="P2" s="245">
        <v>0.48</v>
      </c>
      <c r="Q2" s="244">
        <v>126</v>
      </c>
      <c r="R2" s="245">
        <v>3.4</v>
      </c>
      <c r="S2" s="244">
        <v>212.095</v>
      </c>
      <c r="T2" s="244">
        <v>106.69166666666665</v>
      </c>
      <c r="U2" s="244">
        <v>58.65</v>
      </c>
      <c r="V2" s="244">
        <v>20.516666666666666</v>
      </c>
      <c r="W2" s="244">
        <v>3.3333333333333335</v>
      </c>
      <c r="X2" s="244">
        <v>0.38500000000000001</v>
      </c>
      <c r="Y2" s="244">
        <v>10.275</v>
      </c>
      <c r="Z2" s="244">
        <v>0.16666666666666669</v>
      </c>
      <c r="AA2" s="244">
        <v>0</v>
      </c>
      <c r="AB2" s="244">
        <v>0.35</v>
      </c>
      <c r="AC2" s="244">
        <v>0</v>
      </c>
      <c r="AD2" s="244">
        <v>4.3</v>
      </c>
      <c r="AE2" s="244">
        <v>0.33333333333333337</v>
      </c>
      <c r="AF2" s="244">
        <v>25.75</v>
      </c>
      <c r="AG2" s="244">
        <v>6.65</v>
      </c>
      <c r="AH2" s="244">
        <v>0</v>
      </c>
      <c r="AI2" s="244">
        <v>0</v>
      </c>
      <c r="AJ2" s="244">
        <v>0.6</v>
      </c>
      <c r="AK2" s="244">
        <v>5.8166666666666664</v>
      </c>
      <c r="AL2" s="244">
        <v>14.933333333333334</v>
      </c>
      <c r="AM2" s="244">
        <v>32.25</v>
      </c>
      <c r="AN2" s="244">
        <v>0.1</v>
      </c>
      <c r="AO2" s="244">
        <v>0.16666666666666669</v>
      </c>
      <c r="AP2" s="244">
        <v>0.1</v>
      </c>
      <c r="AQ2" s="244">
        <v>1.8166666666666669</v>
      </c>
      <c r="AR2" s="244">
        <v>0</v>
      </c>
      <c r="AS2" s="244">
        <v>0</v>
      </c>
      <c r="AT2" s="244">
        <v>1.7</v>
      </c>
      <c r="AU2" s="244">
        <v>23.133333333333333</v>
      </c>
      <c r="AV2" s="244">
        <v>0.83333333333333337</v>
      </c>
      <c r="AW2" s="244">
        <v>13.533333333333331</v>
      </c>
      <c r="AX2" s="244">
        <v>59.216666666666661</v>
      </c>
      <c r="AY2" s="244">
        <v>0</v>
      </c>
      <c r="AZ2" s="244">
        <v>0.31666666666666671</v>
      </c>
      <c r="BA2" s="244">
        <v>0</v>
      </c>
      <c r="BB2" s="244">
        <v>2.1166666666666667</v>
      </c>
      <c r="BC2" s="244">
        <v>0.70833333333333337</v>
      </c>
      <c r="BD2" s="244">
        <v>0.31666666666666671</v>
      </c>
      <c r="BE2" s="244">
        <v>0.05</v>
      </c>
      <c r="BF2" s="244">
        <v>0.1</v>
      </c>
      <c r="BG2" s="244">
        <v>8.65</v>
      </c>
      <c r="BH2" s="244">
        <v>1.4083333333333332</v>
      </c>
      <c r="BI2" s="244">
        <v>0</v>
      </c>
      <c r="BJ2" s="244">
        <v>1.8533333333333331</v>
      </c>
      <c r="BK2" s="244">
        <v>1.95</v>
      </c>
      <c r="BL2" s="244">
        <v>0.93333333333333335</v>
      </c>
      <c r="BM2" s="244">
        <v>0.03</v>
      </c>
      <c r="BN2" s="244">
        <v>0</v>
      </c>
      <c r="BO2" s="244">
        <v>26.216666666666661</v>
      </c>
      <c r="BP2" s="244">
        <v>0</v>
      </c>
      <c r="BQ2" s="244">
        <v>0</v>
      </c>
      <c r="BR2" s="244">
        <v>0</v>
      </c>
      <c r="BS2" s="244">
        <v>0.1</v>
      </c>
      <c r="BT2" s="244">
        <v>1.0333333333333334</v>
      </c>
      <c r="BU2" s="244">
        <v>0.2</v>
      </c>
      <c r="BV2" s="244">
        <v>34.841666666666669</v>
      </c>
      <c r="BW2" s="244">
        <v>8.1166666666666671</v>
      </c>
      <c r="BX2" s="244">
        <v>0</v>
      </c>
      <c r="BY2" s="244">
        <v>1.2366666666666668</v>
      </c>
      <c r="BZ2" s="244">
        <v>15.683333333333334</v>
      </c>
      <c r="CA2" s="244">
        <v>0</v>
      </c>
      <c r="CB2" s="244">
        <v>0</v>
      </c>
      <c r="CC2" s="244">
        <v>12.883333333333335</v>
      </c>
      <c r="CD2" s="244">
        <v>2.5</v>
      </c>
      <c r="CE2" s="244">
        <v>0</v>
      </c>
      <c r="CF2" s="244">
        <v>0.6</v>
      </c>
      <c r="CG2" s="244">
        <v>0.15</v>
      </c>
      <c r="CH2" s="244">
        <v>0</v>
      </c>
      <c r="CI2" s="244">
        <v>0</v>
      </c>
      <c r="CJ2" s="244">
        <v>10.366666666666665</v>
      </c>
      <c r="CK2" s="244">
        <v>2.7</v>
      </c>
      <c r="CL2" s="244">
        <v>1</v>
      </c>
      <c r="CM2" s="244">
        <v>0</v>
      </c>
      <c r="CN2" s="244">
        <v>1.1666666666666665</v>
      </c>
      <c r="CO2" s="244">
        <v>0.75</v>
      </c>
      <c r="CP2" s="244">
        <v>0</v>
      </c>
      <c r="CQ2" s="244">
        <v>1.45</v>
      </c>
      <c r="CR2" s="244">
        <v>0</v>
      </c>
      <c r="CS2" s="244">
        <v>0</v>
      </c>
      <c r="CT2" s="244">
        <v>38.166666666666671</v>
      </c>
      <c r="CU2" s="244">
        <v>0</v>
      </c>
      <c r="CV2" s="244">
        <v>0.5</v>
      </c>
      <c r="CW2" s="244">
        <v>0</v>
      </c>
      <c r="CX2" s="244">
        <v>0</v>
      </c>
      <c r="CY2" s="244">
        <v>0</v>
      </c>
      <c r="CZ2" s="244">
        <v>1.6666666666666667</v>
      </c>
      <c r="DA2" s="244">
        <v>2.3166666666666669</v>
      </c>
      <c r="DB2" s="244">
        <v>0</v>
      </c>
      <c r="DC2" s="244">
        <v>0</v>
      </c>
      <c r="DD2" s="244">
        <v>0</v>
      </c>
      <c r="DE2" s="244">
        <v>0</v>
      </c>
      <c r="DF2" s="244">
        <v>0</v>
      </c>
      <c r="DG2" s="244">
        <v>15.216666666666665</v>
      </c>
      <c r="DH2" s="244">
        <v>5.9666666666666668</v>
      </c>
      <c r="DI2" s="244">
        <v>0</v>
      </c>
      <c r="DJ2" s="244">
        <v>1</v>
      </c>
      <c r="DK2" s="244">
        <v>0.16666666666666669</v>
      </c>
      <c r="DL2" s="244">
        <v>0</v>
      </c>
      <c r="DM2" s="244">
        <v>1.5</v>
      </c>
      <c r="DN2" s="244">
        <v>0.05</v>
      </c>
      <c r="DO2" s="244">
        <v>0.33500000000000002</v>
      </c>
      <c r="DP2" s="244">
        <v>10.441666666666666</v>
      </c>
      <c r="DQ2" s="244">
        <v>0</v>
      </c>
      <c r="DR2" s="244">
        <v>0</v>
      </c>
      <c r="DS2" s="244">
        <v>0</v>
      </c>
      <c r="DT2" s="244">
        <v>0</v>
      </c>
      <c r="DU2" s="244">
        <v>0</v>
      </c>
      <c r="DV2" s="244">
        <v>0</v>
      </c>
      <c r="DW2" s="244">
        <v>0</v>
      </c>
      <c r="DX2" s="244">
        <v>0.35</v>
      </c>
      <c r="DY2" s="244">
        <v>0</v>
      </c>
      <c r="DZ2" s="244">
        <v>0</v>
      </c>
      <c r="EA2" s="244">
        <v>0</v>
      </c>
    </row>
    <row r="3" spans="1:131" ht="12" customHeight="1">
      <c r="A3" s="16" t="s">
        <v>33</v>
      </c>
      <c r="B3" s="2" t="s">
        <v>143</v>
      </c>
      <c r="C3" s="244">
        <v>51722</v>
      </c>
      <c r="D3" s="245">
        <v>82.11</v>
      </c>
      <c r="E3" s="245">
        <v>34.030999999999999</v>
      </c>
      <c r="F3" s="245">
        <v>23.765000000000001</v>
      </c>
      <c r="G3" s="245">
        <v>7.9879999999999995</v>
      </c>
      <c r="H3" s="245">
        <v>1.74</v>
      </c>
      <c r="I3" s="246">
        <v>0.21100000000000002</v>
      </c>
      <c r="J3" s="246">
        <v>1.0999999999999999E-2</v>
      </c>
      <c r="K3" s="246">
        <v>0.26400000000000001</v>
      </c>
      <c r="L3" s="246">
        <v>0.27</v>
      </c>
      <c r="M3" s="246">
        <v>1.7999999999999999E-2</v>
      </c>
      <c r="N3" s="246">
        <v>3.2100000000000004E-2</v>
      </c>
      <c r="O3" s="246">
        <v>7.899999999999999E-3</v>
      </c>
      <c r="P3" s="245">
        <v>0.79500000000000004</v>
      </c>
      <c r="Q3" s="244">
        <v>124</v>
      </c>
      <c r="R3" s="245">
        <v>3.6</v>
      </c>
      <c r="S3" s="244">
        <v>219.40833333333336</v>
      </c>
      <c r="T3" s="244">
        <v>152.03333333333336</v>
      </c>
      <c r="U3" s="244">
        <v>27.18333333333333</v>
      </c>
      <c r="V3" s="244">
        <v>10.608333333333333</v>
      </c>
      <c r="W3" s="244">
        <v>0.8</v>
      </c>
      <c r="X3" s="244">
        <v>1.25</v>
      </c>
      <c r="Y3" s="244">
        <v>17.7</v>
      </c>
      <c r="Z3" s="244">
        <v>0.2</v>
      </c>
      <c r="AA3" s="244">
        <v>0</v>
      </c>
      <c r="AB3" s="244">
        <v>0</v>
      </c>
      <c r="AC3" s="244">
        <v>0</v>
      </c>
      <c r="AD3" s="244">
        <v>1.5</v>
      </c>
      <c r="AE3" s="244">
        <v>0</v>
      </c>
      <c r="AF3" s="244">
        <v>25.074999999999999</v>
      </c>
      <c r="AG3" s="244">
        <v>1.05</v>
      </c>
      <c r="AH3" s="244">
        <v>0</v>
      </c>
      <c r="AI3" s="244">
        <v>0</v>
      </c>
      <c r="AJ3" s="244">
        <v>1.0333333333333334</v>
      </c>
      <c r="AK3" s="244">
        <v>29.35</v>
      </c>
      <c r="AL3" s="244">
        <v>25.783333333333331</v>
      </c>
      <c r="AM3" s="244">
        <v>19.258333333333333</v>
      </c>
      <c r="AN3" s="244">
        <v>0.16666666666666669</v>
      </c>
      <c r="AO3" s="244">
        <v>0</v>
      </c>
      <c r="AP3" s="244">
        <v>0</v>
      </c>
      <c r="AQ3" s="244">
        <v>0</v>
      </c>
      <c r="AR3" s="244">
        <v>1.5</v>
      </c>
      <c r="AS3" s="244">
        <v>0</v>
      </c>
      <c r="AT3" s="244">
        <v>0.73333333333333339</v>
      </c>
      <c r="AU3" s="244">
        <v>23.866666666666667</v>
      </c>
      <c r="AV3" s="244">
        <v>0.26666666666666672</v>
      </c>
      <c r="AW3" s="244">
        <v>52.85</v>
      </c>
      <c r="AX3" s="244">
        <v>11.5</v>
      </c>
      <c r="AY3" s="244">
        <v>0</v>
      </c>
      <c r="AZ3" s="244">
        <v>0.1</v>
      </c>
      <c r="BA3" s="244">
        <v>0.66666666666666674</v>
      </c>
      <c r="BB3" s="244">
        <v>1.7916666666666665</v>
      </c>
      <c r="BC3" s="244">
        <v>1.9333333333333331</v>
      </c>
      <c r="BD3" s="244">
        <v>0.16666666666666669</v>
      </c>
      <c r="BE3" s="244">
        <v>0.05</v>
      </c>
      <c r="BF3" s="244">
        <v>1.75</v>
      </c>
      <c r="BG3" s="244">
        <v>10.5</v>
      </c>
      <c r="BH3" s="244">
        <v>1.1666666666666665</v>
      </c>
      <c r="BI3" s="244">
        <v>0.1</v>
      </c>
      <c r="BJ3" s="244">
        <v>0</v>
      </c>
      <c r="BK3" s="244">
        <v>2.75</v>
      </c>
      <c r="BL3" s="244">
        <v>4.5</v>
      </c>
      <c r="BM3" s="244">
        <v>0.16666666666666669</v>
      </c>
      <c r="BN3" s="244">
        <v>0.4</v>
      </c>
      <c r="BO3" s="244">
        <v>33.108333333333334</v>
      </c>
      <c r="BP3" s="244">
        <v>0</v>
      </c>
      <c r="BQ3" s="244">
        <v>0</v>
      </c>
      <c r="BR3" s="244">
        <v>0</v>
      </c>
      <c r="BS3" s="244">
        <v>0</v>
      </c>
      <c r="BT3" s="244">
        <v>1.7</v>
      </c>
      <c r="BU3" s="244">
        <v>0.55000000000000004</v>
      </c>
      <c r="BV3" s="244">
        <v>44.241666666666667</v>
      </c>
      <c r="BW3" s="244">
        <v>13.7</v>
      </c>
      <c r="BX3" s="244">
        <v>0.4</v>
      </c>
      <c r="BY3" s="244">
        <v>4.8666666666666671</v>
      </c>
      <c r="BZ3" s="244">
        <v>15.133333333333335</v>
      </c>
      <c r="CA3" s="244">
        <v>0</v>
      </c>
      <c r="CB3" s="244">
        <v>0</v>
      </c>
      <c r="CC3" s="244">
        <v>9.5250000000000004</v>
      </c>
      <c r="CD3" s="244">
        <v>5.7249999999999996</v>
      </c>
      <c r="CE3" s="244">
        <v>0</v>
      </c>
      <c r="CF3" s="244">
        <v>1.6666666666666667</v>
      </c>
      <c r="CG3" s="244">
        <v>0</v>
      </c>
      <c r="CH3" s="244">
        <v>0</v>
      </c>
      <c r="CI3" s="244">
        <v>2.2000000000000002</v>
      </c>
      <c r="CJ3" s="244">
        <v>11.5</v>
      </c>
      <c r="CK3" s="244">
        <v>3.75</v>
      </c>
      <c r="CL3" s="244">
        <v>1.3</v>
      </c>
      <c r="CM3" s="244">
        <v>1.8333333333333333</v>
      </c>
      <c r="CN3" s="244">
        <v>1.5</v>
      </c>
      <c r="CO3" s="244">
        <v>0.3</v>
      </c>
      <c r="CP3" s="244">
        <v>0.35</v>
      </c>
      <c r="CQ3" s="244">
        <v>3.8166666666666664</v>
      </c>
      <c r="CR3" s="244">
        <v>0.1</v>
      </c>
      <c r="CS3" s="244">
        <v>0</v>
      </c>
      <c r="CT3" s="244">
        <v>20.166666666666668</v>
      </c>
      <c r="CU3" s="244">
        <v>0</v>
      </c>
      <c r="CV3" s="244">
        <v>0</v>
      </c>
      <c r="CW3" s="244">
        <v>0</v>
      </c>
      <c r="CX3" s="244">
        <v>0</v>
      </c>
      <c r="CY3" s="244">
        <v>0</v>
      </c>
      <c r="CZ3" s="244">
        <v>0.05</v>
      </c>
      <c r="DA3" s="244">
        <v>0</v>
      </c>
      <c r="DB3" s="244">
        <v>0.16666666666666669</v>
      </c>
      <c r="DC3" s="244">
        <v>0</v>
      </c>
      <c r="DD3" s="244">
        <v>0</v>
      </c>
      <c r="DE3" s="244">
        <v>0</v>
      </c>
      <c r="DF3" s="244">
        <v>0.16666666666666669</v>
      </c>
      <c r="DG3" s="244">
        <v>10.741666666666665</v>
      </c>
      <c r="DH3" s="244">
        <v>0.33333333333333337</v>
      </c>
      <c r="DI3" s="244">
        <v>0</v>
      </c>
      <c r="DJ3" s="244">
        <v>0.16666666666666669</v>
      </c>
      <c r="DK3" s="244">
        <v>0</v>
      </c>
      <c r="DL3" s="244">
        <v>0</v>
      </c>
      <c r="DM3" s="244">
        <v>0</v>
      </c>
      <c r="DN3" s="244">
        <v>0</v>
      </c>
      <c r="DO3" s="244">
        <v>1.25</v>
      </c>
      <c r="DP3" s="244">
        <v>17.8</v>
      </c>
      <c r="DQ3" s="244">
        <v>0.1</v>
      </c>
      <c r="DR3" s="244">
        <v>0</v>
      </c>
      <c r="DS3" s="244">
        <v>0</v>
      </c>
      <c r="DT3" s="244">
        <v>0</v>
      </c>
      <c r="DU3" s="244">
        <v>0</v>
      </c>
      <c r="DV3" s="244">
        <v>0</v>
      </c>
      <c r="DW3" s="244">
        <v>0</v>
      </c>
      <c r="DX3" s="244">
        <v>0</v>
      </c>
      <c r="DY3" s="244">
        <v>0</v>
      </c>
      <c r="DZ3" s="244">
        <v>0</v>
      </c>
      <c r="EA3" s="244">
        <v>0</v>
      </c>
    </row>
    <row r="4" spans="1:131" ht="12" customHeight="1">
      <c r="A4" s="16" t="s">
        <v>34</v>
      </c>
      <c r="B4" s="2" t="s">
        <v>143</v>
      </c>
      <c r="C4" s="244">
        <v>47628</v>
      </c>
      <c r="D4" s="245">
        <v>85.19</v>
      </c>
      <c r="E4" s="245">
        <v>31.007999999999999</v>
      </c>
      <c r="F4" s="245">
        <v>24.992000000000001</v>
      </c>
      <c r="G4" s="245">
        <v>7.9</v>
      </c>
      <c r="H4" s="245">
        <v>2.62</v>
      </c>
      <c r="I4" s="246">
        <v>0.32900000000000001</v>
      </c>
      <c r="J4" s="246">
        <v>0.01</v>
      </c>
      <c r="K4" s="246">
        <v>0.47099999999999997</v>
      </c>
      <c r="L4" s="246">
        <v>0.47499999999999998</v>
      </c>
      <c r="M4" s="246">
        <v>1.2299999999999997E-2</v>
      </c>
      <c r="N4" s="246">
        <v>5.0900000000000001E-2</v>
      </c>
      <c r="O4" s="246">
        <v>1.1600000000000001E-2</v>
      </c>
      <c r="P4" s="245">
        <v>1.5110000000000001</v>
      </c>
      <c r="Q4" s="244">
        <v>124</v>
      </c>
      <c r="R4" s="245">
        <v>5.8</v>
      </c>
      <c r="S4" s="244">
        <v>1088.2404761904761</v>
      </c>
      <c r="T4" s="244">
        <v>128.55952380952382</v>
      </c>
      <c r="U4" s="244">
        <v>51.083333333333336</v>
      </c>
      <c r="V4" s="244">
        <v>5.4452380952380945</v>
      </c>
      <c r="W4" s="244">
        <v>0.51666666666666672</v>
      </c>
      <c r="X4" s="244">
        <v>6.1238095238095234</v>
      </c>
      <c r="Y4" s="244">
        <v>1.1166666666666667</v>
      </c>
      <c r="Z4" s="244">
        <v>0.26666666666666672</v>
      </c>
      <c r="AA4" s="244">
        <v>0</v>
      </c>
      <c r="AB4" s="244">
        <v>0</v>
      </c>
      <c r="AC4" s="244">
        <v>0</v>
      </c>
      <c r="AD4" s="244">
        <v>10.1</v>
      </c>
      <c r="AE4" s="244">
        <v>0</v>
      </c>
      <c r="AF4" s="244">
        <v>7.8928571428571432</v>
      </c>
      <c r="AG4" s="244">
        <v>0.9</v>
      </c>
      <c r="AH4" s="244">
        <v>0</v>
      </c>
      <c r="AI4" s="244">
        <v>0</v>
      </c>
      <c r="AJ4" s="244">
        <v>0.16666666666666669</v>
      </c>
      <c r="AK4" s="244">
        <v>49.752380952380953</v>
      </c>
      <c r="AL4" s="244">
        <v>24.414285714285718</v>
      </c>
      <c r="AM4" s="244">
        <v>22.085714285714285</v>
      </c>
      <c r="AN4" s="244">
        <v>0</v>
      </c>
      <c r="AO4" s="244">
        <v>0</v>
      </c>
      <c r="AP4" s="244">
        <v>0.1</v>
      </c>
      <c r="AQ4" s="244">
        <v>0.15</v>
      </c>
      <c r="AR4" s="244">
        <v>0</v>
      </c>
      <c r="AS4" s="244">
        <v>0</v>
      </c>
      <c r="AT4" s="244">
        <v>1.1000000000000001</v>
      </c>
      <c r="AU4" s="244">
        <v>943.88095238095252</v>
      </c>
      <c r="AV4" s="244">
        <v>4.7904761904761894</v>
      </c>
      <c r="AW4" s="244">
        <v>10.383333333333335</v>
      </c>
      <c r="AX4" s="244">
        <v>0</v>
      </c>
      <c r="AY4" s="244">
        <v>0</v>
      </c>
      <c r="AZ4" s="244">
        <v>0.3</v>
      </c>
      <c r="BA4" s="244">
        <v>0</v>
      </c>
      <c r="BB4" s="244">
        <v>1.930952380952381</v>
      </c>
      <c r="BC4" s="244">
        <v>0.4</v>
      </c>
      <c r="BD4" s="244">
        <v>0.33333333333333337</v>
      </c>
      <c r="BE4" s="244">
        <v>0.1</v>
      </c>
      <c r="BF4" s="244">
        <v>1.1000000000000001</v>
      </c>
      <c r="BG4" s="244">
        <v>8.0809523809523824</v>
      </c>
      <c r="BH4" s="244">
        <v>0</v>
      </c>
      <c r="BI4" s="244">
        <v>0</v>
      </c>
      <c r="BJ4" s="244">
        <v>0</v>
      </c>
      <c r="BK4" s="244">
        <v>0</v>
      </c>
      <c r="BL4" s="244">
        <v>0.90714285714285714</v>
      </c>
      <c r="BM4" s="244">
        <v>0.76666666666666672</v>
      </c>
      <c r="BN4" s="244">
        <v>0.53333333333333344</v>
      </c>
      <c r="BO4" s="244">
        <v>0.6</v>
      </c>
      <c r="BP4" s="244">
        <v>0</v>
      </c>
      <c r="BQ4" s="244">
        <v>0.1</v>
      </c>
      <c r="BR4" s="244">
        <v>0</v>
      </c>
      <c r="BS4" s="244">
        <v>0</v>
      </c>
      <c r="BT4" s="244">
        <v>3.35</v>
      </c>
      <c r="BU4" s="244">
        <v>2.3785714285714286</v>
      </c>
      <c r="BV4" s="244">
        <v>69.276190476190479</v>
      </c>
      <c r="BW4" s="244">
        <v>17.116666666666667</v>
      </c>
      <c r="BX4" s="244">
        <v>1.5214285714285714</v>
      </c>
      <c r="BY4" s="244">
        <v>2.7833333333333332</v>
      </c>
      <c r="BZ4" s="244">
        <v>8.1666666666666661</v>
      </c>
      <c r="CA4" s="244">
        <v>0</v>
      </c>
      <c r="CB4" s="244">
        <v>0.26666666666666672</v>
      </c>
      <c r="CC4" s="244">
        <v>5.2666666666666675</v>
      </c>
      <c r="CD4" s="244">
        <v>1.0476190476190474</v>
      </c>
      <c r="CE4" s="244">
        <v>0</v>
      </c>
      <c r="CF4" s="244">
        <v>1.0238095238095237</v>
      </c>
      <c r="CG4" s="244">
        <v>0.05</v>
      </c>
      <c r="CH4" s="244">
        <v>0</v>
      </c>
      <c r="CI4" s="244">
        <v>2.7166666666666668</v>
      </c>
      <c r="CJ4" s="244">
        <v>2.666666666666667</v>
      </c>
      <c r="CK4" s="244">
        <v>1.25</v>
      </c>
      <c r="CL4" s="244">
        <v>2.9785714285714286</v>
      </c>
      <c r="CM4" s="244">
        <v>0</v>
      </c>
      <c r="CN4" s="244">
        <v>0.66666666666666674</v>
      </c>
      <c r="CO4" s="244">
        <v>2.5952380952380953</v>
      </c>
      <c r="CP4" s="244">
        <v>0.7</v>
      </c>
      <c r="CQ4" s="244">
        <v>11.238095238095239</v>
      </c>
      <c r="CR4" s="244">
        <v>0.5</v>
      </c>
      <c r="CS4" s="244">
        <v>0</v>
      </c>
      <c r="CT4" s="244">
        <v>19.666666666666664</v>
      </c>
      <c r="CU4" s="244">
        <v>0</v>
      </c>
      <c r="CV4" s="244">
        <v>0</v>
      </c>
      <c r="CW4" s="244">
        <v>0</v>
      </c>
      <c r="CX4" s="244">
        <v>0</v>
      </c>
      <c r="CY4" s="244">
        <v>0</v>
      </c>
      <c r="CZ4" s="244">
        <v>0</v>
      </c>
      <c r="DA4" s="244">
        <v>18.666666666666668</v>
      </c>
      <c r="DB4" s="244">
        <v>0</v>
      </c>
      <c r="DC4" s="244">
        <v>0</v>
      </c>
      <c r="DD4" s="244">
        <v>0.05</v>
      </c>
      <c r="DE4" s="244">
        <v>0</v>
      </c>
      <c r="DF4" s="244">
        <v>0.33333333333333337</v>
      </c>
      <c r="DG4" s="244">
        <v>3.7166666666666663</v>
      </c>
      <c r="DH4" s="244">
        <v>0.16666666666666669</v>
      </c>
      <c r="DI4" s="244">
        <v>0</v>
      </c>
      <c r="DJ4" s="244">
        <v>0.05</v>
      </c>
      <c r="DK4" s="244">
        <v>0</v>
      </c>
      <c r="DL4" s="244">
        <v>0.16666666666666669</v>
      </c>
      <c r="DM4" s="244">
        <v>0.1</v>
      </c>
      <c r="DN4" s="244">
        <v>0</v>
      </c>
      <c r="DO4" s="244">
        <v>6.1238095238095234</v>
      </c>
      <c r="DP4" s="244">
        <v>1.1166666666666667</v>
      </c>
      <c r="DQ4" s="244">
        <v>0.26666666666666672</v>
      </c>
      <c r="DR4" s="244">
        <v>0</v>
      </c>
      <c r="DS4" s="244">
        <v>0</v>
      </c>
      <c r="DT4" s="244">
        <v>0</v>
      </c>
      <c r="DU4" s="244">
        <v>0</v>
      </c>
      <c r="DV4" s="244">
        <v>0</v>
      </c>
      <c r="DW4" s="244">
        <v>0</v>
      </c>
      <c r="DX4" s="244">
        <v>0</v>
      </c>
      <c r="DY4" s="244">
        <v>0</v>
      </c>
      <c r="DZ4" s="244">
        <v>0</v>
      </c>
      <c r="EA4" s="244">
        <v>0</v>
      </c>
    </row>
    <row r="5" spans="1:131" ht="12" customHeight="1">
      <c r="A5" s="16" t="s">
        <v>36</v>
      </c>
      <c r="B5" s="2" t="s">
        <v>143</v>
      </c>
      <c r="C5" s="244">
        <v>34913</v>
      </c>
      <c r="D5" s="245">
        <v>67.78</v>
      </c>
      <c r="E5" s="245">
        <v>22.002000000000002</v>
      </c>
      <c r="F5" s="245">
        <v>26.963999999999999</v>
      </c>
      <c r="G5" s="245">
        <v>7.5210000000000008</v>
      </c>
      <c r="H5" s="245">
        <v>10.44</v>
      </c>
      <c r="I5" s="246">
        <v>0.56900000000000006</v>
      </c>
      <c r="J5" s="246">
        <v>1.1299999999999998E-2</v>
      </c>
      <c r="K5" s="246">
        <v>0.75800000000000001</v>
      </c>
      <c r="L5" s="246">
        <v>0.76300000000000001</v>
      </c>
      <c r="M5" s="246">
        <v>2.2199999999999998E-2</v>
      </c>
      <c r="N5" s="246">
        <v>9.8099999999999993E-2</v>
      </c>
      <c r="O5" s="246">
        <v>2.9100000000000004E-2</v>
      </c>
      <c r="P5" s="245">
        <v>2.4500000000000002</v>
      </c>
      <c r="Q5" s="244">
        <v>122</v>
      </c>
      <c r="R5" s="245">
        <v>15.75</v>
      </c>
      <c r="S5" s="244">
        <v>1608.65</v>
      </c>
      <c r="T5" s="244">
        <v>1685.0250000000001</v>
      </c>
      <c r="U5" s="244">
        <v>382</v>
      </c>
      <c r="V5" s="244">
        <v>114.47499999999999</v>
      </c>
      <c r="W5" s="244">
        <v>4.5</v>
      </c>
      <c r="X5" s="244">
        <v>110.95</v>
      </c>
      <c r="Y5" s="244">
        <v>0</v>
      </c>
      <c r="Z5" s="244">
        <v>1.25</v>
      </c>
      <c r="AA5" s="244">
        <v>0</v>
      </c>
      <c r="AB5" s="244">
        <v>12.5</v>
      </c>
      <c r="AC5" s="244">
        <v>0</v>
      </c>
      <c r="AD5" s="244">
        <v>0</v>
      </c>
      <c r="AE5" s="244">
        <v>0</v>
      </c>
      <c r="AF5" s="244">
        <v>0</v>
      </c>
      <c r="AG5" s="244">
        <v>0</v>
      </c>
      <c r="AH5" s="244">
        <v>0</v>
      </c>
      <c r="AI5" s="244">
        <v>0</v>
      </c>
      <c r="AJ5" s="244">
        <v>0.5</v>
      </c>
      <c r="AK5" s="244">
        <v>28.5</v>
      </c>
      <c r="AL5" s="244">
        <v>7.625</v>
      </c>
      <c r="AM5" s="244">
        <v>6.625</v>
      </c>
      <c r="AN5" s="244">
        <v>0</v>
      </c>
      <c r="AO5" s="244">
        <v>0</v>
      </c>
      <c r="AP5" s="244">
        <v>0.875</v>
      </c>
      <c r="AQ5" s="244">
        <v>0</v>
      </c>
      <c r="AR5" s="244">
        <v>0</v>
      </c>
      <c r="AS5" s="244">
        <v>0</v>
      </c>
      <c r="AT5" s="244">
        <v>0</v>
      </c>
      <c r="AU5" s="244">
        <v>1460.375</v>
      </c>
      <c r="AV5" s="244">
        <v>0.125</v>
      </c>
      <c r="AW5" s="244">
        <v>0.375</v>
      </c>
      <c r="AX5" s="244">
        <v>38</v>
      </c>
      <c r="AY5" s="244">
        <v>0</v>
      </c>
      <c r="AZ5" s="244">
        <v>0</v>
      </c>
      <c r="BA5" s="244">
        <v>0</v>
      </c>
      <c r="BB5" s="244">
        <v>4.5</v>
      </c>
      <c r="BC5" s="244">
        <v>0</v>
      </c>
      <c r="BD5" s="244">
        <v>0.5</v>
      </c>
      <c r="BE5" s="244">
        <v>1.25</v>
      </c>
      <c r="BF5" s="244">
        <v>9</v>
      </c>
      <c r="BG5" s="244">
        <v>33.625</v>
      </c>
      <c r="BH5" s="244">
        <v>0</v>
      </c>
      <c r="BI5" s="244">
        <v>0.5</v>
      </c>
      <c r="BJ5" s="244">
        <v>0</v>
      </c>
      <c r="BK5" s="244">
        <v>1.875</v>
      </c>
      <c r="BL5" s="244">
        <v>1.5</v>
      </c>
      <c r="BM5" s="244">
        <v>5.5</v>
      </c>
      <c r="BN5" s="244">
        <v>11.75</v>
      </c>
      <c r="BO5" s="244">
        <v>0</v>
      </c>
      <c r="BP5" s="244">
        <v>0</v>
      </c>
      <c r="BQ5" s="244">
        <v>0</v>
      </c>
      <c r="BR5" s="244">
        <v>0</v>
      </c>
      <c r="BS5" s="244">
        <v>0.5</v>
      </c>
      <c r="BT5" s="244">
        <v>2.875</v>
      </c>
      <c r="BU5" s="244">
        <v>0</v>
      </c>
      <c r="BV5" s="244">
        <v>659.875</v>
      </c>
      <c r="BW5" s="244">
        <v>62.875</v>
      </c>
      <c r="BX5" s="244">
        <v>0</v>
      </c>
      <c r="BY5" s="244">
        <v>22.5</v>
      </c>
      <c r="BZ5" s="244">
        <v>542.5</v>
      </c>
      <c r="CA5" s="244">
        <v>0</v>
      </c>
      <c r="CB5" s="244">
        <v>0</v>
      </c>
      <c r="CC5" s="244">
        <v>3.125</v>
      </c>
      <c r="CD5" s="244">
        <v>1.75</v>
      </c>
      <c r="CE5" s="244">
        <v>3</v>
      </c>
      <c r="CF5" s="244">
        <v>19.75</v>
      </c>
      <c r="CG5" s="244">
        <v>0</v>
      </c>
      <c r="CH5" s="244">
        <v>0</v>
      </c>
      <c r="CI5" s="244">
        <v>8.75</v>
      </c>
      <c r="CJ5" s="244">
        <v>0</v>
      </c>
      <c r="CK5" s="244">
        <v>0.125</v>
      </c>
      <c r="CL5" s="244">
        <v>0.375</v>
      </c>
      <c r="CM5" s="244">
        <v>0</v>
      </c>
      <c r="CN5" s="244">
        <v>0</v>
      </c>
      <c r="CO5" s="244">
        <v>0</v>
      </c>
      <c r="CP5" s="244">
        <v>0.5</v>
      </c>
      <c r="CQ5" s="244">
        <v>54.875</v>
      </c>
      <c r="CR5" s="244">
        <v>0</v>
      </c>
      <c r="CS5" s="244">
        <v>0</v>
      </c>
      <c r="CT5" s="244">
        <v>370</v>
      </c>
      <c r="CU5" s="244">
        <v>0</v>
      </c>
      <c r="CV5" s="244">
        <v>0</v>
      </c>
      <c r="CW5" s="244">
        <v>0</v>
      </c>
      <c r="CX5" s="244">
        <v>0</v>
      </c>
      <c r="CY5" s="244">
        <v>0</v>
      </c>
      <c r="CZ5" s="244">
        <v>0</v>
      </c>
      <c r="DA5" s="244">
        <v>0</v>
      </c>
      <c r="DB5" s="244">
        <v>0</v>
      </c>
      <c r="DC5" s="244">
        <v>0</v>
      </c>
      <c r="DD5" s="244">
        <v>0</v>
      </c>
      <c r="DE5" s="244">
        <v>0</v>
      </c>
      <c r="DF5" s="244">
        <v>2.5</v>
      </c>
      <c r="DG5" s="244">
        <v>46.125</v>
      </c>
      <c r="DH5" s="244">
        <v>15.25</v>
      </c>
      <c r="DI5" s="244">
        <v>0</v>
      </c>
      <c r="DJ5" s="244">
        <v>0</v>
      </c>
      <c r="DK5" s="244">
        <v>0</v>
      </c>
      <c r="DL5" s="244">
        <v>0</v>
      </c>
      <c r="DM5" s="244">
        <v>0.5</v>
      </c>
      <c r="DN5" s="244">
        <v>0</v>
      </c>
      <c r="DO5" s="244">
        <v>102.75</v>
      </c>
      <c r="DP5" s="244">
        <v>0</v>
      </c>
      <c r="DQ5" s="244">
        <v>1.25</v>
      </c>
      <c r="DR5" s="244">
        <v>0</v>
      </c>
      <c r="DS5" s="244">
        <v>0</v>
      </c>
      <c r="DT5" s="244">
        <v>0</v>
      </c>
      <c r="DU5" s="244">
        <v>0</v>
      </c>
      <c r="DV5" s="244">
        <v>0</v>
      </c>
      <c r="DW5" s="244">
        <v>0</v>
      </c>
      <c r="DX5" s="244">
        <v>12.5</v>
      </c>
      <c r="DY5" s="244">
        <v>0</v>
      </c>
      <c r="DZ5" s="244">
        <v>0</v>
      </c>
      <c r="EA5" s="244">
        <v>0</v>
      </c>
    </row>
    <row r="6" spans="1:131" ht="12" customHeight="1">
      <c r="A6" s="16" t="s">
        <v>39</v>
      </c>
      <c r="B6" s="2" t="s">
        <v>143</v>
      </c>
      <c r="C6" s="244">
        <v>22127</v>
      </c>
      <c r="D6" s="245">
        <v>48.63</v>
      </c>
      <c r="E6" s="245">
        <v>13.356</v>
      </c>
      <c r="F6" s="245">
        <v>27.856999999999999</v>
      </c>
      <c r="G6" s="245">
        <v>7.3049999999999997</v>
      </c>
      <c r="H6" s="245">
        <v>31</v>
      </c>
      <c r="I6" s="246">
        <v>0.83700000000000008</v>
      </c>
      <c r="J6" s="246">
        <v>5.04E-2</v>
      </c>
      <c r="K6" s="246">
        <v>1.2230000000000001</v>
      </c>
      <c r="L6" s="246">
        <v>1.258</v>
      </c>
      <c r="M6" s="246">
        <v>0.11459999999999999</v>
      </c>
      <c r="N6" s="246">
        <v>0.13020000000000001</v>
      </c>
      <c r="O6" s="246">
        <v>3.6299999999999999E-2</v>
      </c>
      <c r="P6" s="245">
        <v>3.82</v>
      </c>
      <c r="Q6" s="244">
        <v>120</v>
      </c>
      <c r="R6" s="245">
        <v>17.600000000000001</v>
      </c>
      <c r="S6" s="244">
        <v>328.88333333333333</v>
      </c>
      <c r="T6" s="244">
        <v>1624.1333333333334</v>
      </c>
      <c r="U6" s="244">
        <v>5443.625</v>
      </c>
      <c r="V6" s="244">
        <v>198.33333333333331</v>
      </c>
      <c r="W6" s="244">
        <v>0.25</v>
      </c>
      <c r="X6" s="244">
        <v>532.29999999999995</v>
      </c>
      <c r="Y6" s="244">
        <v>0</v>
      </c>
      <c r="Z6" s="244">
        <v>0.1</v>
      </c>
      <c r="AA6" s="244">
        <v>0</v>
      </c>
      <c r="AB6" s="244">
        <v>3.2666666666666671</v>
      </c>
      <c r="AC6" s="244">
        <v>0</v>
      </c>
      <c r="AD6" s="244">
        <v>2.1</v>
      </c>
      <c r="AE6" s="244">
        <v>0</v>
      </c>
      <c r="AF6" s="244">
        <v>0</v>
      </c>
      <c r="AG6" s="244">
        <v>0</v>
      </c>
      <c r="AH6" s="244">
        <v>0</v>
      </c>
      <c r="AI6" s="244">
        <v>0</v>
      </c>
      <c r="AJ6" s="244">
        <v>0.45</v>
      </c>
      <c r="AK6" s="244">
        <v>45.25</v>
      </c>
      <c r="AL6" s="244">
        <v>6.4</v>
      </c>
      <c r="AM6" s="244">
        <v>0.125</v>
      </c>
      <c r="AN6" s="244">
        <v>0</v>
      </c>
      <c r="AO6" s="244">
        <v>0</v>
      </c>
      <c r="AP6" s="244">
        <v>0.55000000000000004</v>
      </c>
      <c r="AQ6" s="244">
        <v>0</v>
      </c>
      <c r="AR6" s="244">
        <v>0</v>
      </c>
      <c r="AS6" s="244">
        <v>0</v>
      </c>
      <c r="AT6" s="244">
        <v>0</v>
      </c>
      <c r="AU6" s="244">
        <v>151.17500000000001</v>
      </c>
      <c r="AV6" s="244">
        <v>0</v>
      </c>
      <c r="AW6" s="244">
        <v>0.83333333333333337</v>
      </c>
      <c r="AX6" s="244">
        <v>64</v>
      </c>
      <c r="AY6" s="244">
        <v>0</v>
      </c>
      <c r="AZ6" s="244">
        <v>0</v>
      </c>
      <c r="BA6" s="244">
        <v>0</v>
      </c>
      <c r="BB6" s="244">
        <v>1.5583333333333333</v>
      </c>
      <c r="BC6" s="244">
        <v>0</v>
      </c>
      <c r="BD6" s="244">
        <v>0.1</v>
      </c>
      <c r="BE6" s="244">
        <v>8.8333333333333321</v>
      </c>
      <c r="BF6" s="244">
        <v>0</v>
      </c>
      <c r="BG6" s="244">
        <v>19.491666666666667</v>
      </c>
      <c r="BH6" s="244">
        <v>0</v>
      </c>
      <c r="BI6" s="244">
        <v>0</v>
      </c>
      <c r="BJ6" s="244">
        <v>0</v>
      </c>
      <c r="BK6" s="244">
        <v>0.4</v>
      </c>
      <c r="BL6" s="244">
        <v>2.7166666666666668</v>
      </c>
      <c r="BM6" s="244">
        <v>0.25</v>
      </c>
      <c r="BN6" s="244">
        <v>3</v>
      </c>
      <c r="BO6" s="244">
        <v>0</v>
      </c>
      <c r="BP6" s="244">
        <v>0</v>
      </c>
      <c r="BQ6" s="244">
        <v>0</v>
      </c>
      <c r="BR6" s="244">
        <v>0</v>
      </c>
      <c r="BS6" s="244">
        <v>0</v>
      </c>
      <c r="BT6" s="244">
        <v>3.375</v>
      </c>
      <c r="BU6" s="244">
        <v>0</v>
      </c>
      <c r="BV6" s="244">
        <v>96.191666666666677</v>
      </c>
      <c r="BW6" s="244">
        <v>101.60833333333333</v>
      </c>
      <c r="BX6" s="244">
        <v>2.6</v>
      </c>
      <c r="BY6" s="244">
        <v>7.75</v>
      </c>
      <c r="BZ6" s="244">
        <v>42.458333333333329</v>
      </c>
      <c r="CA6" s="244">
        <v>0</v>
      </c>
      <c r="CB6" s="244">
        <v>0.83333333333333337</v>
      </c>
      <c r="CC6" s="244">
        <v>0.25</v>
      </c>
      <c r="CD6" s="244">
        <v>0.5</v>
      </c>
      <c r="CE6" s="244">
        <v>0.625</v>
      </c>
      <c r="CF6" s="244">
        <v>2.666666666666667</v>
      </c>
      <c r="CG6" s="244">
        <v>0</v>
      </c>
      <c r="CH6" s="244">
        <v>0</v>
      </c>
      <c r="CI6" s="244">
        <v>115</v>
      </c>
      <c r="CJ6" s="244">
        <v>1.5</v>
      </c>
      <c r="CK6" s="244">
        <v>0</v>
      </c>
      <c r="CL6" s="244">
        <v>0</v>
      </c>
      <c r="CM6" s="244">
        <v>0</v>
      </c>
      <c r="CN6" s="244">
        <v>0.5</v>
      </c>
      <c r="CO6" s="244">
        <v>0</v>
      </c>
      <c r="CP6" s="244">
        <v>0.25</v>
      </c>
      <c r="CQ6" s="244">
        <v>1126.8499999999999</v>
      </c>
      <c r="CR6" s="244">
        <v>0</v>
      </c>
      <c r="CS6" s="244">
        <v>0</v>
      </c>
      <c r="CT6" s="244">
        <v>5433.5</v>
      </c>
      <c r="CU6" s="244">
        <v>0</v>
      </c>
      <c r="CV6" s="244">
        <v>0.5</v>
      </c>
      <c r="CW6" s="244">
        <v>0</v>
      </c>
      <c r="CX6" s="244">
        <v>0</v>
      </c>
      <c r="CY6" s="244">
        <v>0</v>
      </c>
      <c r="CZ6" s="244">
        <v>0</v>
      </c>
      <c r="DA6" s="244">
        <v>0</v>
      </c>
      <c r="DB6" s="244">
        <v>0</v>
      </c>
      <c r="DC6" s="244">
        <v>0</v>
      </c>
      <c r="DD6" s="244">
        <v>0</v>
      </c>
      <c r="DE6" s="244">
        <v>0</v>
      </c>
      <c r="DF6" s="244">
        <v>160</v>
      </c>
      <c r="DG6" s="244">
        <v>1.5</v>
      </c>
      <c r="DH6" s="244">
        <v>12.633333333333333</v>
      </c>
      <c r="DI6" s="244">
        <v>0</v>
      </c>
      <c r="DJ6" s="244">
        <v>0</v>
      </c>
      <c r="DK6" s="244">
        <v>2</v>
      </c>
      <c r="DL6" s="244">
        <v>0</v>
      </c>
      <c r="DM6" s="244">
        <v>0</v>
      </c>
      <c r="DN6" s="244">
        <v>0</v>
      </c>
      <c r="DO6" s="244">
        <v>532.25</v>
      </c>
      <c r="DP6" s="244">
        <v>0</v>
      </c>
      <c r="DQ6" s="244">
        <v>0.1</v>
      </c>
      <c r="DR6" s="244">
        <v>0</v>
      </c>
      <c r="DS6" s="244">
        <v>0</v>
      </c>
      <c r="DT6" s="244">
        <v>0</v>
      </c>
      <c r="DU6" s="244">
        <v>0</v>
      </c>
      <c r="DV6" s="244">
        <v>0</v>
      </c>
      <c r="DW6" s="244">
        <v>0</v>
      </c>
      <c r="DX6" s="244">
        <v>3.2666666666666671</v>
      </c>
      <c r="DY6" s="244">
        <v>0</v>
      </c>
      <c r="DZ6" s="244">
        <v>0</v>
      </c>
      <c r="EA6" s="244">
        <v>0</v>
      </c>
    </row>
    <row r="7" spans="1:131" ht="12" thickBot="1">
      <c r="A7" s="47" t="s">
        <v>40</v>
      </c>
      <c r="B7" s="12" t="s">
        <v>143</v>
      </c>
      <c r="C7" s="247">
        <v>16355.9</v>
      </c>
      <c r="D7" s="248">
        <v>57.14</v>
      </c>
      <c r="E7" s="248">
        <v>14.480999999999998</v>
      </c>
      <c r="F7" s="248">
        <v>27.582999999999998</v>
      </c>
      <c r="G7" s="248">
        <v>7.3219999999999983</v>
      </c>
      <c r="H7" s="248">
        <v>31.74</v>
      </c>
      <c r="I7" s="249">
        <v>0.86699999999999999</v>
      </c>
      <c r="J7" s="249">
        <v>6.2799999999999995E-2</v>
      </c>
      <c r="K7" s="249">
        <v>1.1629999999999998</v>
      </c>
      <c r="L7" s="249">
        <v>1.2189999999999999</v>
      </c>
      <c r="M7" s="249">
        <v>4.8899999999999999E-2</v>
      </c>
      <c r="N7" s="249">
        <v>8.5199999999999998E-2</v>
      </c>
      <c r="O7" s="249">
        <v>1.0200000000000001E-2</v>
      </c>
      <c r="P7" s="248">
        <v>4.16</v>
      </c>
      <c r="Q7" s="247">
        <v>122</v>
      </c>
      <c r="R7" s="248">
        <v>17.399999999999999</v>
      </c>
      <c r="S7" s="247">
        <v>927.37857142857138</v>
      </c>
      <c r="T7" s="247">
        <v>646.84285714285716</v>
      </c>
      <c r="U7" s="247">
        <v>9076.2000000000007</v>
      </c>
      <c r="V7" s="247">
        <v>50.528571428571425</v>
      </c>
      <c r="W7" s="247">
        <v>0</v>
      </c>
      <c r="X7" s="247">
        <v>828.71428571428567</v>
      </c>
      <c r="Y7" s="247">
        <v>148.5</v>
      </c>
      <c r="Z7" s="247">
        <v>0.1</v>
      </c>
      <c r="AA7" s="247">
        <v>0</v>
      </c>
      <c r="AB7" s="247">
        <v>14.35</v>
      </c>
      <c r="AC7" s="247">
        <v>0</v>
      </c>
      <c r="AD7" s="247">
        <v>0</v>
      </c>
      <c r="AE7" s="247">
        <v>0</v>
      </c>
      <c r="AF7" s="247">
        <v>1.4285714285714286</v>
      </c>
      <c r="AG7" s="247">
        <v>0</v>
      </c>
      <c r="AH7" s="247">
        <v>0</v>
      </c>
      <c r="AI7" s="247">
        <v>0</v>
      </c>
      <c r="AJ7" s="247">
        <v>0</v>
      </c>
      <c r="AK7" s="247">
        <v>60</v>
      </c>
      <c r="AL7" s="247">
        <v>7.65</v>
      </c>
      <c r="AM7" s="247">
        <v>12</v>
      </c>
      <c r="AN7" s="247">
        <v>0</v>
      </c>
      <c r="AO7" s="247">
        <v>0</v>
      </c>
      <c r="AP7" s="247">
        <v>0.1</v>
      </c>
      <c r="AQ7" s="247">
        <v>0</v>
      </c>
      <c r="AR7" s="247">
        <v>0</v>
      </c>
      <c r="AS7" s="247">
        <v>0</v>
      </c>
      <c r="AT7" s="247">
        <v>0</v>
      </c>
      <c r="AU7" s="247">
        <v>590.25</v>
      </c>
      <c r="AV7" s="247">
        <v>1.25</v>
      </c>
      <c r="AW7" s="247">
        <v>0</v>
      </c>
      <c r="AX7" s="247">
        <v>73</v>
      </c>
      <c r="AY7" s="247">
        <v>1.25</v>
      </c>
      <c r="AZ7" s="247">
        <v>0</v>
      </c>
      <c r="BA7" s="247">
        <v>1</v>
      </c>
      <c r="BB7" s="247">
        <v>0.2</v>
      </c>
      <c r="BC7" s="247">
        <v>0</v>
      </c>
      <c r="BD7" s="247">
        <v>0.1</v>
      </c>
      <c r="BE7" s="247">
        <v>20.45</v>
      </c>
      <c r="BF7" s="247">
        <v>0</v>
      </c>
      <c r="BG7" s="247">
        <v>38.950000000000003</v>
      </c>
      <c r="BH7" s="247">
        <v>0</v>
      </c>
      <c r="BI7" s="247">
        <v>0</v>
      </c>
      <c r="BJ7" s="247">
        <v>0</v>
      </c>
      <c r="BK7" s="247">
        <v>0.1</v>
      </c>
      <c r="BL7" s="247">
        <v>1.65</v>
      </c>
      <c r="BM7" s="247">
        <v>0</v>
      </c>
      <c r="BN7" s="247">
        <v>0</v>
      </c>
      <c r="BO7" s="247">
        <v>0</v>
      </c>
      <c r="BP7" s="247">
        <v>0</v>
      </c>
      <c r="BQ7" s="247">
        <v>0</v>
      </c>
      <c r="BR7" s="247">
        <v>0</v>
      </c>
      <c r="BS7" s="247">
        <v>0</v>
      </c>
      <c r="BT7" s="247">
        <v>3</v>
      </c>
      <c r="BU7" s="247">
        <v>0</v>
      </c>
      <c r="BV7" s="247">
        <v>96.878571428571433</v>
      </c>
      <c r="BW7" s="247">
        <v>3.2785714285714285</v>
      </c>
      <c r="BX7" s="247">
        <v>3.75</v>
      </c>
      <c r="BY7" s="247">
        <v>6.4571428571428573</v>
      </c>
      <c r="BZ7" s="247">
        <v>8.2142857142857135</v>
      </c>
      <c r="CA7" s="247">
        <v>0</v>
      </c>
      <c r="CB7" s="247">
        <v>0</v>
      </c>
      <c r="CC7" s="247">
        <v>0</v>
      </c>
      <c r="CD7" s="247">
        <v>0</v>
      </c>
      <c r="CE7" s="247">
        <v>1.25</v>
      </c>
      <c r="CF7" s="247">
        <v>20</v>
      </c>
      <c r="CG7" s="247">
        <v>0</v>
      </c>
      <c r="CH7" s="247">
        <v>0</v>
      </c>
      <c r="CI7" s="247">
        <v>13.75</v>
      </c>
      <c r="CJ7" s="247">
        <v>3</v>
      </c>
      <c r="CK7" s="247">
        <v>2.5</v>
      </c>
      <c r="CL7" s="247">
        <v>0</v>
      </c>
      <c r="CM7" s="247">
        <v>0</v>
      </c>
      <c r="CN7" s="247">
        <v>0.5</v>
      </c>
      <c r="CO7" s="247">
        <v>0</v>
      </c>
      <c r="CP7" s="247">
        <v>0</v>
      </c>
      <c r="CQ7" s="247">
        <v>423.26428571428568</v>
      </c>
      <c r="CR7" s="247">
        <v>0</v>
      </c>
      <c r="CS7" s="247">
        <v>0</v>
      </c>
      <c r="CT7" s="247">
        <v>9030</v>
      </c>
      <c r="CU7" s="247">
        <v>0</v>
      </c>
      <c r="CV7" s="247">
        <v>0</v>
      </c>
      <c r="CW7" s="247">
        <v>0</v>
      </c>
      <c r="CX7" s="247">
        <v>0</v>
      </c>
      <c r="CY7" s="247">
        <v>0</v>
      </c>
      <c r="CZ7" s="247">
        <v>0</v>
      </c>
      <c r="DA7" s="247">
        <v>0</v>
      </c>
      <c r="DB7" s="247">
        <v>0</v>
      </c>
      <c r="DC7" s="247">
        <v>0</v>
      </c>
      <c r="DD7" s="247">
        <v>0</v>
      </c>
      <c r="DE7" s="247">
        <v>0</v>
      </c>
      <c r="DF7" s="247">
        <v>0.5</v>
      </c>
      <c r="DG7" s="247">
        <v>5.25</v>
      </c>
      <c r="DH7" s="247">
        <v>7.7785714285714294</v>
      </c>
      <c r="DI7" s="247">
        <v>0</v>
      </c>
      <c r="DJ7" s="247">
        <v>0</v>
      </c>
      <c r="DK7" s="247">
        <v>0</v>
      </c>
      <c r="DL7" s="247">
        <v>0</v>
      </c>
      <c r="DM7" s="247">
        <v>0</v>
      </c>
      <c r="DN7" s="247">
        <v>0</v>
      </c>
      <c r="DO7" s="247">
        <v>977.21428571428567</v>
      </c>
      <c r="DP7" s="247">
        <v>0</v>
      </c>
      <c r="DQ7" s="247">
        <v>0.1</v>
      </c>
      <c r="DR7" s="247">
        <v>0</v>
      </c>
      <c r="DS7" s="247">
        <v>0</v>
      </c>
      <c r="DT7" s="247">
        <v>0</v>
      </c>
      <c r="DU7" s="247">
        <v>0</v>
      </c>
      <c r="DV7" s="247">
        <v>0</v>
      </c>
      <c r="DW7" s="247">
        <v>0</v>
      </c>
      <c r="DX7" s="247">
        <v>2.35</v>
      </c>
      <c r="DY7" s="247">
        <v>0</v>
      </c>
      <c r="DZ7" s="247">
        <v>0</v>
      </c>
      <c r="EA7" s="247">
        <v>0</v>
      </c>
    </row>
    <row r="8" spans="1:131">
      <c r="A8" s="63" t="s">
        <v>31</v>
      </c>
      <c r="B8" s="250" t="s">
        <v>279</v>
      </c>
      <c r="C8" s="247">
        <v>54850</v>
      </c>
      <c r="D8" s="248">
        <v>93.978571428571428</v>
      </c>
      <c r="E8" s="248">
        <v>36.386428571428567</v>
      </c>
      <c r="F8" s="248">
        <v>20.853571428571431</v>
      </c>
      <c r="G8" s="248">
        <v>8.0064285714285699</v>
      </c>
      <c r="H8" s="248">
        <v>1.8285714285714287</v>
      </c>
      <c r="I8" s="249">
        <v>0.16857142857142857</v>
      </c>
      <c r="J8" s="249">
        <v>1.5642857142857146E-2</v>
      </c>
      <c r="K8" s="249">
        <v>0.21</v>
      </c>
      <c r="L8" s="249">
        <v>0.22285714285714284</v>
      </c>
      <c r="M8" s="249">
        <v>1.3142857142857147E-2</v>
      </c>
      <c r="N8" s="249">
        <v>2.1357142857142856E-2</v>
      </c>
      <c r="O8" s="249">
        <v>6.8571428571428559E-3</v>
      </c>
      <c r="P8" s="248">
        <v>0.37428571428571439</v>
      </c>
      <c r="Q8" s="247">
        <v>128.57142857142858</v>
      </c>
      <c r="R8" s="248">
        <v>2.1428571428571428</v>
      </c>
      <c r="S8" s="247">
        <v>1360.297619047619</v>
      </c>
      <c r="T8" s="247">
        <v>53.446428571428569</v>
      </c>
      <c r="U8" s="247">
        <v>144.42857142857142</v>
      </c>
      <c r="V8" s="247">
        <v>46.714285714285715</v>
      </c>
      <c r="W8" s="247">
        <v>0.7142857142857143</v>
      </c>
      <c r="X8" s="247">
        <v>0.4017857142857143</v>
      </c>
      <c r="Y8" s="247">
        <v>5.2857142857142856</v>
      </c>
      <c r="Z8" s="247">
        <v>0</v>
      </c>
      <c r="AA8" s="247">
        <v>0</v>
      </c>
      <c r="AB8" s="247">
        <v>0</v>
      </c>
      <c r="AC8" s="247">
        <v>0</v>
      </c>
      <c r="AD8" s="247">
        <v>1.4285714285714286</v>
      </c>
      <c r="AE8" s="247">
        <v>0</v>
      </c>
      <c r="AF8" s="247">
        <v>2.0505952380952381</v>
      </c>
      <c r="AG8" s="247">
        <v>77.247023809523824</v>
      </c>
      <c r="AH8" s="247">
        <v>35.639880952380956</v>
      </c>
      <c r="AI8" s="247">
        <v>0</v>
      </c>
      <c r="AJ8" s="247">
        <v>0</v>
      </c>
      <c r="AK8" s="247">
        <v>0</v>
      </c>
      <c r="AL8" s="247">
        <v>23.735119047619047</v>
      </c>
      <c r="AM8" s="247">
        <v>68.467261904761898</v>
      </c>
      <c r="AN8" s="247">
        <v>2.0357142857142856</v>
      </c>
      <c r="AO8" s="247">
        <v>0</v>
      </c>
      <c r="AP8" s="247">
        <v>0</v>
      </c>
      <c r="AQ8" s="247">
        <v>1.4285714285714286</v>
      </c>
      <c r="AR8" s="247">
        <v>0</v>
      </c>
      <c r="AS8" s="247">
        <v>0</v>
      </c>
      <c r="AT8" s="247">
        <v>1.0714285714285714</v>
      </c>
      <c r="AU8" s="247">
        <v>1118.5863095238096</v>
      </c>
      <c r="AV8" s="247">
        <v>0.19047619047619049</v>
      </c>
      <c r="AW8" s="247">
        <v>10.675595238095239</v>
      </c>
      <c r="AX8" s="247">
        <v>0</v>
      </c>
      <c r="AY8" s="247">
        <v>0</v>
      </c>
      <c r="AZ8" s="247">
        <v>0.35714285714285715</v>
      </c>
      <c r="BA8" s="247">
        <v>0</v>
      </c>
      <c r="BB8" s="247">
        <v>2.0684523809523809</v>
      </c>
      <c r="BC8" s="247">
        <v>0</v>
      </c>
      <c r="BD8" s="247">
        <v>0.5357142857142857</v>
      </c>
      <c r="BE8" s="247">
        <v>0</v>
      </c>
      <c r="BF8" s="247">
        <v>1.0119047619047619</v>
      </c>
      <c r="BG8" s="247">
        <v>8.9226190476190474</v>
      </c>
      <c r="BH8" s="247">
        <v>0</v>
      </c>
      <c r="BI8" s="247">
        <v>0</v>
      </c>
      <c r="BJ8" s="247">
        <v>0</v>
      </c>
      <c r="BK8" s="247">
        <v>1.0833333333333333</v>
      </c>
      <c r="BL8" s="247">
        <v>3.7619047619047623</v>
      </c>
      <c r="BM8" s="247">
        <v>0</v>
      </c>
      <c r="BN8" s="247">
        <v>0</v>
      </c>
      <c r="BO8" s="247">
        <v>1.0714285714285714</v>
      </c>
      <c r="BP8" s="247">
        <v>0.23809523809523811</v>
      </c>
      <c r="BQ8" s="247">
        <v>0</v>
      </c>
      <c r="BR8" s="247">
        <v>0</v>
      </c>
      <c r="BS8" s="247">
        <v>0</v>
      </c>
      <c r="BT8" s="247">
        <v>2.1279761904761907</v>
      </c>
      <c r="BU8" s="247">
        <v>0</v>
      </c>
      <c r="BV8" s="247">
        <v>18.708333333333336</v>
      </c>
      <c r="BW8" s="247">
        <v>4.2619047619047619</v>
      </c>
      <c r="BX8" s="247">
        <v>4.1071428571428568</v>
      </c>
      <c r="BY8" s="247">
        <v>3.0952380952380953</v>
      </c>
      <c r="BZ8" s="247">
        <v>10.592261904761907</v>
      </c>
      <c r="CA8" s="247">
        <v>0</v>
      </c>
      <c r="CB8" s="247">
        <v>0</v>
      </c>
      <c r="CC8" s="247">
        <v>0.83333333333333337</v>
      </c>
      <c r="CD8" s="247">
        <v>0.35714285714285715</v>
      </c>
      <c r="CE8" s="247">
        <v>0</v>
      </c>
      <c r="CF8" s="247">
        <v>0.47619047619047622</v>
      </c>
      <c r="CG8" s="247">
        <v>0</v>
      </c>
      <c r="CH8" s="247">
        <v>0</v>
      </c>
      <c r="CI8" s="247">
        <v>0.22321428571428573</v>
      </c>
      <c r="CJ8" s="247">
        <v>2.8065476190476191</v>
      </c>
      <c r="CK8" s="247">
        <v>0.36904761904761907</v>
      </c>
      <c r="CL8" s="247">
        <v>0</v>
      </c>
      <c r="CM8" s="247">
        <v>0</v>
      </c>
      <c r="CN8" s="247">
        <v>0.83333333333333326</v>
      </c>
      <c r="CO8" s="247">
        <v>0</v>
      </c>
      <c r="CP8" s="247">
        <v>0.5357142857142857</v>
      </c>
      <c r="CQ8" s="247">
        <v>0.59523809523809523</v>
      </c>
      <c r="CR8" s="247">
        <v>2.1428571428571428</v>
      </c>
      <c r="CS8" s="247">
        <v>0</v>
      </c>
      <c r="CT8" s="247">
        <v>0</v>
      </c>
      <c r="CU8" s="247">
        <v>0</v>
      </c>
      <c r="CV8" s="247">
        <v>0</v>
      </c>
      <c r="CW8" s="247">
        <v>0</v>
      </c>
      <c r="CX8" s="247">
        <v>0</v>
      </c>
      <c r="CY8" s="247">
        <v>1.0267857142857142</v>
      </c>
      <c r="CZ8" s="247">
        <v>5.6547619047619051</v>
      </c>
      <c r="DA8" s="247">
        <v>69.104166666666671</v>
      </c>
      <c r="DB8" s="247">
        <v>65.428571428571431</v>
      </c>
      <c r="DC8" s="247">
        <v>0</v>
      </c>
      <c r="DD8" s="247">
        <v>0</v>
      </c>
      <c r="DE8" s="247">
        <v>3.2142857142857144</v>
      </c>
      <c r="DF8" s="247">
        <v>0.11904761904761905</v>
      </c>
      <c r="DG8" s="247">
        <v>23.741071428571427</v>
      </c>
      <c r="DH8" s="247">
        <v>8.5119047619047628</v>
      </c>
      <c r="DI8" s="247">
        <v>0.35714285714285715</v>
      </c>
      <c r="DJ8" s="247">
        <v>0.19047619047619049</v>
      </c>
      <c r="DK8" s="247">
        <v>13.080357142857142</v>
      </c>
      <c r="DL8" s="247">
        <v>0</v>
      </c>
      <c r="DM8" s="247">
        <v>0.7142857142857143</v>
      </c>
      <c r="DN8" s="247">
        <v>0</v>
      </c>
      <c r="DO8" s="247">
        <v>0.4017857142857143</v>
      </c>
      <c r="DP8" s="247">
        <v>4.9285714285714288</v>
      </c>
      <c r="DQ8" s="247">
        <v>0</v>
      </c>
      <c r="DR8" s="247">
        <v>0</v>
      </c>
      <c r="DS8" s="247">
        <v>0</v>
      </c>
      <c r="DT8" s="247">
        <v>0</v>
      </c>
      <c r="DU8" s="247">
        <v>0</v>
      </c>
      <c r="DV8" s="247">
        <v>0</v>
      </c>
      <c r="DW8" s="247">
        <v>0</v>
      </c>
      <c r="DX8" s="247">
        <v>0</v>
      </c>
      <c r="DY8" s="247">
        <v>0</v>
      </c>
      <c r="DZ8" s="247">
        <v>0</v>
      </c>
      <c r="EA8" s="247">
        <v>0</v>
      </c>
    </row>
    <row r="9" spans="1:131">
      <c r="A9" s="16" t="s">
        <v>33</v>
      </c>
      <c r="B9" s="149" t="s">
        <v>279</v>
      </c>
      <c r="C9" s="247">
        <v>54847.857142857145</v>
      </c>
      <c r="D9" s="248">
        <v>91.73571428571428</v>
      </c>
      <c r="E9" s="248">
        <v>36.393571428571427</v>
      </c>
      <c r="F9" s="248">
        <v>20.785714285714285</v>
      </c>
      <c r="G9" s="248">
        <v>7.9785714285714295</v>
      </c>
      <c r="H9" s="248">
        <v>1.9857142857142858</v>
      </c>
      <c r="I9" s="249">
        <v>0.21857142857142864</v>
      </c>
      <c r="J9" s="249">
        <v>1.1285714285714286E-2</v>
      </c>
      <c r="K9" s="249">
        <v>0.25357142857142861</v>
      </c>
      <c r="L9" s="249">
        <v>0.26214285714285718</v>
      </c>
      <c r="M9" s="249">
        <v>1.2571428571428572E-2</v>
      </c>
      <c r="N9" s="249">
        <v>2.9071428571428581E-2</v>
      </c>
      <c r="O9" s="249">
        <v>1.2785714285714287E-2</v>
      </c>
      <c r="P9" s="248">
        <v>0.79214285714285715</v>
      </c>
      <c r="Q9" s="247">
        <v>128.57142857142858</v>
      </c>
      <c r="R9" s="248">
        <v>2.2857142857142856</v>
      </c>
      <c r="S9" s="247">
        <v>1201.625595238095</v>
      </c>
      <c r="T9" s="247">
        <v>124.45714285714284</v>
      </c>
      <c r="U9" s="247">
        <v>28.55654761904762</v>
      </c>
      <c r="V9" s="247">
        <v>40.863095238095241</v>
      </c>
      <c r="W9" s="247">
        <v>0.23809523809523811</v>
      </c>
      <c r="X9" s="247">
        <v>4.4940476190476186</v>
      </c>
      <c r="Y9" s="247">
        <v>8.3928571428571423</v>
      </c>
      <c r="Z9" s="247">
        <v>0</v>
      </c>
      <c r="AA9" s="247">
        <v>0</v>
      </c>
      <c r="AB9" s="247">
        <v>1.0714285714285714</v>
      </c>
      <c r="AC9" s="247">
        <v>0</v>
      </c>
      <c r="AD9" s="247">
        <v>0.8928571428571429</v>
      </c>
      <c r="AE9" s="247">
        <v>0</v>
      </c>
      <c r="AF9" s="247">
        <v>3.9880952380952381</v>
      </c>
      <c r="AG9" s="247">
        <v>62.604166666666664</v>
      </c>
      <c r="AH9" s="247">
        <v>13.690476190476192</v>
      </c>
      <c r="AI9" s="247">
        <v>0</v>
      </c>
      <c r="AJ9" s="247">
        <v>1.0714285714285714</v>
      </c>
      <c r="AK9" s="247">
        <v>0</v>
      </c>
      <c r="AL9" s="247">
        <v>24.166666666666664</v>
      </c>
      <c r="AM9" s="247">
        <v>49.494047619047628</v>
      </c>
      <c r="AN9" s="247">
        <v>1.8601190476190477</v>
      </c>
      <c r="AO9" s="247">
        <v>0</v>
      </c>
      <c r="AP9" s="247">
        <v>0</v>
      </c>
      <c r="AQ9" s="247">
        <v>0</v>
      </c>
      <c r="AR9" s="247">
        <v>0</v>
      </c>
      <c r="AS9" s="247">
        <v>0</v>
      </c>
      <c r="AT9" s="247">
        <v>0.7142857142857143</v>
      </c>
      <c r="AU9" s="247">
        <v>1019.360119047619</v>
      </c>
      <c r="AV9" s="247">
        <v>0</v>
      </c>
      <c r="AW9" s="247">
        <v>11.056547619047619</v>
      </c>
      <c r="AX9" s="247">
        <v>0</v>
      </c>
      <c r="AY9" s="247">
        <v>0</v>
      </c>
      <c r="AZ9" s="247">
        <v>0</v>
      </c>
      <c r="BA9" s="247">
        <v>0.47619047619047622</v>
      </c>
      <c r="BB9" s="247">
        <v>6.6666666666666661</v>
      </c>
      <c r="BC9" s="247">
        <v>0.26785714285714285</v>
      </c>
      <c r="BD9" s="247">
        <v>0.18214285714285713</v>
      </c>
      <c r="BE9" s="247">
        <v>0</v>
      </c>
      <c r="BF9" s="247">
        <v>0.5357142857142857</v>
      </c>
      <c r="BG9" s="247">
        <v>1.5922619047619047</v>
      </c>
      <c r="BH9" s="247">
        <v>0</v>
      </c>
      <c r="BI9" s="247">
        <v>0</v>
      </c>
      <c r="BJ9" s="247">
        <v>0</v>
      </c>
      <c r="BK9" s="247">
        <v>1.0714285714285714</v>
      </c>
      <c r="BL9" s="247">
        <v>1.6666666666666667</v>
      </c>
      <c r="BM9" s="247">
        <v>0.68571428571428572</v>
      </c>
      <c r="BN9" s="247">
        <v>0</v>
      </c>
      <c r="BO9" s="247">
        <v>4.9107142857142856</v>
      </c>
      <c r="BP9" s="247">
        <v>0</v>
      </c>
      <c r="BQ9" s="247">
        <v>0.5357142857142857</v>
      </c>
      <c r="BR9" s="247">
        <v>0</v>
      </c>
      <c r="BS9" s="247">
        <v>0</v>
      </c>
      <c r="BT9" s="247">
        <v>2.3214285714285716</v>
      </c>
      <c r="BU9" s="247">
        <v>0</v>
      </c>
      <c r="BV9" s="247">
        <v>34.985119047619051</v>
      </c>
      <c r="BW9" s="247">
        <v>10.014880952380951</v>
      </c>
      <c r="BX9" s="247">
        <v>0.35714285714285715</v>
      </c>
      <c r="BY9" s="247">
        <v>7.8571428571428568</v>
      </c>
      <c r="BZ9" s="247">
        <v>25.044642857142858</v>
      </c>
      <c r="CA9" s="247">
        <v>0</v>
      </c>
      <c r="CB9" s="247">
        <v>0</v>
      </c>
      <c r="CC9" s="247">
        <v>1.25</v>
      </c>
      <c r="CD9" s="247">
        <v>0</v>
      </c>
      <c r="CE9" s="247">
        <v>0</v>
      </c>
      <c r="CF9" s="247">
        <v>0</v>
      </c>
      <c r="CG9" s="247">
        <v>0</v>
      </c>
      <c r="CH9" s="247">
        <v>0</v>
      </c>
      <c r="CI9" s="247">
        <v>0.5357142857142857</v>
      </c>
      <c r="CJ9" s="247">
        <v>16.428571428571427</v>
      </c>
      <c r="CK9" s="247">
        <v>3.6755952380952377</v>
      </c>
      <c r="CL9" s="247">
        <v>0.55714285714285716</v>
      </c>
      <c r="CM9" s="247">
        <v>0</v>
      </c>
      <c r="CN9" s="247">
        <v>1.7261904761904763</v>
      </c>
      <c r="CO9" s="247">
        <v>0</v>
      </c>
      <c r="CP9" s="247">
        <v>0.23809523809523811</v>
      </c>
      <c r="CQ9" s="247">
        <v>1.4285714285714286</v>
      </c>
      <c r="CR9" s="247">
        <v>11.904761904761903</v>
      </c>
      <c r="CS9" s="247">
        <v>0</v>
      </c>
      <c r="CT9" s="247">
        <v>0.22321428571428573</v>
      </c>
      <c r="CU9" s="247">
        <v>0</v>
      </c>
      <c r="CV9" s="247">
        <v>0</v>
      </c>
      <c r="CW9" s="247">
        <v>0</v>
      </c>
      <c r="CX9" s="247">
        <v>0.59523809523809523</v>
      </c>
      <c r="CY9" s="247">
        <v>2.1428571428571428</v>
      </c>
      <c r="CZ9" s="247">
        <v>0.35714285714285715</v>
      </c>
      <c r="DA9" s="247">
        <v>17.738095238095237</v>
      </c>
      <c r="DB9" s="247">
        <v>7.8571428571428568</v>
      </c>
      <c r="DC9" s="247">
        <v>0</v>
      </c>
      <c r="DD9" s="247">
        <v>0.35714285714285715</v>
      </c>
      <c r="DE9" s="247">
        <v>0</v>
      </c>
      <c r="DF9" s="247">
        <v>0.11904761904761905</v>
      </c>
      <c r="DG9" s="247">
        <v>28.065476190476193</v>
      </c>
      <c r="DH9" s="247">
        <v>5.5952380952380949</v>
      </c>
      <c r="DI9" s="247">
        <v>1.0714285714285714</v>
      </c>
      <c r="DJ9" s="247">
        <v>0.35714285714285715</v>
      </c>
      <c r="DK9" s="247">
        <v>5.6547619047619051</v>
      </c>
      <c r="DL9" s="247">
        <v>0.11904761904761905</v>
      </c>
      <c r="DM9" s="247">
        <v>0.11904761904761905</v>
      </c>
      <c r="DN9" s="247">
        <v>0</v>
      </c>
      <c r="DO9" s="247">
        <v>4.1369047619047619</v>
      </c>
      <c r="DP9" s="247">
        <v>8.0357142857142865</v>
      </c>
      <c r="DQ9" s="247">
        <v>0</v>
      </c>
      <c r="DR9" s="247">
        <v>0</v>
      </c>
      <c r="DS9" s="247">
        <v>0</v>
      </c>
      <c r="DT9" s="247">
        <v>0</v>
      </c>
      <c r="DU9" s="247">
        <v>0</v>
      </c>
      <c r="DV9" s="247">
        <v>0</v>
      </c>
      <c r="DW9" s="247">
        <v>0</v>
      </c>
      <c r="DX9" s="247">
        <v>1.0714285714285714</v>
      </c>
      <c r="DY9" s="247">
        <v>0</v>
      </c>
      <c r="DZ9" s="247">
        <v>0</v>
      </c>
      <c r="EA9" s="247">
        <v>0</v>
      </c>
    </row>
    <row r="10" spans="1:131">
      <c r="A10" s="16" t="s">
        <v>34</v>
      </c>
      <c r="B10" s="149" t="s">
        <v>279</v>
      </c>
      <c r="C10" s="247">
        <v>53752.142857142855</v>
      </c>
      <c r="D10" s="248">
        <v>83.021428571428572</v>
      </c>
      <c r="E10" s="248">
        <v>35.572857142857139</v>
      </c>
      <c r="F10" s="248">
        <v>20.502142857142861</v>
      </c>
      <c r="G10" s="248">
        <v>7.8857142857142843</v>
      </c>
      <c r="H10" s="248">
        <v>3.8285714285714283</v>
      </c>
      <c r="I10" s="249">
        <v>0.28999999999999998</v>
      </c>
      <c r="J10" s="249">
        <v>1.1142857142857145E-2</v>
      </c>
      <c r="K10" s="249">
        <v>0.4107142857142857</v>
      </c>
      <c r="L10" s="249">
        <v>0.41928571428571432</v>
      </c>
      <c r="M10" s="249">
        <v>1.457142857142857E-2</v>
      </c>
      <c r="N10" s="249">
        <v>4.7857142857142862E-2</v>
      </c>
      <c r="O10" s="249">
        <v>1.9642857142857146E-2</v>
      </c>
      <c r="P10" s="248">
        <v>1.642857142857143</v>
      </c>
      <c r="Q10" s="247">
        <v>130</v>
      </c>
      <c r="R10" s="248">
        <v>3.8571428571428572</v>
      </c>
      <c r="S10" s="247">
        <v>687.92389455782302</v>
      </c>
      <c r="T10" s="247">
        <v>335.82440476190476</v>
      </c>
      <c r="U10" s="247">
        <v>4.8452380952380958</v>
      </c>
      <c r="V10" s="247">
        <v>15.273809523809522</v>
      </c>
      <c r="W10" s="247">
        <v>0</v>
      </c>
      <c r="X10" s="247">
        <v>3.7589285714285716</v>
      </c>
      <c r="Y10" s="247">
        <v>0.21428571428571427</v>
      </c>
      <c r="Z10" s="247">
        <v>0</v>
      </c>
      <c r="AA10" s="247">
        <v>0</v>
      </c>
      <c r="AB10" s="247">
        <v>1.9047619047619049</v>
      </c>
      <c r="AC10" s="247">
        <v>0</v>
      </c>
      <c r="AD10" s="247">
        <v>0</v>
      </c>
      <c r="AE10" s="247">
        <v>0</v>
      </c>
      <c r="AF10" s="247">
        <v>0.88095238095238104</v>
      </c>
      <c r="AG10" s="247">
        <v>0.5357142857142857</v>
      </c>
      <c r="AH10" s="247">
        <v>0</v>
      </c>
      <c r="AI10" s="247">
        <v>1.7857142857142858</v>
      </c>
      <c r="AJ10" s="247">
        <v>0</v>
      </c>
      <c r="AK10" s="247">
        <v>0</v>
      </c>
      <c r="AL10" s="247">
        <v>33.113095238095234</v>
      </c>
      <c r="AM10" s="247">
        <v>12.604166666666668</v>
      </c>
      <c r="AN10" s="247">
        <v>0</v>
      </c>
      <c r="AO10" s="247">
        <v>0</v>
      </c>
      <c r="AP10" s="247">
        <v>0</v>
      </c>
      <c r="AQ10" s="247">
        <v>0.35714285714285715</v>
      </c>
      <c r="AR10" s="247">
        <v>0</v>
      </c>
      <c r="AS10" s="247">
        <v>0</v>
      </c>
      <c r="AT10" s="247">
        <v>0</v>
      </c>
      <c r="AU10" s="247">
        <v>626.22448979591832</v>
      </c>
      <c r="AV10" s="247">
        <v>0.72619047619047628</v>
      </c>
      <c r="AW10" s="247">
        <v>3.1428571428571428</v>
      </c>
      <c r="AX10" s="247">
        <v>0</v>
      </c>
      <c r="AY10" s="247">
        <v>0</v>
      </c>
      <c r="AZ10" s="247">
        <v>7.1428571428571425E-2</v>
      </c>
      <c r="BA10" s="247">
        <v>0.17857142857142858</v>
      </c>
      <c r="BB10" s="247">
        <v>2.6785714285714284</v>
      </c>
      <c r="BC10" s="247">
        <v>0</v>
      </c>
      <c r="BD10" s="247">
        <v>0</v>
      </c>
      <c r="BE10" s="247">
        <v>0</v>
      </c>
      <c r="BF10" s="247">
        <v>0.5803571428571429</v>
      </c>
      <c r="BG10" s="247">
        <v>4.3898809523809526</v>
      </c>
      <c r="BH10" s="247">
        <v>0</v>
      </c>
      <c r="BI10" s="247">
        <v>0</v>
      </c>
      <c r="BJ10" s="247">
        <v>0.17857142857142858</v>
      </c>
      <c r="BK10" s="247">
        <v>0.47619047619047622</v>
      </c>
      <c r="BL10" s="247">
        <v>0</v>
      </c>
      <c r="BM10" s="247">
        <v>12.095238095238097</v>
      </c>
      <c r="BN10" s="247">
        <v>0</v>
      </c>
      <c r="BO10" s="247">
        <v>0.11904761904761905</v>
      </c>
      <c r="BP10" s="247">
        <v>0.17857142857142858</v>
      </c>
      <c r="BQ10" s="247">
        <v>1.2142857142857142</v>
      </c>
      <c r="BR10" s="247">
        <v>0</v>
      </c>
      <c r="BS10" s="247">
        <v>0</v>
      </c>
      <c r="BT10" s="247">
        <v>28.425595238095241</v>
      </c>
      <c r="BU10" s="247">
        <v>0</v>
      </c>
      <c r="BV10" s="247">
        <v>31.294642857142858</v>
      </c>
      <c r="BW10" s="247">
        <v>20.767857142857142</v>
      </c>
      <c r="BX10" s="247">
        <v>0</v>
      </c>
      <c r="BY10" s="247">
        <v>8.125</v>
      </c>
      <c r="BZ10" s="247">
        <v>1.4583333333333335</v>
      </c>
      <c r="CA10" s="247">
        <v>0</v>
      </c>
      <c r="CB10" s="247">
        <v>0</v>
      </c>
      <c r="CC10" s="247">
        <v>2.9375</v>
      </c>
      <c r="CD10" s="247">
        <v>0</v>
      </c>
      <c r="CE10" s="247">
        <v>0</v>
      </c>
      <c r="CF10" s="247">
        <v>0</v>
      </c>
      <c r="CG10" s="247">
        <v>0</v>
      </c>
      <c r="CH10" s="247">
        <v>7.1428571428571425E-2</v>
      </c>
      <c r="CI10" s="247">
        <v>2.6785714285714284</v>
      </c>
      <c r="CJ10" s="247">
        <v>204.6875</v>
      </c>
      <c r="CK10" s="247">
        <v>3.0476190476190479</v>
      </c>
      <c r="CL10" s="247">
        <v>1.6190476190476191</v>
      </c>
      <c r="CM10" s="247">
        <v>0</v>
      </c>
      <c r="CN10" s="247">
        <v>1.5</v>
      </c>
      <c r="CO10" s="247">
        <v>0</v>
      </c>
      <c r="CP10" s="247">
        <v>0.42857142857142855</v>
      </c>
      <c r="CQ10" s="247">
        <v>8.738095238095239</v>
      </c>
      <c r="CR10" s="247">
        <v>6.5714285714285712</v>
      </c>
      <c r="CS10" s="247">
        <v>0</v>
      </c>
      <c r="CT10" s="247">
        <v>0</v>
      </c>
      <c r="CU10" s="247">
        <v>0</v>
      </c>
      <c r="CV10" s="247">
        <v>0</v>
      </c>
      <c r="CW10" s="247">
        <v>0.5</v>
      </c>
      <c r="CX10" s="247">
        <v>0</v>
      </c>
      <c r="CY10" s="247">
        <v>0</v>
      </c>
      <c r="CZ10" s="247">
        <v>0</v>
      </c>
      <c r="DA10" s="247">
        <v>4.3452380952380958</v>
      </c>
      <c r="DB10" s="247">
        <v>0</v>
      </c>
      <c r="DC10" s="247">
        <v>0</v>
      </c>
      <c r="DD10" s="247">
        <v>0</v>
      </c>
      <c r="DE10" s="247">
        <v>0</v>
      </c>
      <c r="DF10" s="247">
        <v>0</v>
      </c>
      <c r="DG10" s="247">
        <v>13.107142857142858</v>
      </c>
      <c r="DH10" s="247">
        <v>1.1785714285714286</v>
      </c>
      <c r="DI10" s="247">
        <v>7.1428571428571425E-2</v>
      </c>
      <c r="DJ10" s="247">
        <v>0.5357142857142857</v>
      </c>
      <c r="DK10" s="247">
        <v>0.23809523809523811</v>
      </c>
      <c r="DL10" s="247">
        <v>0</v>
      </c>
      <c r="DM10" s="247">
        <v>0</v>
      </c>
      <c r="DN10" s="247">
        <v>0</v>
      </c>
      <c r="DO10" s="247">
        <v>3.7589285714285716</v>
      </c>
      <c r="DP10" s="247">
        <v>0</v>
      </c>
      <c r="DQ10" s="247">
        <v>0</v>
      </c>
      <c r="DR10" s="247">
        <v>0</v>
      </c>
      <c r="DS10" s="247">
        <v>0</v>
      </c>
      <c r="DT10" s="247">
        <v>0</v>
      </c>
      <c r="DU10" s="247">
        <v>0</v>
      </c>
      <c r="DV10" s="247">
        <v>0</v>
      </c>
      <c r="DW10" s="247">
        <v>0</v>
      </c>
      <c r="DX10" s="247">
        <v>1.9047619047619049</v>
      </c>
      <c r="DY10" s="247">
        <v>0</v>
      </c>
      <c r="DZ10" s="247">
        <v>0</v>
      </c>
      <c r="EA10" s="247">
        <v>0</v>
      </c>
    </row>
    <row r="11" spans="1:131">
      <c r="A11" s="16" t="s">
        <v>36</v>
      </c>
      <c r="B11" s="149" t="s">
        <v>279</v>
      </c>
      <c r="C11" s="247">
        <v>47051.428571428572</v>
      </c>
      <c r="D11" s="248">
        <v>71.971428571428575</v>
      </c>
      <c r="E11" s="248">
        <v>30.632857142857144</v>
      </c>
      <c r="F11" s="248">
        <v>21.303571428571427</v>
      </c>
      <c r="G11" s="248">
        <v>7.5949999999999998</v>
      </c>
      <c r="H11" s="248">
        <v>8.8142857142857149</v>
      </c>
      <c r="I11" s="249">
        <v>0.47499999999999998</v>
      </c>
      <c r="J11" s="249">
        <v>1.6142857142857146E-2</v>
      </c>
      <c r="K11" s="249">
        <v>0.61357142857142866</v>
      </c>
      <c r="L11" s="249">
        <v>0.62857142857142867</v>
      </c>
      <c r="M11" s="249">
        <v>3.4428571428571426E-2</v>
      </c>
      <c r="N11" s="249">
        <v>9.4E-2</v>
      </c>
      <c r="O11" s="249">
        <v>4.8142857142857147E-2</v>
      </c>
      <c r="P11" s="248">
        <v>2.5499999999999998</v>
      </c>
      <c r="Q11" s="247">
        <v>134.28571428571428</v>
      </c>
      <c r="R11" s="248">
        <v>7.8571428571428568</v>
      </c>
      <c r="S11" s="247">
        <v>2158.3184523809523</v>
      </c>
      <c r="T11" s="247">
        <v>456.60714285714283</v>
      </c>
      <c r="U11" s="247">
        <v>5.7440476190476186</v>
      </c>
      <c r="V11" s="247">
        <v>34.80654761904762</v>
      </c>
      <c r="W11" s="247">
        <v>0</v>
      </c>
      <c r="X11" s="247">
        <v>14.375</v>
      </c>
      <c r="Y11" s="247">
        <v>0</v>
      </c>
      <c r="Z11" s="247">
        <v>0.11904761904761905</v>
      </c>
      <c r="AA11" s="247">
        <v>0</v>
      </c>
      <c r="AB11" s="247">
        <v>0</v>
      </c>
      <c r="AC11" s="247">
        <v>0</v>
      </c>
      <c r="AD11" s="247">
        <v>0</v>
      </c>
      <c r="AE11" s="247">
        <v>0</v>
      </c>
      <c r="AF11" s="247">
        <v>1.1904761904761902</v>
      </c>
      <c r="AG11" s="247">
        <v>2.8571428571428572</v>
      </c>
      <c r="AH11" s="247">
        <v>0</v>
      </c>
      <c r="AI11" s="247">
        <v>0</v>
      </c>
      <c r="AJ11" s="247">
        <v>0.41666666666666669</v>
      </c>
      <c r="AK11" s="247">
        <v>1.1904761904761902</v>
      </c>
      <c r="AL11" s="247">
        <v>129.375</v>
      </c>
      <c r="AM11" s="247">
        <v>5.8630952380952381</v>
      </c>
      <c r="AN11" s="247">
        <v>0.44642857142857145</v>
      </c>
      <c r="AO11" s="247">
        <v>0</v>
      </c>
      <c r="AP11" s="247">
        <v>0</v>
      </c>
      <c r="AQ11" s="247">
        <v>0</v>
      </c>
      <c r="AR11" s="247">
        <v>0</v>
      </c>
      <c r="AS11" s="247">
        <v>0</v>
      </c>
      <c r="AT11" s="247">
        <v>0</v>
      </c>
      <c r="AU11" s="247">
        <v>2002.9464285714287</v>
      </c>
      <c r="AV11" s="247">
        <v>3.6904761904761902</v>
      </c>
      <c r="AW11" s="247">
        <v>0.7142857142857143</v>
      </c>
      <c r="AX11" s="247">
        <v>0</v>
      </c>
      <c r="AY11" s="247">
        <v>0</v>
      </c>
      <c r="AZ11" s="247">
        <v>0.9375</v>
      </c>
      <c r="BA11" s="247">
        <v>0</v>
      </c>
      <c r="BB11" s="247">
        <v>0.83333333333333326</v>
      </c>
      <c r="BC11" s="247">
        <v>0</v>
      </c>
      <c r="BD11" s="247">
        <v>0.11904761904761905</v>
      </c>
      <c r="BE11" s="247">
        <v>0</v>
      </c>
      <c r="BF11" s="247">
        <v>1.7559523809523812</v>
      </c>
      <c r="BG11" s="247">
        <v>5.5654761904761898</v>
      </c>
      <c r="BH11" s="247">
        <v>0</v>
      </c>
      <c r="BI11" s="247">
        <v>0</v>
      </c>
      <c r="BJ11" s="247">
        <v>0</v>
      </c>
      <c r="BK11" s="247">
        <v>0.41666666666666669</v>
      </c>
      <c r="BL11" s="247">
        <v>0</v>
      </c>
      <c r="BM11" s="247">
        <v>8.5119047619047628</v>
      </c>
      <c r="BN11" s="247">
        <v>0</v>
      </c>
      <c r="BO11" s="247">
        <v>0</v>
      </c>
      <c r="BP11" s="247">
        <v>0.92261904761904767</v>
      </c>
      <c r="BQ11" s="247">
        <v>0.35714285714285715</v>
      </c>
      <c r="BR11" s="247">
        <v>0</v>
      </c>
      <c r="BS11" s="247">
        <v>0</v>
      </c>
      <c r="BT11" s="247">
        <v>8.5119047619047628</v>
      </c>
      <c r="BU11" s="247">
        <v>0.35714285714285715</v>
      </c>
      <c r="BV11" s="247">
        <v>43.452380952380949</v>
      </c>
      <c r="BW11" s="247">
        <v>18.928571428571427</v>
      </c>
      <c r="BX11" s="247">
        <v>0</v>
      </c>
      <c r="BY11" s="247">
        <v>8.125</v>
      </c>
      <c r="BZ11" s="247">
        <v>3.4077380952380949</v>
      </c>
      <c r="CA11" s="247">
        <v>0</v>
      </c>
      <c r="CB11" s="247">
        <v>0</v>
      </c>
      <c r="CC11" s="247">
        <v>5.4613095238095246</v>
      </c>
      <c r="CD11" s="247">
        <v>0.44642857142857145</v>
      </c>
      <c r="CE11" s="247">
        <v>0</v>
      </c>
      <c r="CF11" s="247">
        <v>0.35714285714285715</v>
      </c>
      <c r="CG11" s="247">
        <v>0</v>
      </c>
      <c r="CH11" s="247">
        <v>0</v>
      </c>
      <c r="CI11" s="247">
        <v>0</v>
      </c>
      <c r="CJ11" s="247">
        <v>298.98809523809524</v>
      </c>
      <c r="CK11" s="247">
        <v>14.494047619047619</v>
      </c>
      <c r="CL11" s="247">
        <v>2.5892857142857144</v>
      </c>
      <c r="CM11" s="247">
        <v>0</v>
      </c>
      <c r="CN11" s="247">
        <v>1.3095238095238098</v>
      </c>
      <c r="CO11" s="247">
        <v>0.17857142857142858</v>
      </c>
      <c r="CP11" s="247">
        <v>1.1904761904761905</v>
      </c>
      <c r="CQ11" s="247">
        <v>34.642857142857146</v>
      </c>
      <c r="CR11" s="247">
        <v>3.9285714285714284</v>
      </c>
      <c r="CS11" s="247">
        <v>0</v>
      </c>
      <c r="CT11" s="247">
        <v>0.35714285714285715</v>
      </c>
      <c r="CU11" s="247">
        <v>0</v>
      </c>
      <c r="CV11" s="247">
        <v>0.11904761904761905</v>
      </c>
      <c r="CW11" s="247">
        <v>1.0416666666666667</v>
      </c>
      <c r="CX11" s="247">
        <v>0</v>
      </c>
      <c r="CY11" s="247">
        <v>0</v>
      </c>
      <c r="CZ11" s="247">
        <v>0</v>
      </c>
      <c r="DA11" s="247">
        <v>2.9761904761904754</v>
      </c>
      <c r="DB11" s="247">
        <v>1.25</v>
      </c>
      <c r="DC11" s="247">
        <v>0</v>
      </c>
      <c r="DD11" s="247">
        <v>0</v>
      </c>
      <c r="DE11" s="247">
        <v>0</v>
      </c>
      <c r="DF11" s="247">
        <v>0.11904761904761905</v>
      </c>
      <c r="DG11" s="247">
        <v>23.467261904761902</v>
      </c>
      <c r="DH11" s="247">
        <v>8.0059523809523814</v>
      </c>
      <c r="DI11" s="247">
        <v>0.17857142857142858</v>
      </c>
      <c r="DJ11" s="247">
        <v>0.6696428571428571</v>
      </c>
      <c r="DK11" s="247">
        <v>2.3660714285714284</v>
      </c>
      <c r="DL11" s="247">
        <v>0</v>
      </c>
      <c r="DM11" s="247">
        <v>0</v>
      </c>
      <c r="DN11" s="247">
        <v>0</v>
      </c>
      <c r="DO11" s="247">
        <v>14.375</v>
      </c>
      <c r="DP11" s="247">
        <v>0</v>
      </c>
      <c r="DQ11" s="247">
        <v>0.11904761904761905</v>
      </c>
      <c r="DR11" s="247">
        <v>0</v>
      </c>
      <c r="DS11" s="247">
        <v>0</v>
      </c>
      <c r="DT11" s="247">
        <v>0</v>
      </c>
      <c r="DU11" s="247">
        <v>0</v>
      </c>
      <c r="DV11" s="247">
        <v>0</v>
      </c>
      <c r="DW11" s="247">
        <v>0</v>
      </c>
      <c r="DX11" s="247">
        <v>0</v>
      </c>
      <c r="DY11" s="247">
        <v>0</v>
      </c>
      <c r="DZ11" s="247">
        <v>0</v>
      </c>
      <c r="EA11" s="247">
        <v>0</v>
      </c>
    </row>
    <row r="12" spans="1:131">
      <c r="A12" s="16" t="s">
        <v>39</v>
      </c>
      <c r="B12" s="149" t="s">
        <v>279</v>
      </c>
      <c r="C12" s="247">
        <v>38397.142857142855</v>
      </c>
      <c r="D12" s="248">
        <v>67.685714285714269</v>
      </c>
      <c r="E12" s="248">
        <v>24.243571428571435</v>
      </c>
      <c r="F12" s="248">
        <v>21.466428571428573</v>
      </c>
      <c r="G12" s="248">
        <v>7.4349999999999996</v>
      </c>
      <c r="H12" s="248">
        <v>15.4</v>
      </c>
      <c r="I12" s="249">
        <v>0.67</v>
      </c>
      <c r="J12" s="249">
        <v>3.2285714285714286E-2</v>
      </c>
      <c r="K12" s="249">
        <v>0.91428571428571426</v>
      </c>
      <c r="L12" s="249">
        <v>0.94071428571428573</v>
      </c>
      <c r="M12" s="249">
        <v>6.7571428571428574E-2</v>
      </c>
      <c r="N12" s="249">
        <v>8.835714285714287E-2</v>
      </c>
      <c r="O12" s="249">
        <v>3.5071428571428573E-2</v>
      </c>
      <c r="P12" s="248">
        <v>3.3142857142857141</v>
      </c>
      <c r="Q12" s="247">
        <v>144.28571428571428</v>
      </c>
      <c r="R12" s="248">
        <v>11.571428571428571</v>
      </c>
      <c r="S12" s="247">
        <v>1015.5059523809524</v>
      </c>
      <c r="T12" s="247">
        <v>1163.889880952381</v>
      </c>
      <c r="U12" s="247">
        <v>44.663690476190474</v>
      </c>
      <c r="V12" s="247">
        <v>102.6875</v>
      </c>
      <c r="W12" s="247">
        <v>0.7142857142857143</v>
      </c>
      <c r="X12" s="247">
        <v>46.011904761904759</v>
      </c>
      <c r="Y12" s="247">
        <v>0</v>
      </c>
      <c r="Z12" s="247">
        <v>0</v>
      </c>
      <c r="AA12" s="247">
        <v>0</v>
      </c>
      <c r="AB12" s="247">
        <v>0</v>
      </c>
      <c r="AC12" s="247">
        <v>0</v>
      </c>
      <c r="AD12" s="247">
        <v>0</v>
      </c>
      <c r="AE12" s="247">
        <v>0</v>
      </c>
      <c r="AF12" s="247">
        <v>0</v>
      </c>
      <c r="AG12" s="247">
        <v>0</v>
      </c>
      <c r="AH12" s="247">
        <v>0</v>
      </c>
      <c r="AI12" s="247">
        <v>0</v>
      </c>
      <c r="AJ12" s="247">
        <v>0</v>
      </c>
      <c r="AK12" s="247">
        <v>5.7142857142857144</v>
      </c>
      <c r="AL12" s="247">
        <v>221.21428571428572</v>
      </c>
      <c r="AM12" s="247">
        <v>0.35714285714285715</v>
      </c>
      <c r="AN12" s="247">
        <v>0</v>
      </c>
      <c r="AO12" s="247">
        <v>0</v>
      </c>
      <c r="AP12" s="247">
        <v>0</v>
      </c>
      <c r="AQ12" s="247">
        <v>0</v>
      </c>
      <c r="AR12" s="247">
        <v>0</v>
      </c>
      <c r="AS12" s="247">
        <v>0</v>
      </c>
      <c r="AT12" s="247">
        <v>0</v>
      </c>
      <c r="AU12" s="247">
        <v>760.25</v>
      </c>
      <c r="AV12" s="247">
        <v>5.8571428571428568</v>
      </c>
      <c r="AW12" s="247">
        <v>0</v>
      </c>
      <c r="AX12" s="247">
        <v>0</v>
      </c>
      <c r="AY12" s="247">
        <v>7.1428571428571425E-2</v>
      </c>
      <c r="AZ12" s="247">
        <v>1.0714285714285714</v>
      </c>
      <c r="BA12" s="247">
        <v>0</v>
      </c>
      <c r="BB12" s="247">
        <v>1.25</v>
      </c>
      <c r="BC12" s="247">
        <v>0</v>
      </c>
      <c r="BD12" s="247">
        <v>0.17857142857142858</v>
      </c>
      <c r="BE12" s="247">
        <v>0</v>
      </c>
      <c r="BF12" s="247">
        <v>2.7589285714285716</v>
      </c>
      <c r="BG12" s="247">
        <v>14.389880952380951</v>
      </c>
      <c r="BH12" s="247">
        <v>0</v>
      </c>
      <c r="BI12" s="247">
        <v>7.1428571428571425E-2</v>
      </c>
      <c r="BJ12" s="247">
        <v>0</v>
      </c>
      <c r="BK12" s="247">
        <v>1.4285714285714286</v>
      </c>
      <c r="BL12" s="247">
        <v>0.8928571428571429</v>
      </c>
      <c r="BM12" s="247">
        <v>18.095238095238095</v>
      </c>
      <c r="BN12" s="247">
        <v>0</v>
      </c>
      <c r="BO12" s="247">
        <v>0</v>
      </c>
      <c r="BP12" s="247">
        <v>0</v>
      </c>
      <c r="BQ12" s="247">
        <v>2.2619047619047619</v>
      </c>
      <c r="BR12" s="247">
        <v>0</v>
      </c>
      <c r="BS12" s="247">
        <v>0</v>
      </c>
      <c r="BT12" s="247">
        <v>4.2142857142857144</v>
      </c>
      <c r="BU12" s="247">
        <v>1.7857142857142858</v>
      </c>
      <c r="BV12" s="247">
        <v>816.04464285714289</v>
      </c>
      <c r="BW12" s="247">
        <v>49.285714285714285</v>
      </c>
      <c r="BX12" s="247">
        <v>0</v>
      </c>
      <c r="BY12" s="247">
        <v>29.258928571428573</v>
      </c>
      <c r="BZ12" s="247">
        <v>2.0357142857142856</v>
      </c>
      <c r="CA12" s="247">
        <v>0</v>
      </c>
      <c r="CB12" s="247">
        <v>0</v>
      </c>
      <c r="CC12" s="247">
        <v>1.7857142857142858</v>
      </c>
      <c r="CD12" s="247">
        <v>0</v>
      </c>
      <c r="CE12" s="247">
        <v>0.35714285714285715</v>
      </c>
      <c r="CF12" s="247">
        <v>0.35714285714285715</v>
      </c>
      <c r="CG12" s="247">
        <v>0</v>
      </c>
      <c r="CH12" s="247">
        <v>5.6547619047619042</v>
      </c>
      <c r="CI12" s="247">
        <v>70.595238095238088</v>
      </c>
      <c r="CJ12" s="247">
        <v>28.080357142857142</v>
      </c>
      <c r="CK12" s="247">
        <v>6.25</v>
      </c>
      <c r="CL12" s="247">
        <v>2.6785714285714284</v>
      </c>
      <c r="CM12" s="247">
        <v>0</v>
      </c>
      <c r="CN12" s="247">
        <v>1.6071428571428572</v>
      </c>
      <c r="CO12" s="247">
        <v>0</v>
      </c>
      <c r="CP12" s="247">
        <v>0</v>
      </c>
      <c r="CQ12" s="247">
        <v>120.95238095238095</v>
      </c>
      <c r="CR12" s="247">
        <v>0.17857142857142858</v>
      </c>
      <c r="CS12" s="247">
        <v>0</v>
      </c>
      <c r="CT12" s="247">
        <v>0</v>
      </c>
      <c r="CU12" s="247">
        <v>0</v>
      </c>
      <c r="CV12" s="247">
        <v>33.258928571428569</v>
      </c>
      <c r="CW12" s="247">
        <v>3.5714285714285716</v>
      </c>
      <c r="CX12" s="247">
        <v>0</v>
      </c>
      <c r="CY12" s="247">
        <v>0.5357142857142857</v>
      </c>
      <c r="CZ12" s="247">
        <v>7.1428571428571425E-2</v>
      </c>
      <c r="DA12" s="247">
        <v>7.2261904761904754</v>
      </c>
      <c r="DB12" s="247">
        <v>0</v>
      </c>
      <c r="DC12" s="247">
        <v>0</v>
      </c>
      <c r="DD12" s="247">
        <v>0</v>
      </c>
      <c r="DE12" s="247">
        <v>0</v>
      </c>
      <c r="DF12" s="247">
        <v>33.63095238095238</v>
      </c>
      <c r="DG12" s="247">
        <v>53.806547619047613</v>
      </c>
      <c r="DH12" s="247">
        <v>13.285714285714286</v>
      </c>
      <c r="DI12" s="247">
        <v>0</v>
      </c>
      <c r="DJ12" s="247">
        <v>0.8928571428571429</v>
      </c>
      <c r="DK12" s="247">
        <v>1.0714285714285714</v>
      </c>
      <c r="DL12" s="247">
        <v>0.35714285714285715</v>
      </c>
      <c r="DM12" s="247">
        <v>0.35714285714285715</v>
      </c>
      <c r="DN12" s="247">
        <v>0.5357142857142857</v>
      </c>
      <c r="DO12" s="247">
        <v>45.476190476190474</v>
      </c>
      <c r="DP12" s="247">
        <v>0</v>
      </c>
      <c r="DQ12" s="247">
        <v>0</v>
      </c>
      <c r="DR12" s="247">
        <v>0</v>
      </c>
      <c r="DS12" s="247">
        <v>0</v>
      </c>
      <c r="DT12" s="247">
        <v>0</v>
      </c>
      <c r="DU12" s="247">
        <v>0</v>
      </c>
      <c r="DV12" s="247">
        <v>0</v>
      </c>
      <c r="DW12" s="247">
        <v>0</v>
      </c>
      <c r="DX12" s="247">
        <v>0</v>
      </c>
      <c r="DY12" s="247">
        <v>0</v>
      </c>
      <c r="DZ12" s="247">
        <v>0</v>
      </c>
      <c r="EA12" s="247">
        <v>0</v>
      </c>
    </row>
    <row r="13" spans="1:131" ht="12" thickBot="1">
      <c r="A13" s="47" t="s">
        <v>40</v>
      </c>
      <c r="B13" s="251" t="s">
        <v>279</v>
      </c>
      <c r="C13" s="247">
        <v>36972.857142857145</v>
      </c>
      <c r="D13" s="248">
        <v>62.942857142857143</v>
      </c>
      <c r="E13" s="248">
        <v>24.324999999999999</v>
      </c>
      <c r="F13" s="248">
        <v>21.629285714285714</v>
      </c>
      <c r="G13" s="248">
        <v>7.38</v>
      </c>
      <c r="H13" s="248">
        <v>10.357142857142858</v>
      </c>
      <c r="I13" s="249">
        <v>0.66571428571428559</v>
      </c>
      <c r="J13" s="249">
        <v>3.6285714285714289E-2</v>
      </c>
      <c r="K13" s="249">
        <v>0.91785714285714293</v>
      </c>
      <c r="L13" s="249">
        <v>0.96285714285714286</v>
      </c>
      <c r="M13" s="249">
        <v>0.105</v>
      </c>
      <c r="N13" s="249">
        <v>8.1142857142857142E-2</v>
      </c>
      <c r="O13" s="249">
        <v>3.4499999999999996E-2</v>
      </c>
      <c r="P13" s="248">
        <v>3.407142857142857</v>
      </c>
      <c r="Q13" s="247">
        <v>148.57142857142858</v>
      </c>
      <c r="R13" s="248">
        <v>11.857142857142858</v>
      </c>
      <c r="S13" s="247">
        <v>2725.7602040816323</v>
      </c>
      <c r="T13" s="247">
        <v>1872.8979591836735</v>
      </c>
      <c r="U13" s="247">
        <v>46.887755102040821</v>
      </c>
      <c r="V13" s="247">
        <v>229.62755102040816</v>
      </c>
      <c r="W13" s="247">
        <v>2.8571428571428572</v>
      </c>
      <c r="X13" s="247">
        <v>29.51530612244898</v>
      </c>
      <c r="Y13" s="247">
        <v>0</v>
      </c>
      <c r="Z13" s="247">
        <v>0</v>
      </c>
      <c r="AA13" s="247">
        <v>0</v>
      </c>
      <c r="AB13" s="247">
        <v>0</v>
      </c>
      <c r="AC13" s="247">
        <v>0</v>
      </c>
      <c r="AD13" s="247">
        <v>0</v>
      </c>
      <c r="AE13" s="247">
        <v>0</v>
      </c>
      <c r="AF13" s="247">
        <v>0</v>
      </c>
      <c r="AG13" s="247">
        <v>0</v>
      </c>
      <c r="AH13" s="247">
        <v>0</v>
      </c>
      <c r="AI13" s="247">
        <v>0</v>
      </c>
      <c r="AJ13" s="247">
        <v>0</v>
      </c>
      <c r="AK13" s="247">
        <v>0.35714285714285715</v>
      </c>
      <c r="AL13" s="247">
        <v>1532.8214285714287</v>
      </c>
      <c r="AM13" s="247">
        <v>0.35714285714285715</v>
      </c>
      <c r="AN13" s="247">
        <v>0</v>
      </c>
      <c r="AO13" s="247">
        <v>0</v>
      </c>
      <c r="AP13" s="247">
        <v>0</v>
      </c>
      <c r="AQ13" s="247">
        <v>0</v>
      </c>
      <c r="AR13" s="247">
        <v>3.5714285714285716</v>
      </c>
      <c r="AS13" s="247">
        <v>0</v>
      </c>
      <c r="AT13" s="247">
        <v>0</v>
      </c>
      <c r="AU13" s="247">
        <v>1048.4285714285713</v>
      </c>
      <c r="AV13" s="247">
        <v>57.142857142857146</v>
      </c>
      <c r="AW13" s="247">
        <v>0.35714285714285715</v>
      </c>
      <c r="AX13" s="247">
        <v>0</v>
      </c>
      <c r="AY13" s="247">
        <v>1.7857142857142858</v>
      </c>
      <c r="AZ13" s="247">
        <v>0.17857142857142858</v>
      </c>
      <c r="BA13" s="247">
        <v>0</v>
      </c>
      <c r="BB13" s="247">
        <v>7.6785714285714288</v>
      </c>
      <c r="BC13" s="247">
        <v>0</v>
      </c>
      <c r="BD13" s="247">
        <v>1.7857142857142858</v>
      </c>
      <c r="BE13" s="247">
        <v>0</v>
      </c>
      <c r="BF13" s="247">
        <v>37.142857142857146</v>
      </c>
      <c r="BG13" s="247">
        <v>33.724489795918366</v>
      </c>
      <c r="BH13" s="247">
        <v>0</v>
      </c>
      <c r="BI13" s="247">
        <v>0</v>
      </c>
      <c r="BJ13" s="247">
        <v>0</v>
      </c>
      <c r="BK13" s="247">
        <v>7.1428571428571425E-2</v>
      </c>
      <c r="BL13" s="247">
        <v>0.35714285714285715</v>
      </c>
      <c r="BM13" s="247">
        <v>6.2704081632653059</v>
      </c>
      <c r="BN13" s="247">
        <v>0</v>
      </c>
      <c r="BO13" s="247">
        <v>0</v>
      </c>
      <c r="BP13" s="247">
        <v>0</v>
      </c>
      <c r="BQ13" s="247">
        <v>0</v>
      </c>
      <c r="BR13" s="247">
        <v>0</v>
      </c>
      <c r="BS13" s="247">
        <v>0.76530612244897955</v>
      </c>
      <c r="BT13" s="247">
        <v>20.73469387755102</v>
      </c>
      <c r="BU13" s="247">
        <v>0</v>
      </c>
      <c r="BV13" s="247">
        <v>193.67857142857142</v>
      </c>
      <c r="BW13" s="247">
        <v>88.48469387755101</v>
      </c>
      <c r="BX13" s="247">
        <v>128.57142857142858</v>
      </c>
      <c r="BY13" s="247">
        <v>103.02551020408164</v>
      </c>
      <c r="BZ13" s="247">
        <v>6.0714285714285712</v>
      </c>
      <c r="CA13" s="247">
        <v>0</v>
      </c>
      <c r="CB13" s="247">
        <v>0</v>
      </c>
      <c r="CC13" s="247">
        <v>2.6785714285714284</v>
      </c>
      <c r="CD13" s="247">
        <v>0</v>
      </c>
      <c r="CE13" s="247">
        <v>16.010204081632654</v>
      </c>
      <c r="CF13" s="247">
        <v>0.5357142857142857</v>
      </c>
      <c r="CG13" s="247">
        <v>0</v>
      </c>
      <c r="CH13" s="247">
        <v>1.7857142857142858</v>
      </c>
      <c r="CI13" s="247">
        <v>1205.5357142857142</v>
      </c>
      <c r="CJ13" s="247">
        <v>25.30612244897959</v>
      </c>
      <c r="CK13" s="247">
        <v>15.918367346938776</v>
      </c>
      <c r="CL13" s="247">
        <v>0.42857142857142855</v>
      </c>
      <c r="CM13" s="247">
        <v>0</v>
      </c>
      <c r="CN13" s="247">
        <v>0.5357142857142857</v>
      </c>
      <c r="CO13" s="247">
        <v>0</v>
      </c>
      <c r="CP13" s="247">
        <v>0.35714285714285715</v>
      </c>
      <c r="CQ13" s="247">
        <v>51.989795918367349</v>
      </c>
      <c r="CR13" s="247">
        <v>0.6428571428571429</v>
      </c>
      <c r="CS13" s="247">
        <v>0</v>
      </c>
      <c r="CT13" s="247">
        <v>0.35714285714285715</v>
      </c>
      <c r="CU13" s="247">
        <v>0</v>
      </c>
      <c r="CV13" s="247">
        <v>2.8571428571428572</v>
      </c>
      <c r="CW13" s="247">
        <v>1.3265306122448979</v>
      </c>
      <c r="CX13" s="247">
        <v>0</v>
      </c>
      <c r="CY13" s="247">
        <v>15.561224489795919</v>
      </c>
      <c r="CZ13" s="247">
        <v>1.7857142857142858</v>
      </c>
      <c r="DA13" s="247">
        <v>25</v>
      </c>
      <c r="DB13" s="247">
        <v>0</v>
      </c>
      <c r="DC13" s="247">
        <v>0</v>
      </c>
      <c r="DD13" s="247">
        <v>0</v>
      </c>
      <c r="DE13" s="247">
        <v>0</v>
      </c>
      <c r="DF13" s="247">
        <v>23.647959183673468</v>
      </c>
      <c r="DG13" s="247">
        <v>145.76020408163265</v>
      </c>
      <c r="DH13" s="247">
        <v>52.612244897959179</v>
      </c>
      <c r="DI13" s="247">
        <v>0.2857142857142857</v>
      </c>
      <c r="DJ13" s="247">
        <v>1.9642857142857142</v>
      </c>
      <c r="DK13" s="247">
        <v>5.3571428571428568</v>
      </c>
      <c r="DL13" s="247">
        <v>0.17857142857142858</v>
      </c>
      <c r="DM13" s="247">
        <v>2.6785714285714284</v>
      </c>
      <c r="DN13" s="247">
        <v>1.0714285714285714</v>
      </c>
      <c r="DO13" s="247">
        <v>28.44387755102041</v>
      </c>
      <c r="DP13" s="247">
        <v>0</v>
      </c>
      <c r="DQ13" s="247">
        <v>0</v>
      </c>
      <c r="DR13" s="247">
        <v>0</v>
      </c>
      <c r="DS13" s="247">
        <v>0</v>
      </c>
      <c r="DT13" s="247">
        <v>0</v>
      </c>
      <c r="DU13" s="247">
        <v>0</v>
      </c>
      <c r="DV13" s="247">
        <v>0</v>
      </c>
      <c r="DW13" s="247">
        <v>0</v>
      </c>
      <c r="DX13" s="247">
        <v>0</v>
      </c>
      <c r="DY13" s="247">
        <v>0</v>
      </c>
      <c r="DZ13" s="247">
        <v>0</v>
      </c>
      <c r="EA13" s="247">
        <v>0</v>
      </c>
    </row>
    <row r="14" spans="1:131">
      <c r="A14" s="63" t="s">
        <v>31</v>
      </c>
      <c r="B14" s="250" t="s">
        <v>280</v>
      </c>
      <c r="C14" s="247">
        <v>44262.142857142855</v>
      </c>
      <c r="D14" s="248">
        <v>91.05714285714285</v>
      </c>
      <c r="E14" s="248">
        <v>28.865714285714283</v>
      </c>
      <c r="F14" s="248">
        <v>15.575714285714287</v>
      </c>
      <c r="G14" s="248">
        <v>7.9864285714285694</v>
      </c>
      <c r="H14" s="248">
        <v>7.1857142857142851</v>
      </c>
      <c r="I14" s="249">
        <v>0.2649285714285714</v>
      </c>
      <c r="J14" s="249">
        <v>0.21364285714285719</v>
      </c>
      <c r="K14" s="249">
        <v>0.34142857142857147</v>
      </c>
      <c r="L14" s="249">
        <v>0.55071428571428582</v>
      </c>
      <c r="M14" s="249">
        <v>3.2214285714285716E-2</v>
      </c>
      <c r="N14" s="249">
        <v>2.2714285714285715E-2</v>
      </c>
      <c r="O14" s="249">
        <v>1.3785714285714287E-2</v>
      </c>
      <c r="P14" s="248">
        <v>1.1364285714285713</v>
      </c>
      <c r="Q14" s="247">
        <v>110.57142857142857</v>
      </c>
      <c r="R14" s="248">
        <v>5.7142857142857144</v>
      </c>
      <c r="S14" s="247">
        <v>4350.7959183673465</v>
      </c>
      <c r="T14" s="247">
        <v>111.58231292517007</v>
      </c>
      <c r="U14" s="247">
        <v>41.067176870748298</v>
      </c>
      <c r="V14" s="247">
        <v>245.24362244897958</v>
      </c>
      <c r="W14" s="247">
        <v>14.285714285714286</v>
      </c>
      <c r="X14" s="247">
        <v>1.6666666666666667</v>
      </c>
      <c r="Y14" s="247">
        <v>3.0973639455782309</v>
      </c>
      <c r="Z14" s="247">
        <v>0</v>
      </c>
      <c r="AA14" s="247">
        <v>0</v>
      </c>
      <c r="AB14" s="247">
        <v>0</v>
      </c>
      <c r="AC14" s="247">
        <v>2.9336734693877551</v>
      </c>
      <c r="AD14" s="247">
        <v>0</v>
      </c>
      <c r="AE14" s="247">
        <v>0</v>
      </c>
      <c r="AF14" s="247">
        <v>0.7142857142857143</v>
      </c>
      <c r="AG14" s="247">
        <v>31.210884353741498</v>
      </c>
      <c r="AH14" s="247">
        <v>0</v>
      </c>
      <c r="AI14" s="247">
        <v>2.5510204081632653</v>
      </c>
      <c r="AJ14" s="247">
        <v>0.22321428571428573</v>
      </c>
      <c r="AK14" s="247">
        <v>203.48639455782313</v>
      </c>
      <c r="AL14" s="247">
        <v>71.281037414965994</v>
      </c>
      <c r="AM14" s="247">
        <v>16.67219387755102</v>
      </c>
      <c r="AN14" s="247">
        <v>1.5242346938775511</v>
      </c>
      <c r="AO14" s="247">
        <v>0</v>
      </c>
      <c r="AP14" s="247">
        <v>0</v>
      </c>
      <c r="AQ14" s="247">
        <v>0</v>
      </c>
      <c r="AR14" s="247">
        <v>0</v>
      </c>
      <c r="AS14" s="247">
        <v>0.14285714285714285</v>
      </c>
      <c r="AT14" s="247">
        <v>0</v>
      </c>
      <c r="AU14" s="247">
        <v>3998.5212585034014</v>
      </c>
      <c r="AV14" s="247">
        <v>0</v>
      </c>
      <c r="AW14" s="247">
        <v>0.92261904761904767</v>
      </c>
      <c r="AX14" s="247">
        <v>0</v>
      </c>
      <c r="AY14" s="247">
        <v>0.47619047619047622</v>
      </c>
      <c r="AZ14" s="247">
        <v>0</v>
      </c>
      <c r="BA14" s="247">
        <v>0</v>
      </c>
      <c r="BB14" s="247">
        <v>4.8673469387755102</v>
      </c>
      <c r="BC14" s="247">
        <v>0</v>
      </c>
      <c r="BD14" s="247">
        <v>0.23809523809523811</v>
      </c>
      <c r="BE14" s="247">
        <v>0.7142857142857143</v>
      </c>
      <c r="BF14" s="247">
        <v>2.7661564625850343</v>
      </c>
      <c r="BG14" s="247">
        <v>5.8524659863945576</v>
      </c>
      <c r="BH14" s="247">
        <v>0</v>
      </c>
      <c r="BI14" s="247">
        <v>0</v>
      </c>
      <c r="BJ14" s="247">
        <v>0</v>
      </c>
      <c r="BK14" s="247">
        <v>2.0816326530612246</v>
      </c>
      <c r="BL14" s="247">
        <v>6.4732142857142856</v>
      </c>
      <c r="BM14" s="247">
        <v>0</v>
      </c>
      <c r="BN14" s="247">
        <v>0</v>
      </c>
      <c r="BO14" s="247">
        <v>0.23809523809523811</v>
      </c>
      <c r="BP14" s="247">
        <v>0.58571428571428563</v>
      </c>
      <c r="BQ14" s="247">
        <v>0</v>
      </c>
      <c r="BR14" s="247">
        <v>0</v>
      </c>
      <c r="BS14" s="247">
        <v>0.7142857142857143</v>
      </c>
      <c r="BT14" s="247">
        <v>3.0952380952380953</v>
      </c>
      <c r="BU14" s="247">
        <v>0</v>
      </c>
      <c r="BV14" s="247">
        <v>52.647534013605437</v>
      </c>
      <c r="BW14" s="247">
        <v>10.500425170068027</v>
      </c>
      <c r="BX14" s="247">
        <v>0</v>
      </c>
      <c r="BY14" s="247">
        <v>1.4285714285714286</v>
      </c>
      <c r="BZ14" s="247">
        <v>24.612244897959183</v>
      </c>
      <c r="CA14" s="247">
        <v>15</v>
      </c>
      <c r="CB14" s="247">
        <v>0</v>
      </c>
      <c r="CC14" s="247">
        <v>0</v>
      </c>
      <c r="CD14" s="247">
        <v>0.51020408163265307</v>
      </c>
      <c r="CE14" s="247">
        <v>0</v>
      </c>
      <c r="CF14" s="247">
        <v>0</v>
      </c>
      <c r="CG14" s="247">
        <v>0</v>
      </c>
      <c r="CH14" s="247">
        <v>7.1428571428571425E-2</v>
      </c>
      <c r="CI14" s="247">
        <v>0</v>
      </c>
      <c r="CJ14" s="247">
        <v>3.2142857142857144</v>
      </c>
      <c r="CK14" s="247">
        <v>0</v>
      </c>
      <c r="CL14" s="247">
        <v>0</v>
      </c>
      <c r="CM14" s="247">
        <v>0</v>
      </c>
      <c r="CN14" s="247">
        <v>0.21428571428571427</v>
      </c>
      <c r="CO14" s="247">
        <v>0</v>
      </c>
      <c r="CP14" s="247">
        <v>0</v>
      </c>
      <c r="CQ14" s="247">
        <v>0.17857142857142858</v>
      </c>
      <c r="CR14" s="247">
        <v>0</v>
      </c>
      <c r="CS14" s="247">
        <v>0.47619047619047622</v>
      </c>
      <c r="CT14" s="247">
        <v>0.7142857142857143</v>
      </c>
      <c r="CU14" s="247">
        <v>0</v>
      </c>
      <c r="CV14" s="247">
        <v>17.142857142857142</v>
      </c>
      <c r="CW14" s="247">
        <v>4.5238095238095237</v>
      </c>
      <c r="CX14" s="247">
        <v>0</v>
      </c>
      <c r="CY14" s="247">
        <v>0</v>
      </c>
      <c r="CZ14" s="247">
        <v>1.6857993197278911</v>
      </c>
      <c r="DA14" s="247">
        <v>14.158163265306124</v>
      </c>
      <c r="DB14" s="247">
        <v>0.22321428571428573</v>
      </c>
      <c r="DC14" s="247">
        <v>1.6666666666666667</v>
      </c>
      <c r="DD14" s="247">
        <v>0</v>
      </c>
      <c r="DE14" s="247">
        <v>0</v>
      </c>
      <c r="DF14" s="247">
        <v>0</v>
      </c>
      <c r="DG14" s="247">
        <v>176.47278911564626</v>
      </c>
      <c r="DH14" s="247">
        <v>9.2857142857142865</v>
      </c>
      <c r="DI14" s="247">
        <v>0</v>
      </c>
      <c r="DJ14" s="247">
        <v>0</v>
      </c>
      <c r="DK14" s="247">
        <v>59.976190476190474</v>
      </c>
      <c r="DL14" s="247">
        <v>14.285714285714286</v>
      </c>
      <c r="DM14" s="247">
        <v>0</v>
      </c>
      <c r="DN14" s="247">
        <v>0</v>
      </c>
      <c r="DO14" s="247">
        <v>1.4285714285714286</v>
      </c>
      <c r="DP14" s="247">
        <v>3.1122448979591835</v>
      </c>
      <c r="DQ14" s="247">
        <v>0</v>
      </c>
      <c r="DR14" s="247">
        <v>0</v>
      </c>
      <c r="DS14" s="247">
        <v>0</v>
      </c>
      <c r="DT14" s="247">
        <v>0</v>
      </c>
      <c r="DU14" s="247">
        <v>0</v>
      </c>
      <c r="DV14" s="247">
        <v>0</v>
      </c>
      <c r="DW14" s="247">
        <v>0</v>
      </c>
      <c r="DX14" s="247">
        <v>0</v>
      </c>
      <c r="DY14" s="247">
        <v>0</v>
      </c>
      <c r="DZ14" s="247">
        <v>0</v>
      </c>
      <c r="EA14" s="247">
        <v>0</v>
      </c>
    </row>
    <row r="15" spans="1:131">
      <c r="A15" s="16" t="s">
        <v>33</v>
      </c>
      <c r="B15" s="149" t="s">
        <v>280</v>
      </c>
      <c r="C15" s="247">
        <v>42466.428571428572</v>
      </c>
      <c r="D15" s="248">
        <v>85.307142857142864</v>
      </c>
      <c r="E15" s="248">
        <v>27.638571428571428</v>
      </c>
      <c r="F15" s="248">
        <v>15.197142857142859</v>
      </c>
      <c r="G15" s="248">
        <v>7.922142857142858</v>
      </c>
      <c r="H15" s="248">
        <v>7.6285714285714281</v>
      </c>
      <c r="I15" s="249">
        <v>0.29585714285714287</v>
      </c>
      <c r="J15" s="249">
        <v>0.24507142857142855</v>
      </c>
      <c r="K15" s="249">
        <v>0.39571428571428574</v>
      </c>
      <c r="L15" s="249">
        <v>0.63785714285714301</v>
      </c>
      <c r="M15" s="249">
        <v>4.1071428571428571E-2</v>
      </c>
      <c r="N15" s="249">
        <v>2.9500000000000002E-2</v>
      </c>
      <c r="O15" s="249">
        <v>1.6714285714285713E-2</v>
      </c>
      <c r="P15" s="248">
        <v>1.5735714285714286</v>
      </c>
      <c r="Q15" s="247">
        <v>106.85714285714286</v>
      </c>
      <c r="R15" s="248">
        <v>6.5714285714285712</v>
      </c>
      <c r="S15" s="247">
        <v>2787.9523809523812</v>
      </c>
      <c r="T15" s="247">
        <v>221.38095238095238</v>
      </c>
      <c r="U15" s="247">
        <v>107.14285714285714</v>
      </c>
      <c r="V15" s="247">
        <v>275.47619047619048</v>
      </c>
      <c r="W15" s="247">
        <v>19.285714285714285</v>
      </c>
      <c r="X15" s="247">
        <v>2.0952380952380953</v>
      </c>
      <c r="Y15" s="247">
        <v>1.3809523809523812</v>
      </c>
      <c r="Z15" s="247">
        <v>0</v>
      </c>
      <c r="AA15" s="247">
        <v>0</v>
      </c>
      <c r="AB15" s="247">
        <v>0</v>
      </c>
      <c r="AC15" s="247">
        <v>0.5714285714285714</v>
      </c>
      <c r="AD15" s="247">
        <v>6</v>
      </c>
      <c r="AE15" s="247">
        <v>0</v>
      </c>
      <c r="AF15" s="247">
        <v>1.3333333333333335</v>
      </c>
      <c r="AG15" s="247">
        <v>20.666666666666664</v>
      </c>
      <c r="AH15" s="247">
        <v>0</v>
      </c>
      <c r="AI15" s="247">
        <v>0</v>
      </c>
      <c r="AJ15" s="247">
        <v>0.14285714285714285</v>
      </c>
      <c r="AK15" s="247">
        <v>256.1904761904762</v>
      </c>
      <c r="AL15" s="247">
        <v>69.38095238095238</v>
      </c>
      <c r="AM15" s="247">
        <v>16.476190476190478</v>
      </c>
      <c r="AN15" s="247">
        <v>0.5714285714285714</v>
      </c>
      <c r="AO15" s="247">
        <v>0</v>
      </c>
      <c r="AP15" s="247">
        <v>0</v>
      </c>
      <c r="AQ15" s="247">
        <v>0.14285714285714285</v>
      </c>
      <c r="AR15" s="247">
        <v>0</v>
      </c>
      <c r="AS15" s="247">
        <v>0</v>
      </c>
      <c r="AT15" s="247">
        <v>0</v>
      </c>
      <c r="AU15" s="247">
        <v>2389</v>
      </c>
      <c r="AV15" s="247">
        <v>0.2857142857142857</v>
      </c>
      <c r="AW15" s="247">
        <v>4.6190476190476195</v>
      </c>
      <c r="AX15" s="247">
        <v>0</v>
      </c>
      <c r="AY15" s="247">
        <v>0</v>
      </c>
      <c r="AZ15" s="247">
        <v>0.8571428571428571</v>
      </c>
      <c r="BA15" s="247">
        <v>0.7142857142857143</v>
      </c>
      <c r="BB15" s="247">
        <v>8.5238095238095237</v>
      </c>
      <c r="BC15" s="247">
        <v>0</v>
      </c>
      <c r="BD15" s="247">
        <v>0.23809523809523811</v>
      </c>
      <c r="BE15" s="247">
        <v>0</v>
      </c>
      <c r="BF15" s="247">
        <v>3.7142857142857144</v>
      </c>
      <c r="BG15" s="247">
        <v>5.3809523809523814</v>
      </c>
      <c r="BH15" s="247">
        <v>0</v>
      </c>
      <c r="BI15" s="247">
        <v>0</v>
      </c>
      <c r="BJ15" s="247">
        <v>0</v>
      </c>
      <c r="BK15" s="247">
        <v>2.1904761904761907</v>
      </c>
      <c r="BL15" s="247">
        <v>0</v>
      </c>
      <c r="BM15" s="247">
        <v>0</v>
      </c>
      <c r="BN15" s="247">
        <v>0</v>
      </c>
      <c r="BO15" s="247">
        <v>0.76190476190476197</v>
      </c>
      <c r="BP15" s="247">
        <v>0</v>
      </c>
      <c r="BQ15" s="247">
        <v>0</v>
      </c>
      <c r="BR15" s="247">
        <v>0.23809523809523811</v>
      </c>
      <c r="BS15" s="247">
        <v>0</v>
      </c>
      <c r="BT15" s="247">
        <v>3.7619047619047623</v>
      </c>
      <c r="BU15" s="247">
        <v>0</v>
      </c>
      <c r="BV15" s="247">
        <v>68.666666666666657</v>
      </c>
      <c r="BW15" s="247">
        <v>16.38095238095238</v>
      </c>
      <c r="BX15" s="247">
        <v>1</v>
      </c>
      <c r="BY15" s="247">
        <v>4.0476190476190483</v>
      </c>
      <c r="BZ15" s="247">
        <v>89.428571428571431</v>
      </c>
      <c r="CA15" s="247">
        <v>0.76190476190476197</v>
      </c>
      <c r="CB15" s="247">
        <v>0</v>
      </c>
      <c r="CC15" s="247">
        <v>0.14285714285714285</v>
      </c>
      <c r="CD15" s="247">
        <v>0</v>
      </c>
      <c r="CE15" s="247">
        <v>0</v>
      </c>
      <c r="CF15" s="247">
        <v>0</v>
      </c>
      <c r="CG15" s="247">
        <v>0</v>
      </c>
      <c r="CH15" s="247">
        <v>1.4285714285714286</v>
      </c>
      <c r="CI15" s="247">
        <v>0</v>
      </c>
      <c r="CJ15" s="247">
        <v>6.0476190476190483</v>
      </c>
      <c r="CK15" s="247">
        <v>0</v>
      </c>
      <c r="CL15" s="247">
        <v>0.14285714285714285</v>
      </c>
      <c r="CM15" s="247">
        <v>0</v>
      </c>
      <c r="CN15" s="247">
        <v>9.2857142857142865</v>
      </c>
      <c r="CO15" s="247">
        <v>0</v>
      </c>
      <c r="CP15" s="247">
        <v>2.8571428571428572</v>
      </c>
      <c r="CQ15" s="247">
        <v>20</v>
      </c>
      <c r="CR15" s="247">
        <v>0</v>
      </c>
      <c r="CS15" s="247">
        <v>0.7142857142857143</v>
      </c>
      <c r="CT15" s="247">
        <v>0.7142857142857143</v>
      </c>
      <c r="CU15" s="247">
        <v>0</v>
      </c>
      <c r="CV15" s="247">
        <v>87.142857142857139</v>
      </c>
      <c r="CW15" s="247">
        <v>10</v>
      </c>
      <c r="CX15" s="247">
        <v>0</v>
      </c>
      <c r="CY15" s="247">
        <v>0.7142857142857143</v>
      </c>
      <c r="CZ15" s="247">
        <v>0.7142857142857143</v>
      </c>
      <c r="DA15" s="247">
        <v>4.5238095238095237</v>
      </c>
      <c r="DB15" s="247">
        <v>0</v>
      </c>
      <c r="DC15" s="247">
        <v>0</v>
      </c>
      <c r="DD15" s="247">
        <v>0</v>
      </c>
      <c r="DE15" s="247">
        <v>0</v>
      </c>
      <c r="DF15" s="247">
        <v>0.7142857142857143</v>
      </c>
      <c r="DG15" s="247">
        <v>221.14285714285714</v>
      </c>
      <c r="DH15" s="247">
        <v>17.61904761904762</v>
      </c>
      <c r="DI15" s="247">
        <v>0</v>
      </c>
      <c r="DJ15" s="247">
        <v>0</v>
      </c>
      <c r="DK15" s="247">
        <v>38.619047619047628</v>
      </c>
      <c r="DL15" s="247">
        <v>19.285714285714285</v>
      </c>
      <c r="DM15" s="247">
        <v>0</v>
      </c>
      <c r="DN15" s="247">
        <v>0</v>
      </c>
      <c r="DO15" s="247">
        <v>2.0952380952380953</v>
      </c>
      <c r="DP15" s="247">
        <v>1.3809523809523812</v>
      </c>
      <c r="DQ15" s="247">
        <v>0</v>
      </c>
      <c r="DR15" s="247">
        <v>0</v>
      </c>
      <c r="DS15" s="247">
        <v>0</v>
      </c>
      <c r="DT15" s="247">
        <v>0</v>
      </c>
      <c r="DU15" s="247">
        <v>0</v>
      </c>
      <c r="DV15" s="247">
        <v>0</v>
      </c>
      <c r="DW15" s="247">
        <v>0</v>
      </c>
      <c r="DX15" s="247">
        <v>0</v>
      </c>
      <c r="DY15" s="247">
        <v>0</v>
      </c>
      <c r="DZ15" s="247">
        <v>0</v>
      </c>
      <c r="EA15" s="247">
        <v>0</v>
      </c>
    </row>
    <row r="16" spans="1:131">
      <c r="A16" s="16" t="s">
        <v>34</v>
      </c>
      <c r="B16" s="149" t="s">
        <v>280</v>
      </c>
      <c r="C16" s="247">
        <v>36923.785714285717</v>
      </c>
      <c r="D16" s="248">
        <v>73.70714285714287</v>
      </c>
      <c r="E16" s="248">
        <v>23.805714285714288</v>
      </c>
      <c r="F16" s="248">
        <v>14.620714285714286</v>
      </c>
      <c r="G16" s="248">
        <v>7.7335714285714285</v>
      </c>
      <c r="H16" s="248">
        <v>5.0285714285714276</v>
      </c>
      <c r="I16" s="249">
        <v>0.41785714285714287</v>
      </c>
      <c r="J16" s="249">
        <v>0.37071428571428572</v>
      </c>
      <c r="K16" s="249">
        <v>0.54785714285714293</v>
      </c>
      <c r="L16" s="249">
        <v>0.92428571428571416</v>
      </c>
      <c r="M16" s="249">
        <v>6.9142857142857145E-2</v>
      </c>
      <c r="N16" s="249">
        <v>4.2857142857142864E-2</v>
      </c>
      <c r="O16" s="249">
        <v>1.95E-2</v>
      </c>
      <c r="P16" s="248">
        <v>2.2928571428571423</v>
      </c>
      <c r="Q16" s="247">
        <v>99.428571428571431</v>
      </c>
      <c r="R16" s="248">
        <v>9.8571428571428577</v>
      </c>
      <c r="S16" s="247">
        <v>982.42857142857144</v>
      </c>
      <c r="T16" s="247">
        <v>420.04761904761909</v>
      </c>
      <c r="U16" s="247">
        <v>49.928571428571431</v>
      </c>
      <c r="V16" s="247">
        <v>603</v>
      </c>
      <c r="W16" s="247">
        <v>4.7619047619047619</v>
      </c>
      <c r="X16" s="247">
        <v>1.4047619047619049</v>
      </c>
      <c r="Y16" s="247">
        <v>0</v>
      </c>
      <c r="Z16" s="247">
        <v>0</v>
      </c>
      <c r="AA16" s="247">
        <v>0</v>
      </c>
      <c r="AB16" s="247">
        <v>15.238095238095239</v>
      </c>
      <c r="AC16" s="247">
        <v>0</v>
      </c>
      <c r="AD16" s="247">
        <v>0</v>
      </c>
      <c r="AE16" s="247">
        <v>0</v>
      </c>
      <c r="AF16" s="247">
        <v>0</v>
      </c>
      <c r="AG16" s="247">
        <v>5.238095238095239</v>
      </c>
      <c r="AH16" s="247">
        <v>0</v>
      </c>
      <c r="AI16" s="247">
        <v>0</v>
      </c>
      <c r="AJ16" s="247">
        <v>0</v>
      </c>
      <c r="AK16" s="247">
        <v>231.42857142857142</v>
      </c>
      <c r="AL16" s="247">
        <v>119.42857142857143</v>
      </c>
      <c r="AM16" s="247">
        <v>27.547619047619047</v>
      </c>
      <c r="AN16" s="247">
        <v>1.0714285714285716</v>
      </c>
      <c r="AO16" s="247">
        <v>0</v>
      </c>
      <c r="AP16" s="247">
        <v>0</v>
      </c>
      <c r="AQ16" s="247">
        <v>0</v>
      </c>
      <c r="AR16" s="247">
        <v>2.1428571428571428</v>
      </c>
      <c r="AS16" s="247">
        <v>0</v>
      </c>
      <c r="AT16" s="247">
        <v>0</v>
      </c>
      <c r="AU16" s="247">
        <v>549.40476190476193</v>
      </c>
      <c r="AV16" s="247">
        <v>0</v>
      </c>
      <c r="AW16" s="247">
        <v>0.47619047619047622</v>
      </c>
      <c r="AX16" s="247">
        <v>0</v>
      </c>
      <c r="AY16" s="247">
        <v>0</v>
      </c>
      <c r="AZ16" s="247">
        <v>2.5238095238095242</v>
      </c>
      <c r="BA16" s="247">
        <v>0</v>
      </c>
      <c r="BB16" s="247">
        <v>3.3095238095238093</v>
      </c>
      <c r="BC16" s="247">
        <v>0</v>
      </c>
      <c r="BD16" s="247">
        <v>1.5238095238095237</v>
      </c>
      <c r="BE16" s="247">
        <v>0</v>
      </c>
      <c r="BF16" s="247">
        <v>5.6428571428571432</v>
      </c>
      <c r="BG16" s="247">
        <v>20.666666666666668</v>
      </c>
      <c r="BH16" s="247">
        <v>0</v>
      </c>
      <c r="BI16" s="247">
        <v>0</v>
      </c>
      <c r="BJ16" s="247">
        <v>0</v>
      </c>
      <c r="BK16" s="247">
        <v>3.5714285714285716</v>
      </c>
      <c r="BL16" s="247">
        <v>0.35714285714285715</v>
      </c>
      <c r="BM16" s="247">
        <v>0.23809523809523811</v>
      </c>
      <c r="BN16" s="247">
        <v>0</v>
      </c>
      <c r="BO16" s="247">
        <v>0</v>
      </c>
      <c r="BP16" s="247">
        <v>0</v>
      </c>
      <c r="BQ16" s="247">
        <v>0</v>
      </c>
      <c r="BR16" s="247">
        <v>0</v>
      </c>
      <c r="BS16" s="247">
        <v>0</v>
      </c>
      <c r="BT16" s="247">
        <v>0</v>
      </c>
      <c r="BU16" s="247">
        <v>0</v>
      </c>
      <c r="BV16" s="247">
        <v>318.2619047619047</v>
      </c>
      <c r="BW16" s="247">
        <v>33.333333333333336</v>
      </c>
      <c r="BX16" s="247">
        <v>0.23809523809523811</v>
      </c>
      <c r="BY16" s="247">
        <v>2.7380952380952377</v>
      </c>
      <c r="BZ16" s="247">
        <v>54.238095238095234</v>
      </c>
      <c r="CA16" s="247">
        <v>3.8095238095238098</v>
      </c>
      <c r="CB16" s="247">
        <v>0</v>
      </c>
      <c r="CC16" s="247">
        <v>1.8571428571428572</v>
      </c>
      <c r="CD16" s="247">
        <v>0</v>
      </c>
      <c r="CE16" s="247">
        <v>0</v>
      </c>
      <c r="CF16" s="247">
        <v>0</v>
      </c>
      <c r="CG16" s="247">
        <v>0</v>
      </c>
      <c r="CH16" s="247">
        <v>0</v>
      </c>
      <c r="CI16" s="247">
        <v>0</v>
      </c>
      <c r="CJ16" s="247">
        <v>2.5</v>
      </c>
      <c r="CK16" s="247">
        <v>3.2142857142857144</v>
      </c>
      <c r="CL16" s="247">
        <v>0</v>
      </c>
      <c r="CM16" s="247">
        <v>0.7142857142857143</v>
      </c>
      <c r="CN16" s="247">
        <v>0</v>
      </c>
      <c r="CO16" s="247">
        <v>0</v>
      </c>
      <c r="CP16" s="247">
        <v>0.7142857142857143</v>
      </c>
      <c r="CQ16" s="247">
        <v>5.8095238095238102</v>
      </c>
      <c r="CR16" s="247">
        <v>0</v>
      </c>
      <c r="CS16" s="247">
        <v>0</v>
      </c>
      <c r="CT16" s="247">
        <v>1.7142857142857142</v>
      </c>
      <c r="CU16" s="247">
        <v>0</v>
      </c>
      <c r="CV16" s="247">
        <v>28.38095238095238</v>
      </c>
      <c r="CW16" s="247">
        <v>0.7142857142857143</v>
      </c>
      <c r="CX16" s="247">
        <v>1.4285714285714286</v>
      </c>
      <c r="CY16" s="247">
        <v>5.833333333333333</v>
      </c>
      <c r="CZ16" s="247">
        <v>0</v>
      </c>
      <c r="DA16" s="247">
        <v>7.0952380952380949</v>
      </c>
      <c r="DB16" s="247">
        <v>0</v>
      </c>
      <c r="DC16" s="247">
        <v>0</v>
      </c>
      <c r="DD16" s="247">
        <v>0</v>
      </c>
      <c r="DE16" s="247">
        <v>0</v>
      </c>
      <c r="DF16" s="247">
        <v>11.761904761904763</v>
      </c>
      <c r="DG16" s="247">
        <v>268.64285714285717</v>
      </c>
      <c r="DH16" s="247">
        <v>1.1904761904761905</v>
      </c>
      <c r="DI16" s="247">
        <v>0</v>
      </c>
      <c r="DJ16" s="247">
        <v>0</v>
      </c>
      <c r="DK16" s="247">
        <v>326.16666666666663</v>
      </c>
      <c r="DL16" s="247">
        <v>1.4285714285714286</v>
      </c>
      <c r="DM16" s="247">
        <v>3.0952380952380953</v>
      </c>
      <c r="DN16" s="247">
        <v>0</v>
      </c>
      <c r="DO16" s="247">
        <v>1.6428571428571428</v>
      </c>
      <c r="DP16" s="247">
        <v>0</v>
      </c>
      <c r="DQ16" s="247">
        <v>0</v>
      </c>
      <c r="DR16" s="247">
        <v>0</v>
      </c>
      <c r="DS16" s="247">
        <v>0</v>
      </c>
      <c r="DT16" s="247">
        <v>0</v>
      </c>
      <c r="DU16" s="247">
        <v>0</v>
      </c>
      <c r="DV16" s="247">
        <v>0</v>
      </c>
      <c r="DW16" s="247">
        <v>0</v>
      </c>
      <c r="DX16" s="247">
        <v>15.238095238095239</v>
      </c>
      <c r="DY16" s="247">
        <v>0</v>
      </c>
      <c r="DZ16" s="247">
        <v>0</v>
      </c>
      <c r="EA16" s="247">
        <v>0</v>
      </c>
    </row>
    <row r="17" spans="1:131">
      <c r="A17" s="16" t="s">
        <v>36</v>
      </c>
      <c r="B17" s="149" t="s">
        <v>280</v>
      </c>
      <c r="C17" s="247">
        <v>24494.428571428572</v>
      </c>
      <c r="D17" s="248">
        <v>68.657142857142858</v>
      </c>
      <c r="E17" s="248">
        <v>15.459285714285716</v>
      </c>
      <c r="F17" s="248">
        <v>14.768571428571429</v>
      </c>
      <c r="G17" s="248">
        <v>7.4585714285714291</v>
      </c>
      <c r="H17" s="248">
        <v>4.5571428571428578</v>
      </c>
      <c r="I17" s="249">
        <v>0.54428571428571437</v>
      </c>
      <c r="J17" s="249">
        <v>0.61271428571428566</v>
      </c>
      <c r="K17" s="249">
        <v>0.77714285714285702</v>
      </c>
      <c r="L17" s="249">
        <v>1.409285714285714</v>
      </c>
      <c r="M17" s="249">
        <v>9.9285714285714283E-2</v>
      </c>
      <c r="N17" s="249">
        <v>6.1714285714285722E-2</v>
      </c>
      <c r="O17" s="249">
        <v>2.3E-2</v>
      </c>
      <c r="P17" s="248">
        <v>3.2642857142857147</v>
      </c>
      <c r="Q17" s="247">
        <v>91.857142857142861</v>
      </c>
      <c r="R17" s="248">
        <v>11.857142857142858</v>
      </c>
      <c r="S17" s="247">
        <v>311.54761904761909</v>
      </c>
      <c r="T17" s="247">
        <v>576.78571428571433</v>
      </c>
      <c r="U17" s="247">
        <v>131.66666666666666</v>
      </c>
      <c r="V17" s="247">
        <v>388.80952380952385</v>
      </c>
      <c r="W17" s="247">
        <v>0</v>
      </c>
      <c r="X17" s="247">
        <v>6.666666666666667</v>
      </c>
      <c r="Y17" s="247">
        <v>0</v>
      </c>
      <c r="Z17" s="247">
        <v>0.23809523809523811</v>
      </c>
      <c r="AA17" s="247">
        <v>0</v>
      </c>
      <c r="AB17" s="247">
        <v>1.0256410256410258</v>
      </c>
      <c r="AC17" s="247">
        <v>0</v>
      </c>
      <c r="AD17" s="247">
        <v>9.2857142857142865</v>
      </c>
      <c r="AE17" s="247">
        <v>0</v>
      </c>
      <c r="AF17" s="247">
        <v>0.47619047619047622</v>
      </c>
      <c r="AG17" s="247">
        <v>0</v>
      </c>
      <c r="AH17" s="247">
        <v>0</v>
      </c>
      <c r="AI17" s="247">
        <v>0</v>
      </c>
      <c r="AJ17" s="247">
        <v>0</v>
      </c>
      <c r="AK17" s="247">
        <v>126.42857142857143</v>
      </c>
      <c r="AL17" s="247">
        <v>59.404761904761905</v>
      </c>
      <c r="AM17" s="247">
        <v>23.333333333333336</v>
      </c>
      <c r="AN17" s="247">
        <v>0</v>
      </c>
      <c r="AO17" s="247">
        <v>0</v>
      </c>
      <c r="AP17" s="247">
        <v>0</v>
      </c>
      <c r="AQ17" s="247">
        <v>0</v>
      </c>
      <c r="AR17" s="247">
        <v>2.5</v>
      </c>
      <c r="AS17" s="247">
        <v>0</v>
      </c>
      <c r="AT17" s="247">
        <v>0.95238095238095244</v>
      </c>
      <c r="AU17" s="247">
        <v>28.333333333333339</v>
      </c>
      <c r="AV17" s="247">
        <v>0</v>
      </c>
      <c r="AW17" s="247">
        <v>0.23809523809523811</v>
      </c>
      <c r="AX17" s="247">
        <v>0</v>
      </c>
      <c r="AY17" s="247">
        <v>0.35714285714285715</v>
      </c>
      <c r="AZ17" s="247">
        <v>0.35714285714285715</v>
      </c>
      <c r="BA17" s="247">
        <v>0.23809523809523811</v>
      </c>
      <c r="BB17" s="247">
        <v>2.0238095238095237</v>
      </c>
      <c r="BC17" s="247">
        <v>0</v>
      </c>
      <c r="BD17" s="247">
        <v>1.7857142857142858</v>
      </c>
      <c r="BE17" s="247">
        <v>0.47619047619047622</v>
      </c>
      <c r="BF17" s="247">
        <v>10.595238095238093</v>
      </c>
      <c r="BG17" s="247">
        <v>32.857142857142854</v>
      </c>
      <c r="BH17" s="247">
        <v>0</v>
      </c>
      <c r="BI17" s="247">
        <v>0</v>
      </c>
      <c r="BJ17" s="247">
        <v>0</v>
      </c>
      <c r="BK17" s="247">
        <v>5.1190476190476195</v>
      </c>
      <c r="BL17" s="247">
        <v>4.8809523809523814</v>
      </c>
      <c r="BM17" s="247">
        <v>0.7142857142857143</v>
      </c>
      <c r="BN17" s="247">
        <v>0</v>
      </c>
      <c r="BO17" s="247">
        <v>0</v>
      </c>
      <c r="BP17" s="247">
        <v>0</v>
      </c>
      <c r="BQ17" s="247">
        <v>0</v>
      </c>
      <c r="BR17" s="247">
        <v>0</v>
      </c>
      <c r="BS17" s="247">
        <v>0</v>
      </c>
      <c r="BT17" s="247">
        <v>2.3809523809523805</v>
      </c>
      <c r="BU17" s="247">
        <v>0</v>
      </c>
      <c r="BV17" s="247">
        <v>395.11904761904765</v>
      </c>
      <c r="BW17" s="247">
        <v>36.428571428571431</v>
      </c>
      <c r="BX17" s="247">
        <v>0</v>
      </c>
      <c r="BY17" s="247">
        <v>3.3333333333333335</v>
      </c>
      <c r="BZ17" s="247">
        <v>81.904761904761898</v>
      </c>
      <c r="CA17" s="247">
        <v>45.476190476190474</v>
      </c>
      <c r="CB17" s="247">
        <v>0</v>
      </c>
      <c r="CC17" s="247">
        <v>0</v>
      </c>
      <c r="CD17" s="247">
        <v>1.1904761904761905</v>
      </c>
      <c r="CE17" s="247">
        <v>0.95238095238095244</v>
      </c>
      <c r="CF17" s="247">
        <v>0</v>
      </c>
      <c r="CG17" s="247">
        <v>0</v>
      </c>
      <c r="CH17" s="247">
        <v>0.23809523809523811</v>
      </c>
      <c r="CI17" s="247">
        <v>0</v>
      </c>
      <c r="CJ17" s="247">
        <v>1.1904761904761902</v>
      </c>
      <c r="CK17" s="247">
        <v>6.4285714285714288</v>
      </c>
      <c r="CL17" s="247">
        <v>0.7142857142857143</v>
      </c>
      <c r="CM17" s="247">
        <v>0.47619047619047622</v>
      </c>
      <c r="CN17" s="247">
        <v>0</v>
      </c>
      <c r="CO17" s="247">
        <v>0</v>
      </c>
      <c r="CP17" s="247">
        <v>0.7142857142857143</v>
      </c>
      <c r="CQ17" s="247">
        <v>3.0952380952380953</v>
      </c>
      <c r="CR17" s="247">
        <v>0</v>
      </c>
      <c r="CS17" s="247">
        <v>0</v>
      </c>
      <c r="CT17" s="247">
        <v>0.95238095238095244</v>
      </c>
      <c r="CU17" s="247">
        <v>0</v>
      </c>
      <c r="CV17" s="247">
        <v>1.3095238095238095</v>
      </c>
      <c r="CW17" s="247">
        <v>0</v>
      </c>
      <c r="CX17" s="247">
        <v>1.4285714285714286</v>
      </c>
      <c r="CY17" s="247">
        <v>32.142857142857146</v>
      </c>
      <c r="CZ17" s="247">
        <v>0.47619047619047622</v>
      </c>
      <c r="DA17" s="247">
        <v>15.833333333333334</v>
      </c>
      <c r="DB17" s="247">
        <v>0</v>
      </c>
      <c r="DC17" s="247">
        <v>0</v>
      </c>
      <c r="DD17" s="247">
        <v>0.95238095238095244</v>
      </c>
      <c r="DE17" s="247">
        <v>0</v>
      </c>
      <c r="DF17" s="247">
        <v>3.8095238095238098</v>
      </c>
      <c r="DG17" s="247">
        <v>64.047619047619065</v>
      </c>
      <c r="DH17" s="247">
        <v>1.7857142857142858</v>
      </c>
      <c r="DI17" s="247">
        <v>0</v>
      </c>
      <c r="DJ17" s="247">
        <v>0</v>
      </c>
      <c r="DK17" s="247">
        <v>397.73809523809524</v>
      </c>
      <c r="DL17" s="247">
        <v>0</v>
      </c>
      <c r="DM17" s="247">
        <v>0</v>
      </c>
      <c r="DN17" s="247">
        <v>0</v>
      </c>
      <c r="DO17" s="247">
        <v>6.666666666666667</v>
      </c>
      <c r="DP17" s="247">
        <v>0</v>
      </c>
      <c r="DQ17" s="247">
        <v>0.23809523809523811</v>
      </c>
      <c r="DR17" s="247">
        <v>0</v>
      </c>
      <c r="DS17" s="247">
        <v>0</v>
      </c>
      <c r="DT17" s="247">
        <v>0</v>
      </c>
      <c r="DU17" s="247">
        <v>0</v>
      </c>
      <c r="DV17" s="247">
        <v>0</v>
      </c>
      <c r="DW17" s="247">
        <v>0.95238095238095244</v>
      </c>
      <c r="DX17" s="247">
        <v>0</v>
      </c>
      <c r="DY17" s="247">
        <v>0</v>
      </c>
      <c r="DZ17" s="247">
        <v>0</v>
      </c>
      <c r="EA17" s="247">
        <v>0</v>
      </c>
    </row>
    <row r="18" spans="1:131">
      <c r="A18" s="16" t="s">
        <v>39</v>
      </c>
      <c r="B18" s="149" t="s">
        <v>280</v>
      </c>
      <c r="C18" s="247">
        <v>19403.928571428572</v>
      </c>
      <c r="D18" s="248">
        <v>68.807142857142864</v>
      </c>
      <c r="E18" s="248">
        <v>12.019285714285711</v>
      </c>
      <c r="F18" s="248">
        <v>14.67</v>
      </c>
      <c r="G18" s="248">
        <v>7.3757142857142863</v>
      </c>
      <c r="H18" s="248">
        <v>3.7285714285714286</v>
      </c>
      <c r="I18" s="249">
        <v>0.67214285714285715</v>
      </c>
      <c r="J18" s="249">
        <v>0.69550000000000012</v>
      </c>
      <c r="K18" s="249">
        <v>0.87857142857142845</v>
      </c>
      <c r="L18" s="249">
        <v>1.5757142857142856</v>
      </c>
      <c r="M18" s="249">
        <v>0.1055</v>
      </c>
      <c r="N18" s="249">
        <v>6.1857142857142867E-2</v>
      </c>
      <c r="O18" s="249">
        <v>2.4857142857142859E-2</v>
      </c>
      <c r="P18" s="248">
        <v>3.8</v>
      </c>
      <c r="Q18" s="247">
        <v>90.428571428571431</v>
      </c>
      <c r="R18" s="248">
        <v>12.857142857142858</v>
      </c>
      <c r="S18" s="247">
        <v>531.4880952380953</v>
      </c>
      <c r="T18" s="247">
        <v>620.95000000000005</v>
      </c>
      <c r="U18" s="247">
        <v>41.011904761904766</v>
      </c>
      <c r="V18" s="247">
        <v>572.32142857142856</v>
      </c>
      <c r="W18" s="247">
        <v>0</v>
      </c>
      <c r="X18" s="247">
        <v>3.5119047619047623</v>
      </c>
      <c r="Y18" s="247">
        <v>0</v>
      </c>
      <c r="Z18" s="247">
        <v>0</v>
      </c>
      <c r="AA18" s="247">
        <v>0</v>
      </c>
      <c r="AB18" s="247">
        <v>0</v>
      </c>
      <c r="AC18" s="247">
        <v>0</v>
      </c>
      <c r="AD18" s="247">
        <v>0</v>
      </c>
      <c r="AE18" s="247">
        <v>0</v>
      </c>
      <c r="AF18" s="247">
        <v>0</v>
      </c>
      <c r="AG18" s="247">
        <v>0</v>
      </c>
      <c r="AH18" s="247">
        <v>0</v>
      </c>
      <c r="AI18" s="247">
        <v>0</v>
      </c>
      <c r="AJ18" s="247">
        <v>0</v>
      </c>
      <c r="AK18" s="247">
        <v>209.16666666666669</v>
      </c>
      <c r="AL18" s="247">
        <v>108.69047619047618</v>
      </c>
      <c r="AM18" s="247">
        <v>100.65476190476191</v>
      </c>
      <c r="AN18" s="247">
        <v>0</v>
      </c>
      <c r="AO18" s="247">
        <v>0</v>
      </c>
      <c r="AP18" s="247">
        <v>0</v>
      </c>
      <c r="AQ18" s="247">
        <v>0</v>
      </c>
      <c r="AR18" s="247">
        <v>0.23809523809523811</v>
      </c>
      <c r="AS18" s="247">
        <v>0</v>
      </c>
      <c r="AT18" s="247">
        <v>0</v>
      </c>
      <c r="AU18" s="247">
        <v>6.4285714285714288</v>
      </c>
      <c r="AV18" s="247">
        <v>0</v>
      </c>
      <c r="AW18" s="247">
        <v>0.47619047619047622</v>
      </c>
      <c r="AX18" s="247">
        <v>0</v>
      </c>
      <c r="AY18" s="247">
        <v>0</v>
      </c>
      <c r="AZ18" s="247">
        <v>2.8571428571428577</v>
      </c>
      <c r="BA18" s="247">
        <v>0</v>
      </c>
      <c r="BB18" s="247">
        <v>0.7142857142857143</v>
      </c>
      <c r="BC18" s="247">
        <v>0</v>
      </c>
      <c r="BD18" s="247">
        <v>4.7619047619047619</v>
      </c>
      <c r="BE18" s="247">
        <v>4.4642857142857144</v>
      </c>
      <c r="BF18" s="247">
        <v>21.190476190476193</v>
      </c>
      <c r="BG18" s="247">
        <v>55.595238095238088</v>
      </c>
      <c r="BH18" s="247">
        <v>0</v>
      </c>
      <c r="BI18" s="247">
        <v>0</v>
      </c>
      <c r="BJ18" s="247">
        <v>0</v>
      </c>
      <c r="BK18" s="247">
        <v>4.7023809523809534</v>
      </c>
      <c r="BL18" s="247">
        <v>7.9761904761904754</v>
      </c>
      <c r="BM18" s="247">
        <v>0.35714285714285715</v>
      </c>
      <c r="BN18" s="247">
        <v>0</v>
      </c>
      <c r="BO18" s="247">
        <v>0</v>
      </c>
      <c r="BP18" s="247">
        <v>5.7142857142857148E-2</v>
      </c>
      <c r="BQ18" s="247">
        <v>0</v>
      </c>
      <c r="BR18" s="247">
        <v>0</v>
      </c>
      <c r="BS18" s="247">
        <v>0</v>
      </c>
      <c r="BT18" s="247">
        <v>10</v>
      </c>
      <c r="BU18" s="247">
        <v>0</v>
      </c>
      <c r="BV18" s="247">
        <v>566.36904761904759</v>
      </c>
      <c r="BW18" s="247">
        <v>18.154761904761905</v>
      </c>
      <c r="BX18" s="247">
        <v>0</v>
      </c>
      <c r="BY18" s="247">
        <v>2.8571428571428577</v>
      </c>
      <c r="BZ18" s="247">
        <v>19.642857142857142</v>
      </c>
      <c r="CA18" s="247">
        <v>1.0714285714285714</v>
      </c>
      <c r="CB18" s="247">
        <v>0</v>
      </c>
      <c r="CC18" s="247">
        <v>0</v>
      </c>
      <c r="CD18" s="247">
        <v>0</v>
      </c>
      <c r="CE18" s="247">
        <v>4.7023809523809517</v>
      </c>
      <c r="CF18" s="247">
        <v>0</v>
      </c>
      <c r="CG18" s="247">
        <v>0</v>
      </c>
      <c r="CH18" s="247">
        <v>0</v>
      </c>
      <c r="CI18" s="247">
        <v>0.47619047619047622</v>
      </c>
      <c r="CJ18" s="247">
        <v>0</v>
      </c>
      <c r="CK18" s="247">
        <v>0</v>
      </c>
      <c r="CL18" s="247">
        <v>0.23809523809523811</v>
      </c>
      <c r="CM18" s="247">
        <v>0</v>
      </c>
      <c r="CN18" s="247">
        <v>0</v>
      </c>
      <c r="CO18" s="247">
        <v>0</v>
      </c>
      <c r="CP18" s="247">
        <v>0</v>
      </c>
      <c r="CQ18" s="247">
        <v>1.5476190476190477</v>
      </c>
      <c r="CR18" s="247">
        <v>0</v>
      </c>
      <c r="CS18" s="247">
        <v>0</v>
      </c>
      <c r="CT18" s="247">
        <v>1.6666666666666667</v>
      </c>
      <c r="CU18" s="247">
        <v>0</v>
      </c>
      <c r="CV18" s="247">
        <v>17.142857142857142</v>
      </c>
      <c r="CW18" s="247">
        <v>0.59523809523809523</v>
      </c>
      <c r="CX18" s="247">
        <v>0</v>
      </c>
      <c r="CY18" s="247">
        <v>13.80952380952381</v>
      </c>
      <c r="CZ18" s="247">
        <v>0</v>
      </c>
      <c r="DA18" s="247">
        <v>7.6190476190476195</v>
      </c>
      <c r="DB18" s="247">
        <v>0</v>
      </c>
      <c r="DC18" s="247">
        <v>0</v>
      </c>
      <c r="DD18" s="247">
        <v>0</v>
      </c>
      <c r="DE18" s="247">
        <v>0</v>
      </c>
      <c r="DF18" s="247">
        <v>5</v>
      </c>
      <c r="DG18" s="247">
        <v>162.08333333333331</v>
      </c>
      <c r="DH18" s="247">
        <v>8.2142857142857135</v>
      </c>
      <c r="DI18" s="247">
        <v>0</v>
      </c>
      <c r="DJ18" s="247">
        <v>0.47619047619047622</v>
      </c>
      <c r="DK18" s="247">
        <v>396.78571428571428</v>
      </c>
      <c r="DL18" s="247">
        <v>0</v>
      </c>
      <c r="DM18" s="247">
        <v>0</v>
      </c>
      <c r="DN18" s="247">
        <v>0</v>
      </c>
      <c r="DO18" s="247">
        <v>3.5119047619047623</v>
      </c>
      <c r="DP18" s="247">
        <v>0</v>
      </c>
      <c r="DQ18" s="247">
        <v>0</v>
      </c>
      <c r="DR18" s="247">
        <v>0</v>
      </c>
      <c r="DS18" s="247">
        <v>0</v>
      </c>
      <c r="DT18" s="247">
        <v>0</v>
      </c>
      <c r="DU18" s="247">
        <v>0</v>
      </c>
      <c r="DV18" s="247">
        <v>0</v>
      </c>
      <c r="DW18" s="247">
        <v>0</v>
      </c>
      <c r="DX18" s="247">
        <v>0</v>
      </c>
      <c r="DY18" s="247">
        <v>0</v>
      </c>
      <c r="DZ18" s="247">
        <v>0</v>
      </c>
      <c r="EA18" s="247">
        <v>0</v>
      </c>
    </row>
    <row r="19" spans="1:131" ht="12" thickBot="1">
      <c r="A19" s="47" t="s">
        <v>40</v>
      </c>
      <c r="B19" s="251" t="s">
        <v>280</v>
      </c>
      <c r="C19" s="247">
        <v>17769.571428571428</v>
      </c>
      <c r="D19" s="248">
        <v>72.892857142857139</v>
      </c>
      <c r="E19" s="248">
        <v>10.525714285714287</v>
      </c>
      <c r="F19" s="248">
        <v>14.517142857142856</v>
      </c>
      <c r="G19" s="248">
        <v>7.3985714285714295</v>
      </c>
      <c r="H19" s="248">
        <v>3.5857142857142854</v>
      </c>
      <c r="I19" s="249">
        <v>0.69285714285714295</v>
      </c>
      <c r="J19" s="249">
        <v>0.69614285714285706</v>
      </c>
      <c r="K19" s="249">
        <v>0.9235714285714286</v>
      </c>
      <c r="L19" s="249">
        <v>1.6264285714285711</v>
      </c>
      <c r="M19" s="249">
        <v>8.5142857142857145E-2</v>
      </c>
      <c r="N19" s="249">
        <v>6.364285714285714E-2</v>
      </c>
      <c r="O19" s="249">
        <v>2.3357142857142858E-2</v>
      </c>
      <c r="P19" s="248">
        <v>3.9357142857142846</v>
      </c>
      <c r="Q19" s="247">
        <v>95.571428571428569</v>
      </c>
      <c r="R19" s="248">
        <v>13.857142857142858</v>
      </c>
      <c r="S19" s="247">
        <v>1461.202380952381</v>
      </c>
      <c r="T19" s="247">
        <v>743.76190476190482</v>
      </c>
      <c r="U19" s="247">
        <v>19.154761904761905</v>
      </c>
      <c r="V19" s="247">
        <v>464.9404761904762</v>
      </c>
      <c r="W19" s="247">
        <v>0.47619047619047622</v>
      </c>
      <c r="X19" s="247">
        <v>3.3928571428571428</v>
      </c>
      <c r="Y19" s="247">
        <v>0</v>
      </c>
      <c r="Z19" s="247">
        <v>0</v>
      </c>
      <c r="AA19" s="247">
        <v>0</v>
      </c>
      <c r="AB19" s="247">
        <v>7.1428571428571432</v>
      </c>
      <c r="AC19" s="247">
        <v>0</v>
      </c>
      <c r="AD19" s="247">
        <v>4.0476190476190474</v>
      </c>
      <c r="AE19" s="247">
        <v>0</v>
      </c>
      <c r="AF19" s="247">
        <v>0</v>
      </c>
      <c r="AG19" s="247">
        <v>0</v>
      </c>
      <c r="AH19" s="247">
        <v>0</v>
      </c>
      <c r="AI19" s="247">
        <v>0</v>
      </c>
      <c r="AJ19" s="247">
        <v>0</v>
      </c>
      <c r="AK19" s="247">
        <v>320.36904761904759</v>
      </c>
      <c r="AL19" s="247">
        <v>116.60714285714286</v>
      </c>
      <c r="AM19" s="247">
        <v>913.9880952380953</v>
      </c>
      <c r="AN19" s="247">
        <v>0</v>
      </c>
      <c r="AO19" s="247">
        <v>0</v>
      </c>
      <c r="AP19" s="247">
        <v>0</v>
      </c>
      <c r="AQ19" s="247">
        <v>0</v>
      </c>
      <c r="AR19" s="247">
        <v>3.5714285714285716</v>
      </c>
      <c r="AS19" s="247">
        <v>0</v>
      </c>
      <c r="AT19" s="247">
        <v>0</v>
      </c>
      <c r="AU19" s="247">
        <v>0.7142857142857143</v>
      </c>
      <c r="AV19" s="247">
        <v>0</v>
      </c>
      <c r="AW19" s="247">
        <v>0</v>
      </c>
      <c r="AX19" s="247">
        <v>0</v>
      </c>
      <c r="AY19" s="247">
        <v>0</v>
      </c>
      <c r="AZ19" s="247">
        <v>0</v>
      </c>
      <c r="BA19" s="247">
        <v>8.8095238095238084</v>
      </c>
      <c r="BB19" s="247">
        <v>0</v>
      </c>
      <c r="BC19" s="247">
        <v>0</v>
      </c>
      <c r="BD19" s="247">
        <v>3.5714285714285716</v>
      </c>
      <c r="BE19" s="247">
        <v>0</v>
      </c>
      <c r="BF19" s="247">
        <v>13.690476190476192</v>
      </c>
      <c r="BG19" s="247">
        <v>52.083333333333336</v>
      </c>
      <c r="BH19" s="247">
        <v>0.5357142857142857</v>
      </c>
      <c r="BI19" s="247">
        <v>0</v>
      </c>
      <c r="BJ19" s="247">
        <v>0</v>
      </c>
      <c r="BK19" s="247">
        <v>5.2976190476190483</v>
      </c>
      <c r="BL19" s="247">
        <v>12.916666666666668</v>
      </c>
      <c r="BM19" s="247">
        <v>0</v>
      </c>
      <c r="BN19" s="247">
        <v>0</v>
      </c>
      <c r="BO19" s="247">
        <v>0</v>
      </c>
      <c r="BP19" s="247">
        <v>0.5357142857142857</v>
      </c>
      <c r="BQ19" s="247">
        <v>0</v>
      </c>
      <c r="BR19" s="247">
        <v>0</v>
      </c>
      <c r="BS19" s="247">
        <v>0</v>
      </c>
      <c r="BT19" s="247">
        <v>4.5238095238095237</v>
      </c>
      <c r="BU19" s="247">
        <v>0</v>
      </c>
      <c r="BV19" s="247">
        <v>701.79761904761915</v>
      </c>
      <c r="BW19" s="247">
        <v>7.6666666666666661</v>
      </c>
      <c r="BX19" s="247">
        <v>0</v>
      </c>
      <c r="BY19" s="247">
        <v>1.7857142857142854</v>
      </c>
      <c r="BZ19" s="247">
        <v>22.154761904761905</v>
      </c>
      <c r="CA19" s="247">
        <v>0.17857142857142858</v>
      </c>
      <c r="CB19" s="247">
        <v>0</v>
      </c>
      <c r="CC19" s="247">
        <v>0.17857142857142858</v>
      </c>
      <c r="CD19" s="247">
        <v>0</v>
      </c>
      <c r="CE19" s="247">
        <v>4.1071428571428568</v>
      </c>
      <c r="CF19" s="247">
        <v>0</v>
      </c>
      <c r="CG19" s="247">
        <v>0</v>
      </c>
      <c r="CH19" s="247">
        <v>0</v>
      </c>
      <c r="CI19" s="247">
        <v>1.4285714285714286</v>
      </c>
      <c r="CJ19" s="247">
        <v>1.1428571428571428</v>
      </c>
      <c r="CK19" s="247">
        <v>0.17857142857142858</v>
      </c>
      <c r="CL19" s="247">
        <v>0</v>
      </c>
      <c r="CM19" s="247">
        <v>0</v>
      </c>
      <c r="CN19" s="247">
        <v>0</v>
      </c>
      <c r="CO19" s="247">
        <v>0</v>
      </c>
      <c r="CP19" s="247">
        <v>0</v>
      </c>
      <c r="CQ19" s="247">
        <v>0.94047619047619058</v>
      </c>
      <c r="CR19" s="247">
        <v>0</v>
      </c>
      <c r="CS19" s="247">
        <v>0</v>
      </c>
      <c r="CT19" s="247">
        <v>2.9761904761904758</v>
      </c>
      <c r="CU19" s="247">
        <v>0</v>
      </c>
      <c r="CV19" s="247">
        <v>10.952380952380953</v>
      </c>
      <c r="CW19" s="247">
        <v>0.8928571428571429</v>
      </c>
      <c r="CX19" s="247">
        <v>0</v>
      </c>
      <c r="CY19" s="247">
        <v>2.1904761904761907</v>
      </c>
      <c r="CZ19" s="247">
        <v>0</v>
      </c>
      <c r="DA19" s="247">
        <v>0</v>
      </c>
      <c r="DB19" s="247">
        <v>0</v>
      </c>
      <c r="DC19" s="247">
        <v>0</v>
      </c>
      <c r="DD19" s="247">
        <v>0</v>
      </c>
      <c r="DE19" s="247">
        <v>0</v>
      </c>
      <c r="DF19" s="247">
        <v>1.3095238095238095</v>
      </c>
      <c r="DG19" s="247">
        <v>57.404761904761912</v>
      </c>
      <c r="DH19" s="247">
        <v>5.7976190476190466</v>
      </c>
      <c r="DI19" s="247">
        <v>0</v>
      </c>
      <c r="DJ19" s="247">
        <v>0</v>
      </c>
      <c r="DK19" s="247">
        <v>402.57142857142856</v>
      </c>
      <c r="DL19" s="247">
        <v>0</v>
      </c>
      <c r="DM19" s="247">
        <v>0.23809523809523811</v>
      </c>
      <c r="DN19" s="247">
        <v>0</v>
      </c>
      <c r="DO19" s="247">
        <v>3.6309523809523809</v>
      </c>
      <c r="DP19" s="247">
        <v>0</v>
      </c>
      <c r="DQ19" s="247">
        <v>0</v>
      </c>
      <c r="DR19" s="247">
        <v>0</v>
      </c>
      <c r="DS19" s="247">
        <v>0</v>
      </c>
      <c r="DT19" s="247">
        <v>0</v>
      </c>
      <c r="DU19" s="247">
        <v>0</v>
      </c>
      <c r="DV19" s="247">
        <v>2.5714285714285716</v>
      </c>
      <c r="DW19" s="247">
        <v>4.5714285714285712</v>
      </c>
      <c r="DX19" s="247">
        <v>0</v>
      </c>
      <c r="DY19" s="247">
        <v>0</v>
      </c>
      <c r="DZ19" s="247">
        <v>0</v>
      </c>
      <c r="EA19" s="247">
        <v>0</v>
      </c>
    </row>
    <row r="20" spans="1:131">
      <c r="A20" s="63" t="s">
        <v>31</v>
      </c>
      <c r="B20" s="250" t="s">
        <v>281</v>
      </c>
      <c r="C20" s="247">
        <v>41364</v>
      </c>
      <c r="D20" s="248">
        <v>95.99</v>
      </c>
      <c r="E20" s="248">
        <v>26.74</v>
      </c>
      <c r="F20" s="248">
        <v>17.138999999999999</v>
      </c>
      <c r="G20" s="248">
        <v>8.1370000000000005</v>
      </c>
      <c r="H20" s="248">
        <v>5.24</v>
      </c>
      <c r="I20" s="249">
        <v>0.26529999999999998</v>
      </c>
      <c r="J20" s="249">
        <v>2.1600000000000001E-2</v>
      </c>
      <c r="K20" s="249">
        <v>0.35599999999999998</v>
      </c>
      <c r="L20" s="249">
        <v>0.377</v>
      </c>
      <c r="M20" s="249">
        <v>1.7800000000000003E-2</v>
      </c>
      <c r="N20" s="249">
        <v>2.06E-2</v>
      </c>
      <c r="O20" s="249">
        <v>1.0800000000000001E-2</v>
      </c>
      <c r="P20" s="248">
        <v>0.92500000000000004</v>
      </c>
      <c r="Q20" s="247">
        <v>106.6</v>
      </c>
      <c r="R20" s="248">
        <v>7.4</v>
      </c>
      <c r="S20" s="247">
        <v>5330.1666666666661</v>
      </c>
      <c r="T20" s="247">
        <v>472.04</v>
      </c>
      <c r="U20" s="247">
        <v>94</v>
      </c>
      <c r="V20" s="247">
        <v>274.33333333333331</v>
      </c>
      <c r="W20" s="247">
        <v>3</v>
      </c>
      <c r="X20" s="247">
        <v>4.666666666666667</v>
      </c>
      <c r="Y20" s="247">
        <v>0</v>
      </c>
      <c r="Z20" s="247">
        <v>0</v>
      </c>
      <c r="AA20" s="247">
        <v>0</v>
      </c>
      <c r="AB20" s="247">
        <v>0</v>
      </c>
      <c r="AC20" s="247">
        <v>1</v>
      </c>
      <c r="AD20" s="247">
        <v>0</v>
      </c>
      <c r="AE20" s="247">
        <v>0</v>
      </c>
      <c r="AF20" s="247">
        <v>29</v>
      </c>
      <c r="AG20" s="247">
        <v>403.33333333333337</v>
      </c>
      <c r="AH20" s="247">
        <v>0</v>
      </c>
      <c r="AI20" s="247">
        <v>0</v>
      </c>
      <c r="AJ20" s="247">
        <v>0</v>
      </c>
      <c r="AK20" s="247">
        <v>61.166666666666671</v>
      </c>
      <c r="AL20" s="247">
        <v>189.66666666666669</v>
      </c>
      <c r="AM20" s="247">
        <v>4.833333333333333</v>
      </c>
      <c r="AN20" s="247">
        <v>0</v>
      </c>
      <c r="AO20" s="247">
        <v>0</v>
      </c>
      <c r="AP20" s="247">
        <v>0</v>
      </c>
      <c r="AQ20" s="247">
        <v>0</v>
      </c>
      <c r="AR20" s="247">
        <v>0</v>
      </c>
      <c r="AS20" s="247">
        <v>0</v>
      </c>
      <c r="AT20" s="247">
        <v>0</v>
      </c>
      <c r="AU20" s="247">
        <v>4615.5</v>
      </c>
      <c r="AV20" s="247">
        <v>0</v>
      </c>
      <c r="AW20" s="247">
        <v>0</v>
      </c>
      <c r="AX20" s="247">
        <v>0</v>
      </c>
      <c r="AY20" s="247">
        <v>0</v>
      </c>
      <c r="AZ20" s="247">
        <v>0.66666666666666674</v>
      </c>
      <c r="BA20" s="247">
        <v>0</v>
      </c>
      <c r="BB20" s="247">
        <v>0.66666666666666674</v>
      </c>
      <c r="BC20" s="247">
        <v>0</v>
      </c>
      <c r="BD20" s="247">
        <v>0</v>
      </c>
      <c r="BE20" s="247">
        <v>0</v>
      </c>
      <c r="BF20" s="247">
        <v>12</v>
      </c>
      <c r="BG20" s="247">
        <v>10.666666666666668</v>
      </c>
      <c r="BH20" s="247">
        <v>0</v>
      </c>
      <c r="BI20" s="247">
        <v>0</v>
      </c>
      <c r="BJ20" s="247">
        <v>0</v>
      </c>
      <c r="BK20" s="247">
        <v>1.3333333333333335</v>
      </c>
      <c r="BL20" s="247">
        <v>0.33333333333333337</v>
      </c>
      <c r="BM20" s="247">
        <v>0</v>
      </c>
      <c r="BN20" s="247">
        <v>0</v>
      </c>
      <c r="BO20" s="247">
        <v>0</v>
      </c>
      <c r="BP20" s="247">
        <v>0.33333333333333337</v>
      </c>
      <c r="BQ20" s="247">
        <v>0</v>
      </c>
      <c r="BR20" s="247">
        <v>0</v>
      </c>
      <c r="BS20" s="247">
        <v>0</v>
      </c>
      <c r="BT20" s="247">
        <v>15</v>
      </c>
      <c r="BU20" s="247">
        <v>0</v>
      </c>
      <c r="BV20" s="247">
        <v>330.83333333333337</v>
      </c>
      <c r="BW20" s="247">
        <v>26.833333333333336</v>
      </c>
      <c r="BX20" s="247">
        <v>0</v>
      </c>
      <c r="BY20" s="247">
        <v>1</v>
      </c>
      <c r="BZ20" s="247">
        <v>48.666666666666671</v>
      </c>
      <c r="CA20" s="247">
        <v>1</v>
      </c>
      <c r="CB20" s="247">
        <v>0</v>
      </c>
      <c r="CC20" s="247">
        <v>0</v>
      </c>
      <c r="CD20" s="247">
        <v>0</v>
      </c>
      <c r="CE20" s="247">
        <v>0</v>
      </c>
      <c r="CF20" s="247">
        <v>1</v>
      </c>
      <c r="CG20" s="247">
        <v>0</v>
      </c>
      <c r="CH20" s="247">
        <v>0.66666666666666674</v>
      </c>
      <c r="CI20" s="247">
        <v>3.6666666666666665</v>
      </c>
      <c r="CJ20" s="247">
        <v>0</v>
      </c>
      <c r="CK20" s="247">
        <v>0</v>
      </c>
      <c r="CL20" s="247">
        <v>0</v>
      </c>
      <c r="CM20" s="247">
        <v>0</v>
      </c>
      <c r="CN20" s="247">
        <v>0.70666666666666678</v>
      </c>
      <c r="CO20" s="247">
        <v>0.66666666666666674</v>
      </c>
      <c r="CP20" s="247">
        <v>0</v>
      </c>
      <c r="CQ20" s="247">
        <v>41.666666666666671</v>
      </c>
      <c r="CR20" s="247">
        <v>0</v>
      </c>
      <c r="CS20" s="247">
        <v>3.3333333333333335</v>
      </c>
      <c r="CT20" s="247">
        <v>0</v>
      </c>
      <c r="CU20" s="247">
        <v>0</v>
      </c>
      <c r="CV20" s="247">
        <v>33</v>
      </c>
      <c r="CW20" s="247">
        <v>1.3333333333333335</v>
      </c>
      <c r="CX20" s="247">
        <v>16</v>
      </c>
      <c r="CY20" s="247">
        <v>12.333333333333332</v>
      </c>
      <c r="CZ20" s="247">
        <v>6.666666666666667</v>
      </c>
      <c r="DA20" s="247">
        <v>0</v>
      </c>
      <c r="DB20" s="247">
        <v>0</v>
      </c>
      <c r="DC20" s="247">
        <v>21.333333333333332</v>
      </c>
      <c r="DD20" s="247">
        <v>0</v>
      </c>
      <c r="DE20" s="247">
        <v>0</v>
      </c>
      <c r="DF20" s="247">
        <v>0</v>
      </c>
      <c r="DG20" s="247">
        <v>56.666666666666664</v>
      </c>
      <c r="DH20" s="247">
        <v>14.666666666666668</v>
      </c>
      <c r="DI20" s="247">
        <v>0</v>
      </c>
      <c r="DJ20" s="247">
        <v>0</v>
      </c>
      <c r="DK20" s="247">
        <v>203</v>
      </c>
      <c r="DL20" s="247">
        <v>0</v>
      </c>
      <c r="DM20" s="247">
        <v>3</v>
      </c>
      <c r="DN20" s="247">
        <v>2.666666666666667</v>
      </c>
      <c r="DO20" s="247">
        <v>2</v>
      </c>
      <c r="DP20" s="247">
        <v>0</v>
      </c>
      <c r="DQ20" s="247">
        <v>0</v>
      </c>
      <c r="DR20" s="247">
        <v>0</v>
      </c>
      <c r="DS20" s="247">
        <v>0</v>
      </c>
      <c r="DT20" s="247">
        <v>0</v>
      </c>
      <c r="DU20" s="247">
        <v>0</v>
      </c>
      <c r="DV20" s="247">
        <v>0</v>
      </c>
      <c r="DW20" s="247">
        <v>0</v>
      </c>
      <c r="DX20" s="247">
        <v>0</v>
      </c>
      <c r="DY20" s="247">
        <v>0</v>
      </c>
      <c r="DZ20" s="247">
        <v>0</v>
      </c>
      <c r="EA20" s="247">
        <v>0</v>
      </c>
    </row>
    <row r="21" spans="1:131">
      <c r="A21" s="16" t="s">
        <v>33</v>
      </c>
      <c r="B21" s="149" t="s">
        <v>281</v>
      </c>
      <c r="C21" s="247">
        <v>38434</v>
      </c>
      <c r="D21" s="248">
        <v>78.069999999999993</v>
      </c>
      <c r="E21" s="248">
        <v>24.739000000000001</v>
      </c>
      <c r="F21" s="248">
        <v>17.252000000000002</v>
      </c>
      <c r="G21" s="248">
        <v>8.1150000000000002</v>
      </c>
      <c r="H21" s="248">
        <v>9.76</v>
      </c>
      <c r="I21" s="249">
        <v>0.28170000000000001</v>
      </c>
      <c r="J21" s="249">
        <v>4.6375E-2</v>
      </c>
      <c r="K21" s="249">
        <v>0.40700000000000003</v>
      </c>
      <c r="L21" s="249">
        <v>0.44500000000000001</v>
      </c>
      <c r="M21" s="249">
        <v>4.3300000000000005E-2</v>
      </c>
      <c r="N21" s="249">
        <v>2.9800000000000004E-2</v>
      </c>
      <c r="O21" s="249">
        <v>1.2E-2</v>
      </c>
      <c r="P21" s="248">
        <v>1.3460000000000001</v>
      </c>
      <c r="Q21" s="247">
        <v>104.8</v>
      </c>
      <c r="R21" s="248">
        <v>7.6</v>
      </c>
      <c r="S21" s="247">
        <v>1642.5</v>
      </c>
      <c r="T21" s="247">
        <v>449.66666666666663</v>
      </c>
      <c r="U21" s="247">
        <v>68</v>
      </c>
      <c r="V21" s="247">
        <v>278.83333333333337</v>
      </c>
      <c r="W21" s="247">
        <v>0</v>
      </c>
      <c r="X21" s="247">
        <v>3.5</v>
      </c>
      <c r="Y21" s="247">
        <v>0</v>
      </c>
      <c r="Z21" s="247">
        <v>0</v>
      </c>
      <c r="AA21" s="247">
        <v>0</v>
      </c>
      <c r="AB21" s="247">
        <v>0</v>
      </c>
      <c r="AC21" s="247">
        <v>0</v>
      </c>
      <c r="AD21" s="247">
        <v>0</v>
      </c>
      <c r="AE21" s="247">
        <v>0</v>
      </c>
      <c r="AF21" s="247">
        <v>1</v>
      </c>
      <c r="AG21" s="247">
        <v>357.83333333333337</v>
      </c>
      <c r="AH21" s="247">
        <v>0</v>
      </c>
      <c r="AI21" s="247">
        <v>0</v>
      </c>
      <c r="AJ21" s="247">
        <v>1</v>
      </c>
      <c r="AK21" s="247">
        <v>103.16666666666666</v>
      </c>
      <c r="AL21" s="247">
        <v>53</v>
      </c>
      <c r="AM21" s="247">
        <v>2</v>
      </c>
      <c r="AN21" s="247">
        <v>0</v>
      </c>
      <c r="AO21" s="247">
        <v>0</v>
      </c>
      <c r="AP21" s="247">
        <v>0</v>
      </c>
      <c r="AQ21" s="247">
        <v>0</v>
      </c>
      <c r="AR21" s="247">
        <v>0</v>
      </c>
      <c r="AS21" s="247">
        <v>0</v>
      </c>
      <c r="AT21" s="247">
        <v>0</v>
      </c>
      <c r="AU21" s="247">
        <v>1107.8333333333333</v>
      </c>
      <c r="AV21" s="247">
        <v>0</v>
      </c>
      <c r="AW21" s="247">
        <v>0</v>
      </c>
      <c r="AX21" s="247">
        <v>0</v>
      </c>
      <c r="AY21" s="247">
        <v>0</v>
      </c>
      <c r="AZ21" s="247">
        <v>0</v>
      </c>
      <c r="BA21" s="247">
        <v>0</v>
      </c>
      <c r="BB21" s="247">
        <v>2.6666666666666665</v>
      </c>
      <c r="BC21" s="247">
        <v>0</v>
      </c>
      <c r="BD21" s="247">
        <v>0</v>
      </c>
      <c r="BE21" s="247">
        <v>0</v>
      </c>
      <c r="BF21" s="247">
        <v>9.3333333333333321</v>
      </c>
      <c r="BG21" s="247">
        <v>2.666666666666667</v>
      </c>
      <c r="BH21" s="247">
        <v>0</v>
      </c>
      <c r="BI21" s="247">
        <v>0</v>
      </c>
      <c r="BJ21" s="247">
        <v>0</v>
      </c>
      <c r="BK21" s="247">
        <v>2</v>
      </c>
      <c r="BL21" s="247">
        <v>0</v>
      </c>
      <c r="BM21" s="247">
        <v>0</v>
      </c>
      <c r="BN21" s="247">
        <v>0</v>
      </c>
      <c r="BO21" s="247">
        <v>0</v>
      </c>
      <c r="BP21" s="247">
        <v>1.8333333333333335</v>
      </c>
      <c r="BQ21" s="247">
        <v>0</v>
      </c>
      <c r="BR21" s="247">
        <v>0</v>
      </c>
      <c r="BS21" s="247">
        <v>0</v>
      </c>
      <c r="BT21" s="247">
        <v>12.5</v>
      </c>
      <c r="BU21" s="247">
        <v>0</v>
      </c>
      <c r="BV21" s="247">
        <v>151.16666666666669</v>
      </c>
      <c r="BW21" s="247">
        <v>25.333333333333332</v>
      </c>
      <c r="BX21" s="247">
        <v>0.66666666666666674</v>
      </c>
      <c r="BY21" s="247">
        <v>7.333333333333333</v>
      </c>
      <c r="BZ21" s="247">
        <v>35</v>
      </c>
      <c r="CA21" s="247">
        <v>3.5</v>
      </c>
      <c r="CB21" s="247">
        <v>0</v>
      </c>
      <c r="CC21" s="247">
        <v>0.5</v>
      </c>
      <c r="CD21" s="247">
        <v>0</v>
      </c>
      <c r="CE21" s="247">
        <v>0</v>
      </c>
      <c r="CF21" s="247">
        <v>0</v>
      </c>
      <c r="CG21" s="247">
        <v>0</v>
      </c>
      <c r="CH21" s="247">
        <v>6</v>
      </c>
      <c r="CI21" s="247">
        <v>2.333333333333333</v>
      </c>
      <c r="CJ21" s="247">
        <v>4</v>
      </c>
      <c r="CK21" s="247">
        <v>0</v>
      </c>
      <c r="CL21" s="247">
        <v>0</v>
      </c>
      <c r="CM21" s="247">
        <v>0</v>
      </c>
      <c r="CN21" s="247">
        <v>7</v>
      </c>
      <c r="CO21" s="247">
        <v>0</v>
      </c>
      <c r="CP21" s="247">
        <v>0</v>
      </c>
      <c r="CQ21" s="247">
        <v>17.5</v>
      </c>
      <c r="CR21" s="247">
        <v>175</v>
      </c>
      <c r="CS21" s="247">
        <v>0</v>
      </c>
      <c r="CT21" s="247">
        <v>0</v>
      </c>
      <c r="CU21" s="247">
        <v>0</v>
      </c>
      <c r="CV21" s="247">
        <v>24</v>
      </c>
      <c r="CW21" s="247">
        <v>0</v>
      </c>
      <c r="CX21" s="247">
        <v>0</v>
      </c>
      <c r="CY21" s="247">
        <v>2</v>
      </c>
      <c r="CZ21" s="247">
        <v>3</v>
      </c>
      <c r="DA21" s="247">
        <v>0</v>
      </c>
      <c r="DB21" s="247">
        <v>0</v>
      </c>
      <c r="DC21" s="247">
        <v>39</v>
      </c>
      <c r="DD21" s="247">
        <v>0</v>
      </c>
      <c r="DE21" s="247">
        <v>0</v>
      </c>
      <c r="DF21" s="247">
        <v>0</v>
      </c>
      <c r="DG21" s="247">
        <v>66.166666666666671</v>
      </c>
      <c r="DH21" s="247">
        <v>19</v>
      </c>
      <c r="DI21" s="247">
        <v>0</v>
      </c>
      <c r="DJ21" s="247">
        <v>0</v>
      </c>
      <c r="DK21" s="247">
        <v>193.66666666666669</v>
      </c>
      <c r="DL21" s="247">
        <v>0</v>
      </c>
      <c r="DM21" s="247">
        <v>0</v>
      </c>
      <c r="DN21" s="247">
        <v>1</v>
      </c>
      <c r="DO21" s="247">
        <v>2.5</v>
      </c>
      <c r="DP21" s="247">
        <v>0</v>
      </c>
      <c r="DQ21" s="247">
        <v>0</v>
      </c>
      <c r="DR21" s="247">
        <v>0</v>
      </c>
      <c r="DS21" s="247">
        <v>0</v>
      </c>
      <c r="DT21" s="247">
        <v>0</v>
      </c>
      <c r="DU21" s="247">
        <v>0</v>
      </c>
      <c r="DV21" s="247">
        <v>0</v>
      </c>
      <c r="DW21" s="247">
        <v>0</v>
      </c>
      <c r="DX21" s="247">
        <v>0</v>
      </c>
      <c r="DY21" s="247">
        <v>0</v>
      </c>
      <c r="DZ21" s="247">
        <v>0</v>
      </c>
      <c r="EA21" s="247">
        <v>0</v>
      </c>
    </row>
    <row r="22" spans="1:131">
      <c r="A22" s="16" t="s">
        <v>34</v>
      </c>
      <c r="B22" s="149" t="s">
        <v>281</v>
      </c>
      <c r="C22" s="247">
        <v>29699</v>
      </c>
      <c r="D22" s="248">
        <v>63.27</v>
      </c>
      <c r="E22" s="248">
        <v>18.751999999999999</v>
      </c>
      <c r="F22" s="248">
        <v>17.722999999999999</v>
      </c>
      <c r="G22" s="248">
        <v>7.8980000000000006</v>
      </c>
      <c r="H22" s="248">
        <v>18.38</v>
      </c>
      <c r="I22" s="249">
        <v>0.435</v>
      </c>
      <c r="J22" s="249">
        <v>6.1900000000000011E-2</v>
      </c>
      <c r="K22" s="249">
        <v>0.66300000000000003</v>
      </c>
      <c r="L22" s="249">
        <v>0.72599999999999998</v>
      </c>
      <c r="M22" s="249">
        <v>6.3200000000000006E-2</v>
      </c>
      <c r="N22" s="249">
        <v>5.0500000000000003E-2</v>
      </c>
      <c r="O22" s="249">
        <v>1.03E-2</v>
      </c>
      <c r="P22" s="248">
        <v>2.02</v>
      </c>
      <c r="Q22" s="247">
        <v>99</v>
      </c>
      <c r="R22" s="248">
        <v>10.8</v>
      </c>
      <c r="S22" s="247">
        <v>1558.9</v>
      </c>
      <c r="T22" s="247">
        <v>2442.1999999999998</v>
      </c>
      <c r="U22" s="247">
        <v>58.166666666666671</v>
      </c>
      <c r="V22" s="247">
        <v>409.76666666666659</v>
      </c>
      <c r="W22" s="247">
        <v>22</v>
      </c>
      <c r="X22" s="247">
        <v>4.8</v>
      </c>
      <c r="Y22" s="247">
        <v>0</v>
      </c>
      <c r="Z22" s="247">
        <v>0</v>
      </c>
      <c r="AA22" s="247">
        <v>0</v>
      </c>
      <c r="AB22" s="247">
        <v>0</v>
      </c>
      <c r="AC22" s="247">
        <v>0</v>
      </c>
      <c r="AD22" s="247">
        <v>0</v>
      </c>
      <c r="AE22" s="247">
        <v>0</v>
      </c>
      <c r="AF22" s="247">
        <v>0</v>
      </c>
      <c r="AG22" s="247">
        <v>36.766666666666666</v>
      </c>
      <c r="AH22" s="247">
        <v>0</v>
      </c>
      <c r="AI22" s="247">
        <v>0</v>
      </c>
      <c r="AJ22" s="247">
        <v>0</v>
      </c>
      <c r="AK22" s="247">
        <v>111</v>
      </c>
      <c r="AL22" s="247">
        <v>133.86666666666665</v>
      </c>
      <c r="AM22" s="247">
        <v>0</v>
      </c>
      <c r="AN22" s="247">
        <v>0</v>
      </c>
      <c r="AO22" s="247">
        <v>0</v>
      </c>
      <c r="AP22" s="247">
        <v>0</v>
      </c>
      <c r="AQ22" s="247">
        <v>0</v>
      </c>
      <c r="AR22" s="247">
        <v>2</v>
      </c>
      <c r="AS22" s="247">
        <v>0</v>
      </c>
      <c r="AT22" s="247">
        <v>0</v>
      </c>
      <c r="AU22" s="247">
        <v>1185.4000000000001</v>
      </c>
      <c r="AV22" s="247">
        <v>0</v>
      </c>
      <c r="AW22" s="247">
        <v>0</v>
      </c>
      <c r="AX22" s="247">
        <v>0</v>
      </c>
      <c r="AY22" s="247">
        <v>0</v>
      </c>
      <c r="AZ22" s="247">
        <v>0</v>
      </c>
      <c r="BA22" s="247">
        <v>0</v>
      </c>
      <c r="BB22" s="247">
        <v>8.1666666666666661</v>
      </c>
      <c r="BC22" s="247">
        <v>0</v>
      </c>
      <c r="BD22" s="247">
        <v>0.5</v>
      </c>
      <c r="BE22" s="247">
        <v>26.1</v>
      </c>
      <c r="BF22" s="247">
        <v>20.166666666666668</v>
      </c>
      <c r="BG22" s="247">
        <v>28.633333333333336</v>
      </c>
      <c r="BH22" s="247">
        <v>0</v>
      </c>
      <c r="BI22" s="247">
        <v>0</v>
      </c>
      <c r="BJ22" s="247">
        <v>0</v>
      </c>
      <c r="BK22" s="247">
        <v>5.5</v>
      </c>
      <c r="BL22" s="247">
        <v>0</v>
      </c>
      <c r="BM22" s="247">
        <v>0</v>
      </c>
      <c r="BN22" s="247">
        <v>0</v>
      </c>
      <c r="BO22" s="247">
        <v>0</v>
      </c>
      <c r="BP22" s="247">
        <v>11.6</v>
      </c>
      <c r="BQ22" s="247">
        <v>0</v>
      </c>
      <c r="BR22" s="247">
        <v>0</v>
      </c>
      <c r="BS22" s="247">
        <v>0</v>
      </c>
      <c r="BT22" s="247">
        <v>31.666666666666668</v>
      </c>
      <c r="BU22" s="247">
        <v>0</v>
      </c>
      <c r="BV22" s="247">
        <v>1437.0666666666668</v>
      </c>
      <c r="BW22" s="247">
        <v>211.1</v>
      </c>
      <c r="BX22" s="247">
        <v>0</v>
      </c>
      <c r="BY22" s="247">
        <v>4.8333333333333339</v>
      </c>
      <c r="BZ22" s="247">
        <v>158.30000000000001</v>
      </c>
      <c r="CA22" s="247">
        <v>0.8</v>
      </c>
      <c r="CB22" s="247">
        <v>0</v>
      </c>
      <c r="CC22" s="247">
        <v>0</v>
      </c>
      <c r="CD22" s="247">
        <v>0</v>
      </c>
      <c r="CE22" s="247">
        <v>0</v>
      </c>
      <c r="CF22" s="247">
        <v>1.5</v>
      </c>
      <c r="CG22" s="247">
        <v>0</v>
      </c>
      <c r="CH22" s="247">
        <v>4.5</v>
      </c>
      <c r="CI22" s="247">
        <v>41.533333333333331</v>
      </c>
      <c r="CJ22" s="247">
        <v>0</v>
      </c>
      <c r="CK22" s="247">
        <v>0</v>
      </c>
      <c r="CL22" s="247">
        <v>0</v>
      </c>
      <c r="CM22" s="247">
        <v>0</v>
      </c>
      <c r="CN22" s="247">
        <v>18.666666666666668</v>
      </c>
      <c r="CO22" s="247">
        <v>0</v>
      </c>
      <c r="CP22" s="247">
        <v>10.8</v>
      </c>
      <c r="CQ22" s="247">
        <v>419.83333333333337</v>
      </c>
      <c r="CR22" s="247">
        <v>90</v>
      </c>
      <c r="CS22" s="247">
        <v>0</v>
      </c>
      <c r="CT22" s="247">
        <v>0</v>
      </c>
      <c r="CU22" s="247">
        <v>0</v>
      </c>
      <c r="CV22" s="247">
        <v>34.5</v>
      </c>
      <c r="CW22" s="247">
        <v>0</v>
      </c>
      <c r="CX22" s="247">
        <v>0</v>
      </c>
      <c r="CY22" s="247">
        <v>6</v>
      </c>
      <c r="CZ22" s="247">
        <v>0.66666666666666674</v>
      </c>
      <c r="DA22" s="247">
        <v>0</v>
      </c>
      <c r="DB22" s="247">
        <v>0</v>
      </c>
      <c r="DC22" s="247">
        <v>17</v>
      </c>
      <c r="DD22" s="247">
        <v>0</v>
      </c>
      <c r="DE22" s="247">
        <v>0</v>
      </c>
      <c r="DF22" s="247">
        <v>24</v>
      </c>
      <c r="DG22" s="247">
        <v>76.333333333333329</v>
      </c>
      <c r="DH22" s="247">
        <v>44.333333333333329</v>
      </c>
      <c r="DI22" s="247">
        <v>0</v>
      </c>
      <c r="DJ22" s="247">
        <v>0</v>
      </c>
      <c r="DK22" s="247">
        <v>265.10000000000002</v>
      </c>
      <c r="DL22" s="247">
        <v>3.3333333333333335</v>
      </c>
      <c r="DM22" s="247">
        <v>18.666666666666664</v>
      </c>
      <c r="DN22" s="247">
        <v>0</v>
      </c>
      <c r="DO22" s="247">
        <v>4.8</v>
      </c>
      <c r="DP22" s="247">
        <v>0</v>
      </c>
      <c r="DQ22" s="247">
        <v>0</v>
      </c>
      <c r="DR22" s="247">
        <v>0</v>
      </c>
      <c r="DS22" s="247">
        <v>0</v>
      </c>
      <c r="DT22" s="247">
        <v>0</v>
      </c>
      <c r="DU22" s="247">
        <v>0</v>
      </c>
      <c r="DV22" s="247">
        <v>0</v>
      </c>
      <c r="DW22" s="247">
        <v>0</v>
      </c>
      <c r="DX22" s="247">
        <v>0</v>
      </c>
      <c r="DY22" s="247">
        <v>0</v>
      </c>
      <c r="DZ22" s="247">
        <v>0</v>
      </c>
      <c r="EA22" s="247">
        <v>0</v>
      </c>
    </row>
    <row r="23" spans="1:131">
      <c r="A23" s="16" t="s">
        <v>36</v>
      </c>
      <c r="B23" s="149" t="s">
        <v>281</v>
      </c>
      <c r="C23" s="247">
        <v>12334.3</v>
      </c>
      <c r="D23" s="248">
        <v>62.43</v>
      </c>
      <c r="E23" s="248">
        <v>7.2769999999999992</v>
      </c>
      <c r="F23" s="248">
        <v>18.270999999999997</v>
      </c>
      <c r="G23" s="248">
        <v>7.5250000000000004</v>
      </c>
      <c r="H23" s="248">
        <v>3.08</v>
      </c>
      <c r="I23" s="249">
        <v>0.6160000000000001</v>
      </c>
      <c r="J23" s="249">
        <v>0.14910000000000004</v>
      </c>
      <c r="K23" s="249">
        <v>0.79200000000000004</v>
      </c>
      <c r="L23" s="249">
        <v>0.95</v>
      </c>
      <c r="M23" s="249">
        <v>9.3100000000000002E-2</v>
      </c>
      <c r="N23" s="249">
        <v>5.5199999999999992E-2</v>
      </c>
      <c r="O23" s="249">
        <v>1.9400000000000004E-2</v>
      </c>
      <c r="P23" s="248">
        <v>2.29</v>
      </c>
      <c r="Q23" s="247">
        <v>94.2</v>
      </c>
      <c r="R23" s="248">
        <v>13.2</v>
      </c>
      <c r="S23" s="247">
        <v>1486</v>
      </c>
      <c r="T23" s="247">
        <v>542.33333333333326</v>
      </c>
      <c r="U23" s="247">
        <v>50</v>
      </c>
      <c r="V23" s="247">
        <v>470.66666666666669</v>
      </c>
      <c r="W23" s="247">
        <v>1</v>
      </c>
      <c r="X23" s="247">
        <v>0.66666666666666674</v>
      </c>
      <c r="Y23" s="247">
        <v>0</v>
      </c>
      <c r="Z23" s="247">
        <v>0</v>
      </c>
      <c r="AA23" s="247">
        <v>0</v>
      </c>
      <c r="AB23" s="247">
        <v>0</v>
      </c>
      <c r="AC23" s="247">
        <v>0</v>
      </c>
      <c r="AD23" s="247">
        <v>0</v>
      </c>
      <c r="AE23" s="247">
        <v>0</v>
      </c>
      <c r="AF23" s="247">
        <v>0</v>
      </c>
      <c r="AG23" s="247">
        <v>24</v>
      </c>
      <c r="AH23" s="247">
        <v>0</v>
      </c>
      <c r="AI23" s="247">
        <v>0</v>
      </c>
      <c r="AJ23" s="247">
        <v>0</v>
      </c>
      <c r="AK23" s="247">
        <v>254.33333333333331</v>
      </c>
      <c r="AL23" s="247">
        <v>37.333333333333336</v>
      </c>
      <c r="AM23" s="247">
        <v>3.666666666666667</v>
      </c>
      <c r="AN23" s="247">
        <v>0</v>
      </c>
      <c r="AO23" s="247">
        <v>0</v>
      </c>
      <c r="AP23" s="247">
        <v>0</v>
      </c>
      <c r="AQ23" s="247">
        <v>0</v>
      </c>
      <c r="AR23" s="247">
        <v>4.3333333333333339</v>
      </c>
      <c r="AS23" s="247">
        <v>0</v>
      </c>
      <c r="AT23" s="247">
        <v>0</v>
      </c>
      <c r="AU23" s="247">
        <v>1081</v>
      </c>
      <c r="AV23" s="247">
        <v>0</v>
      </c>
      <c r="AW23" s="247">
        <v>0</v>
      </c>
      <c r="AX23" s="247">
        <v>0</v>
      </c>
      <c r="AY23" s="247">
        <v>0.33333333333333337</v>
      </c>
      <c r="AZ23" s="247">
        <v>0.66666666666666674</v>
      </c>
      <c r="BA23" s="247">
        <v>0</v>
      </c>
      <c r="BB23" s="247">
        <v>1</v>
      </c>
      <c r="BC23" s="247">
        <v>0</v>
      </c>
      <c r="BD23" s="247">
        <v>0</v>
      </c>
      <c r="BE23" s="247">
        <v>37.666666666666671</v>
      </c>
      <c r="BF23" s="247">
        <v>18.333333333333336</v>
      </c>
      <c r="BG23" s="247">
        <v>19</v>
      </c>
      <c r="BH23" s="247">
        <v>0</v>
      </c>
      <c r="BI23" s="247">
        <v>0</v>
      </c>
      <c r="BJ23" s="247">
        <v>0</v>
      </c>
      <c r="BK23" s="247">
        <v>2.666666666666667</v>
      </c>
      <c r="BL23" s="247">
        <v>1.6666666666666667</v>
      </c>
      <c r="BM23" s="247">
        <v>0</v>
      </c>
      <c r="BN23" s="247">
        <v>0</v>
      </c>
      <c r="BO23" s="247">
        <v>0</v>
      </c>
      <c r="BP23" s="247">
        <v>0</v>
      </c>
      <c r="BQ23" s="247">
        <v>0</v>
      </c>
      <c r="BR23" s="247">
        <v>0</v>
      </c>
      <c r="BS23" s="247">
        <v>0</v>
      </c>
      <c r="BT23" s="247">
        <v>13.666666666666666</v>
      </c>
      <c r="BU23" s="247">
        <v>0</v>
      </c>
      <c r="BV23" s="247">
        <v>390</v>
      </c>
      <c r="BW23" s="247">
        <v>74</v>
      </c>
      <c r="BX23" s="247">
        <v>0.33333333333333337</v>
      </c>
      <c r="BY23" s="247">
        <v>4.333333333333333</v>
      </c>
      <c r="BZ23" s="247">
        <v>16.666666666666664</v>
      </c>
      <c r="CA23" s="247">
        <v>19</v>
      </c>
      <c r="CB23" s="247">
        <v>0</v>
      </c>
      <c r="CC23" s="247">
        <v>0</v>
      </c>
      <c r="CD23" s="247">
        <v>0.33333333333333337</v>
      </c>
      <c r="CE23" s="247">
        <v>1.6666666666666665</v>
      </c>
      <c r="CF23" s="247">
        <v>8</v>
      </c>
      <c r="CG23" s="247">
        <v>0</v>
      </c>
      <c r="CH23" s="247">
        <v>0</v>
      </c>
      <c r="CI23" s="247">
        <v>0.66666666666666674</v>
      </c>
      <c r="CJ23" s="247">
        <v>0</v>
      </c>
      <c r="CK23" s="247">
        <v>0</v>
      </c>
      <c r="CL23" s="247">
        <v>0</v>
      </c>
      <c r="CM23" s="247">
        <v>0</v>
      </c>
      <c r="CN23" s="247">
        <v>0</v>
      </c>
      <c r="CO23" s="247">
        <v>0</v>
      </c>
      <c r="CP23" s="247">
        <v>0</v>
      </c>
      <c r="CQ23" s="247">
        <v>9.6666666666666661</v>
      </c>
      <c r="CR23" s="247">
        <v>4</v>
      </c>
      <c r="CS23" s="247">
        <v>4.666666666666667</v>
      </c>
      <c r="CT23" s="247">
        <v>0</v>
      </c>
      <c r="CU23" s="247">
        <v>0</v>
      </c>
      <c r="CV23" s="247">
        <v>24.666666666666664</v>
      </c>
      <c r="CW23" s="247">
        <v>0</v>
      </c>
      <c r="CX23" s="247">
        <v>1.3333333333333335</v>
      </c>
      <c r="CY23" s="247">
        <v>0</v>
      </c>
      <c r="CZ23" s="247">
        <v>1</v>
      </c>
      <c r="DA23" s="247">
        <v>13.666666666666666</v>
      </c>
      <c r="DB23" s="247">
        <v>0</v>
      </c>
      <c r="DC23" s="247">
        <v>4.6666666666666661</v>
      </c>
      <c r="DD23" s="247">
        <v>0</v>
      </c>
      <c r="DE23" s="247">
        <v>0</v>
      </c>
      <c r="DF23" s="247">
        <v>46.333333333333329</v>
      </c>
      <c r="DG23" s="247">
        <v>309.66666666666669</v>
      </c>
      <c r="DH23" s="247">
        <v>0</v>
      </c>
      <c r="DI23" s="247">
        <v>0</v>
      </c>
      <c r="DJ23" s="247">
        <v>0</v>
      </c>
      <c r="DK23" s="247">
        <v>114.66666666666667</v>
      </c>
      <c r="DL23" s="247">
        <v>0.66666666666666674</v>
      </c>
      <c r="DM23" s="247">
        <v>0.33333333333333337</v>
      </c>
      <c r="DN23" s="247">
        <v>0</v>
      </c>
      <c r="DO23" s="247">
        <v>0.66666666666666674</v>
      </c>
      <c r="DP23" s="247">
        <v>0</v>
      </c>
      <c r="DQ23" s="247">
        <v>0</v>
      </c>
      <c r="DR23" s="247">
        <v>0</v>
      </c>
      <c r="DS23" s="247">
        <v>0</v>
      </c>
      <c r="DT23" s="247">
        <v>0</v>
      </c>
      <c r="DU23" s="247">
        <v>0</v>
      </c>
      <c r="DV23" s="247">
        <v>0</v>
      </c>
      <c r="DW23" s="247">
        <v>0</v>
      </c>
      <c r="DX23" s="247">
        <v>0</v>
      </c>
      <c r="DY23" s="247">
        <v>0</v>
      </c>
      <c r="DZ23" s="247">
        <v>0</v>
      </c>
      <c r="EA23" s="247">
        <v>0</v>
      </c>
    </row>
    <row r="24" spans="1:131">
      <c r="A24" s="16" t="s">
        <v>39</v>
      </c>
      <c r="B24" s="149" t="s">
        <v>281</v>
      </c>
      <c r="C24" s="247">
        <v>8534.4</v>
      </c>
      <c r="D24" s="248">
        <v>77.150000000000006</v>
      </c>
      <c r="E24" s="248">
        <v>4.8409999999999993</v>
      </c>
      <c r="F24" s="248">
        <v>18.295000000000002</v>
      </c>
      <c r="G24" s="248">
        <v>7.5090000000000003</v>
      </c>
      <c r="H24" s="248">
        <v>6.38</v>
      </c>
      <c r="I24" s="249">
        <v>0.60799999999999998</v>
      </c>
      <c r="J24" s="249">
        <v>0.12809999999999999</v>
      </c>
      <c r="K24" s="249">
        <v>0.876</v>
      </c>
      <c r="L24" s="249">
        <v>0.999</v>
      </c>
      <c r="M24" s="249">
        <v>0.1119</v>
      </c>
      <c r="N24" s="249">
        <v>5.6799999999999996E-2</v>
      </c>
      <c r="O24" s="249">
        <v>1.95E-2</v>
      </c>
      <c r="P24" s="248">
        <v>2.19</v>
      </c>
      <c r="Q24" s="247">
        <v>90.4</v>
      </c>
      <c r="R24" s="248">
        <v>13</v>
      </c>
      <c r="S24" s="247">
        <v>322.01587301587301</v>
      </c>
      <c r="T24" s="247">
        <v>864.42857142857133</v>
      </c>
      <c r="U24" s="247">
        <v>182.66666666666669</v>
      </c>
      <c r="V24" s="247">
        <v>426.84126984126988</v>
      </c>
      <c r="W24" s="247">
        <v>0</v>
      </c>
      <c r="X24" s="247">
        <v>1.8333333333333335</v>
      </c>
      <c r="Y24" s="247">
        <v>0</v>
      </c>
      <c r="Z24" s="247">
        <v>0</v>
      </c>
      <c r="AA24" s="247">
        <v>0</v>
      </c>
      <c r="AB24" s="247">
        <v>0</v>
      </c>
      <c r="AC24" s="247">
        <v>0</v>
      </c>
      <c r="AD24" s="247">
        <v>0</v>
      </c>
      <c r="AE24" s="247">
        <v>0</v>
      </c>
      <c r="AF24" s="247">
        <v>0</v>
      </c>
      <c r="AG24" s="247">
        <v>0</v>
      </c>
      <c r="AH24" s="247">
        <v>0</v>
      </c>
      <c r="AI24" s="247">
        <v>0</v>
      </c>
      <c r="AJ24" s="247">
        <v>0</v>
      </c>
      <c r="AK24" s="247">
        <v>24.452380952380953</v>
      </c>
      <c r="AL24" s="247">
        <v>48.182539682539684</v>
      </c>
      <c r="AM24" s="247">
        <v>9.7857142857142847</v>
      </c>
      <c r="AN24" s="247">
        <v>0</v>
      </c>
      <c r="AO24" s="247">
        <v>0</v>
      </c>
      <c r="AP24" s="247">
        <v>0</v>
      </c>
      <c r="AQ24" s="247">
        <v>0</v>
      </c>
      <c r="AR24" s="247">
        <v>3</v>
      </c>
      <c r="AS24" s="247">
        <v>0</v>
      </c>
      <c r="AT24" s="247">
        <v>0</v>
      </c>
      <c r="AU24" s="247">
        <v>16.333333333333332</v>
      </c>
      <c r="AV24" s="247">
        <v>0.79365079365079372</v>
      </c>
      <c r="AW24" s="247">
        <v>0</v>
      </c>
      <c r="AX24" s="247">
        <v>0</v>
      </c>
      <c r="AY24" s="247">
        <v>0</v>
      </c>
      <c r="AZ24" s="247">
        <v>0.66666666666666674</v>
      </c>
      <c r="BA24" s="247">
        <v>0</v>
      </c>
      <c r="BB24" s="247">
        <v>0</v>
      </c>
      <c r="BC24" s="247">
        <v>0</v>
      </c>
      <c r="BD24" s="247">
        <v>4.6587301587301591</v>
      </c>
      <c r="BE24" s="247">
        <v>9</v>
      </c>
      <c r="BF24" s="247">
        <v>39.341269841269842</v>
      </c>
      <c r="BG24" s="247">
        <v>123.45238095238093</v>
      </c>
      <c r="BH24" s="247">
        <v>0</v>
      </c>
      <c r="BI24" s="247">
        <v>0</v>
      </c>
      <c r="BJ24" s="247">
        <v>0</v>
      </c>
      <c r="BK24" s="247">
        <v>12.888888888888889</v>
      </c>
      <c r="BL24" s="247">
        <v>17.460317460317462</v>
      </c>
      <c r="BM24" s="247">
        <v>0</v>
      </c>
      <c r="BN24" s="247">
        <v>0</v>
      </c>
      <c r="BO24" s="247">
        <v>0</v>
      </c>
      <c r="BP24" s="247">
        <v>0</v>
      </c>
      <c r="BQ24" s="247">
        <v>0</v>
      </c>
      <c r="BR24" s="247">
        <v>0</v>
      </c>
      <c r="BS24" s="247">
        <v>0</v>
      </c>
      <c r="BT24" s="247">
        <v>5.8412698412698418</v>
      </c>
      <c r="BU24" s="247">
        <v>0</v>
      </c>
      <c r="BV24" s="247">
        <v>532.22222222222229</v>
      </c>
      <c r="BW24" s="247">
        <v>166.07936507936509</v>
      </c>
      <c r="BX24" s="247">
        <v>0</v>
      </c>
      <c r="BY24" s="247">
        <v>1</v>
      </c>
      <c r="BZ24" s="247">
        <v>4.9523809523809526</v>
      </c>
      <c r="CA24" s="247">
        <v>8</v>
      </c>
      <c r="CB24" s="247">
        <v>0</v>
      </c>
      <c r="CC24" s="247">
        <v>0</v>
      </c>
      <c r="CD24" s="247">
        <v>0</v>
      </c>
      <c r="CE24" s="247">
        <v>0</v>
      </c>
      <c r="CF24" s="247">
        <v>0</v>
      </c>
      <c r="CG24" s="247">
        <v>0</v>
      </c>
      <c r="CH24" s="247">
        <v>0</v>
      </c>
      <c r="CI24" s="247">
        <v>0</v>
      </c>
      <c r="CJ24" s="247">
        <v>0</v>
      </c>
      <c r="CK24" s="247">
        <v>0</v>
      </c>
      <c r="CL24" s="247">
        <v>0</v>
      </c>
      <c r="CM24" s="247">
        <v>0</v>
      </c>
      <c r="CN24" s="247">
        <v>0.33333333333333337</v>
      </c>
      <c r="CO24" s="247">
        <v>0</v>
      </c>
      <c r="CP24" s="247">
        <v>0</v>
      </c>
      <c r="CQ24" s="247">
        <v>146</v>
      </c>
      <c r="CR24" s="247">
        <v>0</v>
      </c>
      <c r="CS24" s="247">
        <v>0.33333333333333337</v>
      </c>
      <c r="CT24" s="247">
        <v>0</v>
      </c>
      <c r="CU24" s="247">
        <v>0</v>
      </c>
      <c r="CV24" s="247">
        <v>84.333333333333343</v>
      </c>
      <c r="CW24" s="247">
        <v>0</v>
      </c>
      <c r="CX24" s="247">
        <v>0</v>
      </c>
      <c r="CY24" s="247">
        <v>2.666666666666667</v>
      </c>
      <c r="CZ24" s="247">
        <v>0</v>
      </c>
      <c r="DA24" s="247">
        <v>93.666666666666657</v>
      </c>
      <c r="DB24" s="247">
        <v>0</v>
      </c>
      <c r="DC24" s="247">
        <v>1.6666666666666665</v>
      </c>
      <c r="DD24" s="247">
        <v>0</v>
      </c>
      <c r="DE24" s="247">
        <v>0</v>
      </c>
      <c r="DF24" s="247">
        <v>208.62698412698415</v>
      </c>
      <c r="DG24" s="247">
        <v>33.38095238095238</v>
      </c>
      <c r="DH24" s="247">
        <v>0</v>
      </c>
      <c r="DI24" s="247">
        <v>0</v>
      </c>
      <c r="DJ24" s="247">
        <v>0</v>
      </c>
      <c r="DK24" s="247">
        <v>184.83333333333331</v>
      </c>
      <c r="DL24" s="247">
        <v>0</v>
      </c>
      <c r="DM24" s="247">
        <v>0</v>
      </c>
      <c r="DN24" s="247">
        <v>0</v>
      </c>
      <c r="DO24" s="247">
        <v>1.8333333333333335</v>
      </c>
      <c r="DP24" s="247">
        <v>0</v>
      </c>
      <c r="DQ24" s="247">
        <v>0</v>
      </c>
      <c r="DR24" s="247">
        <v>0</v>
      </c>
      <c r="DS24" s="247">
        <v>0</v>
      </c>
      <c r="DT24" s="247">
        <v>0</v>
      </c>
      <c r="DU24" s="247">
        <v>0</v>
      </c>
      <c r="DV24" s="247">
        <v>0</v>
      </c>
      <c r="DW24" s="247">
        <v>0</v>
      </c>
      <c r="DX24" s="247">
        <v>0</v>
      </c>
      <c r="DY24" s="247">
        <v>0</v>
      </c>
      <c r="DZ24" s="247">
        <v>0</v>
      </c>
      <c r="EA24" s="247">
        <v>0</v>
      </c>
    </row>
    <row r="25" spans="1:131" ht="12" thickBot="1">
      <c r="A25" s="47" t="s">
        <v>40</v>
      </c>
      <c r="B25" s="251" t="s">
        <v>281</v>
      </c>
      <c r="C25" s="247">
        <v>6948.2</v>
      </c>
      <c r="D25" s="248">
        <v>87.93</v>
      </c>
      <c r="E25" s="248">
        <v>4.0939999999999994</v>
      </c>
      <c r="F25" s="248">
        <v>18.597999999999999</v>
      </c>
      <c r="G25" s="248">
        <v>7.5830000000000002</v>
      </c>
      <c r="H25" s="248">
        <v>5.5</v>
      </c>
      <c r="I25" s="249">
        <v>0.625</v>
      </c>
      <c r="J25" s="249">
        <v>0.12019999999999997</v>
      </c>
      <c r="K25" s="249">
        <v>0.78899999999999992</v>
      </c>
      <c r="L25" s="249">
        <v>0.90500000000000003</v>
      </c>
      <c r="M25" s="249">
        <v>0.04</v>
      </c>
      <c r="N25" s="249">
        <v>4.6299999999999994E-2</v>
      </c>
      <c r="O25" s="249">
        <v>1.5600000000000003E-2</v>
      </c>
      <c r="P25" s="248">
        <v>1.95</v>
      </c>
      <c r="Q25" s="247">
        <v>93</v>
      </c>
      <c r="R25" s="248">
        <v>13.6</v>
      </c>
      <c r="S25" s="247">
        <v>177</v>
      </c>
      <c r="T25" s="247">
        <v>290.33333333333337</v>
      </c>
      <c r="U25" s="247">
        <v>132</v>
      </c>
      <c r="V25" s="247">
        <v>305.66666666666669</v>
      </c>
      <c r="W25" s="247">
        <v>0</v>
      </c>
      <c r="X25" s="247">
        <v>0.33333333333333337</v>
      </c>
      <c r="Y25" s="247">
        <v>0</v>
      </c>
      <c r="Z25" s="247">
        <v>0</v>
      </c>
      <c r="AA25" s="247">
        <v>0</v>
      </c>
      <c r="AB25" s="247">
        <v>8</v>
      </c>
      <c r="AC25" s="247">
        <v>0</v>
      </c>
      <c r="AD25" s="247">
        <v>0</v>
      </c>
      <c r="AE25" s="247">
        <v>0</v>
      </c>
      <c r="AF25" s="247">
        <v>0</v>
      </c>
      <c r="AG25" s="247">
        <v>0</v>
      </c>
      <c r="AH25" s="247">
        <v>0</v>
      </c>
      <c r="AI25" s="247">
        <v>0</v>
      </c>
      <c r="AJ25" s="247">
        <v>0</v>
      </c>
      <c r="AK25" s="247">
        <v>16.666666666666668</v>
      </c>
      <c r="AL25" s="247">
        <v>15.666666666666666</v>
      </c>
      <c r="AM25" s="247">
        <v>7.666666666666667</v>
      </c>
      <c r="AN25" s="247">
        <v>0</v>
      </c>
      <c r="AO25" s="247">
        <v>0</v>
      </c>
      <c r="AP25" s="247">
        <v>0</v>
      </c>
      <c r="AQ25" s="247">
        <v>0</v>
      </c>
      <c r="AR25" s="247">
        <v>1.3333333333333335</v>
      </c>
      <c r="AS25" s="247">
        <v>0</v>
      </c>
      <c r="AT25" s="247">
        <v>0</v>
      </c>
      <c r="AU25" s="247">
        <v>21.666666666666664</v>
      </c>
      <c r="AV25" s="247">
        <v>0</v>
      </c>
      <c r="AW25" s="247">
        <v>0</v>
      </c>
      <c r="AX25" s="247">
        <v>0</v>
      </c>
      <c r="AY25" s="247">
        <v>0</v>
      </c>
      <c r="AZ25" s="247">
        <v>0.66666666666666674</v>
      </c>
      <c r="BA25" s="247">
        <v>0</v>
      </c>
      <c r="BB25" s="247">
        <v>0.33333333333333337</v>
      </c>
      <c r="BC25" s="247">
        <v>0</v>
      </c>
      <c r="BD25" s="247">
        <v>0.33333333333333337</v>
      </c>
      <c r="BE25" s="247">
        <v>4.666666666666667</v>
      </c>
      <c r="BF25" s="247">
        <v>27.333333333333336</v>
      </c>
      <c r="BG25" s="247">
        <v>62.333333333333329</v>
      </c>
      <c r="BH25" s="247">
        <v>0</v>
      </c>
      <c r="BI25" s="247">
        <v>0</v>
      </c>
      <c r="BJ25" s="247">
        <v>0</v>
      </c>
      <c r="BK25" s="247">
        <v>11</v>
      </c>
      <c r="BL25" s="247">
        <v>7.3333333333333313</v>
      </c>
      <c r="BM25" s="247">
        <v>0</v>
      </c>
      <c r="BN25" s="247">
        <v>0</v>
      </c>
      <c r="BO25" s="247">
        <v>0</v>
      </c>
      <c r="BP25" s="247">
        <v>0</v>
      </c>
      <c r="BQ25" s="247">
        <v>0</v>
      </c>
      <c r="BR25" s="247">
        <v>0</v>
      </c>
      <c r="BS25" s="247">
        <v>0</v>
      </c>
      <c r="BT25" s="247">
        <v>4</v>
      </c>
      <c r="BU25" s="247">
        <v>0</v>
      </c>
      <c r="BV25" s="247">
        <v>217.66666666666669</v>
      </c>
      <c r="BW25" s="247">
        <v>51.333333333333336</v>
      </c>
      <c r="BX25" s="247">
        <v>0</v>
      </c>
      <c r="BY25" s="247">
        <v>0.33333333333333337</v>
      </c>
      <c r="BZ25" s="247">
        <v>2.666666666666667</v>
      </c>
      <c r="CA25" s="247">
        <v>10.666666666666668</v>
      </c>
      <c r="CB25" s="247">
        <v>0</v>
      </c>
      <c r="CC25" s="247">
        <v>0</v>
      </c>
      <c r="CD25" s="247">
        <v>0</v>
      </c>
      <c r="CE25" s="247">
        <v>0</v>
      </c>
      <c r="CF25" s="247">
        <v>0.66666666666666674</v>
      </c>
      <c r="CG25" s="247">
        <v>0</v>
      </c>
      <c r="CH25" s="247">
        <v>0</v>
      </c>
      <c r="CI25" s="247">
        <v>0</v>
      </c>
      <c r="CJ25" s="247">
        <v>0</v>
      </c>
      <c r="CK25" s="247">
        <v>0</v>
      </c>
      <c r="CL25" s="247">
        <v>0</v>
      </c>
      <c r="CM25" s="247">
        <v>0</v>
      </c>
      <c r="CN25" s="247">
        <v>0</v>
      </c>
      <c r="CO25" s="247">
        <v>0</v>
      </c>
      <c r="CP25" s="247">
        <v>0</v>
      </c>
      <c r="CQ25" s="247">
        <v>3</v>
      </c>
      <c r="CR25" s="247">
        <v>0</v>
      </c>
      <c r="CS25" s="247">
        <v>13</v>
      </c>
      <c r="CT25" s="247">
        <v>6</v>
      </c>
      <c r="CU25" s="247">
        <v>0</v>
      </c>
      <c r="CV25" s="247">
        <v>27</v>
      </c>
      <c r="CW25" s="247">
        <v>0</v>
      </c>
      <c r="CX25" s="247">
        <v>0</v>
      </c>
      <c r="CY25" s="247">
        <v>0</v>
      </c>
      <c r="CZ25" s="247">
        <v>0</v>
      </c>
      <c r="DA25" s="247">
        <v>86</v>
      </c>
      <c r="DB25" s="247">
        <v>0</v>
      </c>
      <c r="DC25" s="247">
        <v>0</v>
      </c>
      <c r="DD25" s="247">
        <v>0</v>
      </c>
      <c r="DE25" s="247">
        <v>0</v>
      </c>
      <c r="DF25" s="247">
        <v>255.66666666666666</v>
      </c>
      <c r="DG25" s="247">
        <v>5.6666666666666661</v>
      </c>
      <c r="DH25" s="247">
        <v>1</v>
      </c>
      <c r="DI25" s="247">
        <v>0</v>
      </c>
      <c r="DJ25" s="247">
        <v>0</v>
      </c>
      <c r="DK25" s="247">
        <v>43.333333333333336</v>
      </c>
      <c r="DL25" s="247">
        <v>0</v>
      </c>
      <c r="DM25" s="247">
        <v>0</v>
      </c>
      <c r="DN25" s="247">
        <v>0</v>
      </c>
      <c r="DO25" s="247">
        <v>0.33333333333333337</v>
      </c>
      <c r="DP25" s="247">
        <v>0</v>
      </c>
      <c r="DQ25" s="247">
        <v>0</v>
      </c>
      <c r="DR25" s="247">
        <v>0</v>
      </c>
      <c r="DS25" s="247">
        <v>0</v>
      </c>
      <c r="DT25" s="247">
        <v>0</v>
      </c>
      <c r="DU25" s="247">
        <v>0</v>
      </c>
      <c r="DV25" s="247">
        <v>0</v>
      </c>
      <c r="DW25" s="247">
        <v>8</v>
      </c>
      <c r="DX25" s="247">
        <v>0</v>
      </c>
      <c r="DY25" s="247">
        <v>0</v>
      </c>
      <c r="DZ25" s="247">
        <v>0</v>
      </c>
      <c r="EA25" s="247">
        <v>0</v>
      </c>
    </row>
    <row r="26" spans="1:131">
      <c r="M26" s="252"/>
      <c r="N26" s="252"/>
      <c r="O26" s="252"/>
    </row>
    <row r="27" spans="1:131">
      <c r="M27" s="252"/>
      <c r="N27" s="252"/>
      <c r="O27" s="252"/>
    </row>
    <row r="28" spans="1:131" ht="22.5">
      <c r="AQ28" s="158" t="s">
        <v>282</v>
      </c>
      <c r="AV28" s="158" t="s">
        <v>283</v>
      </c>
      <c r="BL28" s="158" t="s">
        <v>284</v>
      </c>
      <c r="BQ28" s="158" t="s">
        <v>285</v>
      </c>
    </row>
    <row r="29" spans="1:131" ht="23.25" customHeight="1">
      <c r="A29" s="158" t="s">
        <v>143</v>
      </c>
      <c r="AQ29" s="222" t="s">
        <v>109</v>
      </c>
      <c r="AR29" s="3" t="s">
        <v>120</v>
      </c>
      <c r="AS29" s="3" t="s">
        <v>121</v>
      </c>
      <c r="AT29" s="3" t="s">
        <v>122</v>
      </c>
      <c r="AU29" s="3" t="s">
        <v>123</v>
      </c>
      <c r="AV29" s="3" t="s">
        <v>124</v>
      </c>
      <c r="AW29" s="3" t="s">
        <v>125</v>
      </c>
      <c r="AX29" s="3" t="s">
        <v>126</v>
      </c>
      <c r="AY29" s="3" t="s">
        <v>127</v>
      </c>
      <c r="AZ29" s="3" t="s">
        <v>128</v>
      </c>
      <c r="BA29" s="3" t="s">
        <v>129</v>
      </c>
      <c r="BB29" s="1" t="s">
        <v>286</v>
      </c>
      <c r="BC29" s="1" t="s">
        <v>287</v>
      </c>
      <c r="BL29" s="222" t="s">
        <v>109</v>
      </c>
      <c r="BM29" s="3" t="s">
        <v>120</v>
      </c>
      <c r="BN29" s="3" t="s">
        <v>121</v>
      </c>
      <c r="BO29" s="3" t="s">
        <v>122</v>
      </c>
      <c r="BP29" s="3" t="s">
        <v>123</v>
      </c>
      <c r="BQ29" s="3" t="s">
        <v>124</v>
      </c>
      <c r="BR29" s="3" t="s">
        <v>125</v>
      </c>
      <c r="BS29" s="3" t="s">
        <v>126</v>
      </c>
      <c r="BT29" s="3" t="s">
        <v>127</v>
      </c>
      <c r="BU29" s="3" t="s">
        <v>128</v>
      </c>
      <c r="BV29" s="3" t="s">
        <v>129</v>
      </c>
    </row>
    <row r="30" spans="1:131" ht="22.5">
      <c r="A30" s="258" t="s">
        <v>109</v>
      </c>
      <c r="B30" s="259" t="s">
        <v>120</v>
      </c>
      <c r="C30" s="259" t="s">
        <v>121</v>
      </c>
      <c r="D30" s="259" t="s">
        <v>122</v>
      </c>
      <c r="E30" s="259" t="s">
        <v>123</v>
      </c>
      <c r="F30" s="259" t="s">
        <v>124</v>
      </c>
      <c r="G30" s="259" t="s">
        <v>125</v>
      </c>
      <c r="H30" s="259" t="s">
        <v>126</v>
      </c>
      <c r="I30" s="259" t="s">
        <v>127</v>
      </c>
      <c r="J30" s="259" t="s">
        <v>128</v>
      </c>
      <c r="K30" s="259" t="s">
        <v>129</v>
      </c>
      <c r="L30" s="1" t="s">
        <v>288</v>
      </c>
      <c r="M30" s="1" t="s">
        <v>287</v>
      </c>
      <c r="P30" s="158" t="s">
        <v>289</v>
      </c>
      <c r="AK30" s="158" t="s">
        <v>290</v>
      </c>
      <c r="AQ30" s="16" t="s">
        <v>31</v>
      </c>
      <c r="AR30" s="247">
        <v>4350.7959183673465</v>
      </c>
      <c r="AS30" s="247">
        <v>111.58231292517007</v>
      </c>
      <c r="AT30" s="247">
        <v>41.067176870748298</v>
      </c>
      <c r="AU30" s="247">
        <v>245.24362244897958</v>
      </c>
      <c r="AV30" s="247">
        <v>14.285714285714286</v>
      </c>
      <c r="AW30" s="247">
        <v>1.6666666666666667</v>
      </c>
      <c r="AX30" s="247">
        <v>3.0973639455782309</v>
      </c>
      <c r="AY30" s="247">
        <v>0</v>
      </c>
      <c r="AZ30" s="247">
        <v>0</v>
      </c>
      <c r="BA30" s="247">
        <v>0</v>
      </c>
      <c r="BL30" s="16" t="s">
        <v>31</v>
      </c>
      <c r="BM30" s="247">
        <v>5330.1666666666661</v>
      </c>
      <c r="BN30" s="247">
        <v>472.04</v>
      </c>
      <c r="BO30" s="247">
        <v>94</v>
      </c>
      <c r="BP30" s="247">
        <v>274.33333333333331</v>
      </c>
      <c r="BQ30" s="247">
        <v>3</v>
      </c>
      <c r="BR30" s="247">
        <v>4.666666666666667</v>
      </c>
      <c r="BS30" s="247">
        <v>0</v>
      </c>
      <c r="BT30" s="247">
        <v>0</v>
      </c>
      <c r="BU30" s="247">
        <v>0</v>
      </c>
      <c r="BV30" s="247">
        <v>0</v>
      </c>
    </row>
    <row r="31" spans="1:131">
      <c r="A31" s="16" t="s">
        <v>31</v>
      </c>
      <c r="B31" s="260">
        <v>212.095</v>
      </c>
      <c r="C31" s="260">
        <v>106.69166666666665</v>
      </c>
      <c r="D31" s="260">
        <v>58.65</v>
      </c>
      <c r="E31" s="260">
        <v>20.516666666666666</v>
      </c>
      <c r="F31" s="260">
        <v>3.3333333333333335</v>
      </c>
      <c r="G31" s="260">
        <v>0.38500000000000001</v>
      </c>
      <c r="H31" s="260">
        <v>10.275</v>
      </c>
      <c r="I31" s="260">
        <v>0.16666666666666669</v>
      </c>
      <c r="J31" s="260">
        <v>0</v>
      </c>
      <c r="K31" s="260">
        <v>0.35</v>
      </c>
      <c r="L31" s="154">
        <v>98925.31180000001</v>
      </c>
      <c r="M31" s="154">
        <f t="shared" ref="M31:M36" si="0">SUM(B2:K2)</f>
        <v>52967.443200000009</v>
      </c>
      <c r="V31" s="1" t="s">
        <v>291</v>
      </c>
      <c r="AQ31" s="16" t="s">
        <v>33</v>
      </c>
      <c r="AR31" s="247">
        <v>2787.9523809523812</v>
      </c>
      <c r="AS31" s="247">
        <v>221.38095238095238</v>
      </c>
      <c r="AT31" s="247">
        <v>107.14285714285714</v>
      </c>
      <c r="AU31" s="247">
        <v>275.47619047619048</v>
      </c>
      <c r="AV31" s="247">
        <v>19.285714285714285</v>
      </c>
      <c r="AW31" s="247">
        <v>2.0952380952380953</v>
      </c>
      <c r="AX31" s="247">
        <v>1.3809523809523812</v>
      </c>
      <c r="AY31" s="247">
        <v>0</v>
      </c>
      <c r="AZ31" s="247">
        <v>0</v>
      </c>
      <c r="BA31" s="247">
        <v>0</v>
      </c>
      <c r="BL31" s="16" t="s">
        <v>33</v>
      </c>
      <c r="BM31" s="247">
        <v>1642.5</v>
      </c>
      <c r="BN31" s="247">
        <v>449.66666666666663</v>
      </c>
      <c r="BO31" s="247">
        <v>68</v>
      </c>
      <c r="BP31" s="247">
        <v>278.83333333333337</v>
      </c>
      <c r="BQ31" s="247">
        <v>0</v>
      </c>
      <c r="BR31" s="247">
        <v>3.5</v>
      </c>
      <c r="BS31" s="247">
        <v>0</v>
      </c>
      <c r="BT31" s="247">
        <v>0</v>
      </c>
      <c r="BU31" s="247">
        <v>0</v>
      </c>
      <c r="BV31" s="247">
        <v>0</v>
      </c>
    </row>
    <row r="32" spans="1:131" ht="22.5">
      <c r="A32" s="16" t="s">
        <v>33</v>
      </c>
      <c r="B32" s="260">
        <v>219.40833333333336</v>
      </c>
      <c r="C32" s="260">
        <v>152.03333333333336</v>
      </c>
      <c r="D32" s="260">
        <v>27.18333333333333</v>
      </c>
      <c r="E32" s="260">
        <v>10.608333333333333</v>
      </c>
      <c r="F32" s="260">
        <v>0.8</v>
      </c>
      <c r="G32" s="260">
        <v>1.25</v>
      </c>
      <c r="H32" s="260">
        <v>17.7</v>
      </c>
      <c r="I32" s="260">
        <v>0.2</v>
      </c>
      <c r="J32" s="260">
        <v>0</v>
      </c>
      <c r="K32" s="260">
        <v>0</v>
      </c>
      <c r="L32" s="154">
        <v>75544.844200000007</v>
      </c>
      <c r="M32" s="154">
        <f t="shared" si="0"/>
        <v>51872.12</v>
      </c>
      <c r="V32" s="222" t="s">
        <v>109</v>
      </c>
      <c r="W32" s="3" t="s">
        <v>120</v>
      </c>
      <c r="X32" s="3" t="s">
        <v>121</v>
      </c>
      <c r="Y32" s="3" t="s">
        <v>122</v>
      </c>
      <c r="Z32" s="3" t="s">
        <v>123</v>
      </c>
      <c r="AA32" s="3" t="s">
        <v>124</v>
      </c>
      <c r="AB32" s="3" t="s">
        <v>125</v>
      </c>
      <c r="AC32" s="3" t="s">
        <v>126</v>
      </c>
      <c r="AD32" s="3" t="s">
        <v>127</v>
      </c>
      <c r="AE32" s="3" t="s">
        <v>128</v>
      </c>
      <c r="AF32" s="3" t="s">
        <v>129</v>
      </c>
      <c r="AG32" s="3" t="s">
        <v>286</v>
      </c>
      <c r="AH32" s="3" t="s">
        <v>292</v>
      </c>
      <c r="AQ32" s="16" t="s">
        <v>34</v>
      </c>
      <c r="AR32" s="247">
        <v>982.42857142857144</v>
      </c>
      <c r="AS32" s="247">
        <v>420.04761904761909</v>
      </c>
      <c r="AT32" s="247">
        <v>49.928571428571431</v>
      </c>
      <c r="AU32" s="247">
        <v>603</v>
      </c>
      <c r="AV32" s="247">
        <v>4.7619047619047619</v>
      </c>
      <c r="AW32" s="247">
        <v>1.4047619047619049</v>
      </c>
      <c r="AX32" s="247">
        <v>0</v>
      </c>
      <c r="AY32" s="247">
        <v>0</v>
      </c>
      <c r="AZ32" s="247">
        <v>0</v>
      </c>
      <c r="BA32" s="247">
        <v>15.238095238095239</v>
      </c>
      <c r="BL32" s="16" t="s">
        <v>34</v>
      </c>
      <c r="BM32" s="247">
        <v>1558.9</v>
      </c>
      <c r="BN32" s="247">
        <v>2442.1999999999998</v>
      </c>
      <c r="BO32" s="247">
        <v>58.166666666666671</v>
      </c>
      <c r="BP32" s="247">
        <v>409.76666666666659</v>
      </c>
      <c r="BQ32" s="247">
        <v>22</v>
      </c>
      <c r="BR32" s="247">
        <v>4.8</v>
      </c>
      <c r="BS32" s="247">
        <v>0</v>
      </c>
      <c r="BT32" s="247">
        <v>0</v>
      </c>
      <c r="BU32" s="247">
        <v>0</v>
      </c>
      <c r="BV32" s="247">
        <v>0</v>
      </c>
    </row>
    <row r="33" spans="1:74">
      <c r="A33" s="16" t="s">
        <v>34</v>
      </c>
      <c r="B33" s="260">
        <v>1088.2404761904761</v>
      </c>
      <c r="C33" s="260">
        <v>128.55952380952382</v>
      </c>
      <c r="D33" s="260">
        <v>51.083333333333336</v>
      </c>
      <c r="E33" s="260">
        <v>5.4452380952380945</v>
      </c>
      <c r="F33" s="260">
        <v>0.51666666666666672</v>
      </c>
      <c r="G33" s="260">
        <v>6.1238095238095234</v>
      </c>
      <c r="H33" s="260">
        <v>1.1166666666666667</v>
      </c>
      <c r="I33" s="260">
        <v>0.26666666666666672</v>
      </c>
      <c r="J33" s="260">
        <v>0</v>
      </c>
      <c r="K33" s="260">
        <v>0</v>
      </c>
      <c r="L33" s="154">
        <v>89203.450700000016</v>
      </c>
      <c r="M33" s="154">
        <f t="shared" si="0"/>
        <v>47780.520000000004</v>
      </c>
      <c r="V33" s="16" t="s">
        <v>31</v>
      </c>
      <c r="W33" s="247">
        <v>1360.297619047619</v>
      </c>
      <c r="X33" s="247">
        <v>53.446428571428569</v>
      </c>
      <c r="Y33" s="247">
        <v>144.42857142857142</v>
      </c>
      <c r="Z33" s="247">
        <v>46.714285714285715</v>
      </c>
      <c r="AA33" s="247">
        <v>0.7142857142857143</v>
      </c>
      <c r="AB33" s="247">
        <v>0.4017857142857143</v>
      </c>
      <c r="AC33" s="247">
        <v>5.2857142857142856</v>
      </c>
      <c r="AD33" s="247">
        <v>0</v>
      </c>
      <c r="AE33" s="247">
        <v>0</v>
      </c>
      <c r="AF33" s="247">
        <v>0</v>
      </c>
      <c r="AG33" s="154">
        <v>25172.170100000003</v>
      </c>
      <c r="AH33" s="154">
        <f t="shared" ref="AH33:AH38" si="1">SUM(W33:AF33)</f>
        <v>1611.2886904761906</v>
      </c>
      <c r="AQ33" s="16" t="s">
        <v>36</v>
      </c>
      <c r="AR33" s="247">
        <v>311.54761904761909</v>
      </c>
      <c r="AS33" s="247">
        <v>576.78571428571433</v>
      </c>
      <c r="AT33" s="247">
        <v>131.66666666666666</v>
      </c>
      <c r="AU33" s="247">
        <v>388.80952380952385</v>
      </c>
      <c r="AV33" s="247">
        <v>0</v>
      </c>
      <c r="AW33" s="247">
        <v>6.666666666666667</v>
      </c>
      <c r="AX33" s="247">
        <v>0</v>
      </c>
      <c r="AY33" s="247">
        <v>0.23809523809523811</v>
      </c>
      <c r="AZ33" s="247">
        <v>0</v>
      </c>
      <c r="BA33" s="247">
        <v>1.0256410256410258</v>
      </c>
      <c r="BL33" s="16" t="s">
        <v>36</v>
      </c>
      <c r="BM33" s="247">
        <v>1486</v>
      </c>
      <c r="BN33" s="247">
        <v>542.33333333333326</v>
      </c>
      <c r="BO33" s="247">
        <v>50</v>
      </c>
      <c r="BP33" s="247">
        <v>470.66666666666669</v>
      </c>
      <c r="BQ33" s="247">
        <v>1</v>
      </c>
      <c r="BR33" s="247">
        <v>0.66666666666666674</v>
      </c>
      <c r="BS33" s="247">
        <v>0</v>
      </c>
      <c r="BT33" s="247">
        <v>0</v>
      </c>
      <c r="BU33" s="247">
        <v>0</v>
      </c>
      <c r="BV33" s="247">
        <v>0</v>
      </c>
    </row>
    <row r="34" spans="1:74">
      <c r="A34" s="16" t="s">
        <v>36</v>
      </c>
      <c r="B34" s="260">
        <v>1608.65</v>
      </c>
      <c r="C34" s="260">
        <v>1685.0250000000001</v>
      </c>
      <c r="D34" s="260">
        <v>382</v>
      </c>
      <c r="E34" s="260">
        <v>114.47499999999999</v>
      </c>
      <c r="F34" s="260">
        <v>4.5</v>
      </c>
      <c r="G34" s="260">
        <v>110.95</v>
      </c>
      <c r="H34" s="260">
        <v>0</v>
      </c>
      <c r="I34" s="260">
        <v>1.25</v>
      </c>
      <c r="J34" s="260">
        <v>0</v>
      </c>
      <c r="K34" s="260">
        <v>12.5</v>
      </c>
      <c r="L34" s="154">
        <v>44379.2209</v>
      </c>
      <c r="M34" s="154">
        <f t="shared" si="0"/>
        <v>35049.045300000005</v>
      </c>
      <c r="V34" s="16" t="s">
        <v>33</v>
      </c>
      <c r="W34" s="247">
        <v>1201.625595238095</v>
      </c>
      <c r="X34" s="247">
        <v>124.45714285714284</v>
      </c>
      <c r="Y34" s="247">
        <v>28.55654761904762</v>
      </c>
      <c r="Z34" s="247">
        <v>40.863095238095241</v>
      </c>
      <c r="AA34" s="247">
        <v>0.23809523809523811</v>
      </c>
      <c r="AB34" s="247">
        <v>4.4940476190476186</v>
      </c>
      <c r="AC34" s="247">
        <v>8.3928571428571423</v>
      </c>
      <c r="AD34" s="247">
        <v>0</v>
      </c>
      <c r="AE34" s="247">
        <v>0</v>
      </c>
      <c r="AF34" s="247">
        <v>1.0714285714285714</v>
      </c>
      <c r="AG34" s="154">
        <v>44797.562600000012</v>
      </c>
      <c r="AH34" s="154">
        <f t="shared" si="1"/>
        <v>1409.6988095238094</v>
      </c>
      <c r="AQ34" s="16" t="s">
        <v>39</v>
      </c>
      <c r="AR34" s="247">
        <v>531.4880952380953</v>
      </c>
      <c r="AS34" s="247">
        <v>620.95000000000005</v>
      </c>
      <c r="AT34" s="247">
        <v>41.011904761904766</v>
      </c>
      <c r="AU34" s="247">
        <v>572.32142857142856</v>
      </c>
      <c r="AV34" s="247">
        <v>0</v>
      </c>
      <c r="AW34" s="247">
        <v>3.5119047619047623</v>
      </c>
      <c r="AX34" s="247">
        <v>0</v>
      </c>
      <c r="AY34" s="247">
        <v>0</v>
      </c>
      <c r="AZ34" s="247">
        <v>0</v>
      </c>
      <c r="BA34" s="247">
        <v>0</v>
      </c>
      <c r="BL34" s="16" t="s">
        <v>39</v>
      </c>
      <c r="BM34" s="247">
        <v>322.01587301587301</v>
      </c>
      <c r="BN34" s="247">
        <v>864.42857142857133</v>
      </c>
      <c r="BO34" s="247">
        <v>182.66666666666669</v>
      </c>
      <c r="BP34" s="247">
        <v>426.84126984126988</v>
      </c>
      <c r="BQ34" s="247">
        <v>0</v>
      </c>
      <c r="BR34" s="247">
        <v>1.8333333333333335</v>
      </c>
      <c r="BS34" s="247">
        <v>0</v>
      </c>
      <c r="BT34" s="247">
        <v>0</v>
      </c>
      <c r="BU34" s="247">
        <v>0</v>
      </c>
      <c r="BV34" s="247">
        <v>0</v>
      </c>
    </row>
    <row r="35" spans="1:74" ht="12" thickBot="1">
      <c r="A35" s="16" t="s">
        <v>39</v>
      </c>
      <c r="B35" s="260">
        <v>328.88333333333333</v>
      </c>
      <c r="C35" s="260">
        <v>1624.1333333333334</v>
      </c>
      <c r="D35" s="260">
        <v>5443.625</v>
      </c>
      <c r="E35" s="260">
        <v>198.33333333333331</v>
      </c>
      <c r="F35" s="260">
        <v>0.25</v>
      </c>
      <c r="G35" s="260">
        <v>532.29999999999995</v>
      </c>
      <c r="H35" s="260">
        <v>0</v>
      </c>
      <c r="I35" s="260">
        <v>0.1</v>
      </c>
      <c r="J35" s="260">
        <v>0</v>
      </c>
      <c r="K35" s="260">
        <v>3.2666666666666671</v>
      </c>
      <c r="L35" s="154">
        <v>63719.607700000015</v>
      </c>
      <c r="M35" s="154">
        <f t="shared" si="0"/>
        <v>22257.258400000002</v>
      </c>
      <c r="V35" s="16" t="s">
        <v>34</v>
      </c>
      <c r="W35" s="247">
        <v>687.92389455782302</v>
      </c>
      <c r="X35" s="247">
        <v>335.82440476190476</v>
      </c>
      <c r="Y35" s="247">
        <v>4.8452380952380958</v>
      </c>
      <c r="Z35" s="247">
        <v>15.273809523809522</v>
      </c>
      <c r="AA35" s="247">
        <v>0</v>
      </c>
      <c r="AB35" s="247">
        <v>3.7589285714285716</v>
      </c>
      <c r="AC35" s="247">
        <v>0.21428571428571427</v>
      </c>
      <c r="AD35" s="247">
        <v>0</v>
      </c>
      <c r="AE35" s="247">
        <v>0</v>
      </c>
      <c r="AF35" s="247">
        <v>1.9047619047619049</v>
      </c>
      <c r="AG35" s="154">
        <v>46724.267800000009</v>
      </c>
      <c r="AH35" s="154">
        <f t="shared" si="1"/>
        <v>1049.7453231292518</v>
      </c>
      <c r="AQ35" s="47" t="s">
        <v>40</v>
      </c>
      <c r="AR35" s="247">
        <v>1461.202380952381</v>
      </c>
      <c r="AS35" s="247">
        <v>743.76190476190482</v>
      </c>
      <c r="AT35" s="247">
        <v>19.154761904761905</v>
      </c>
      <c r="AU35" s="247">
        <v>464.9404761904762</v>
      </c>
      <c r="AV35" s="247">
        <v>0.47619047619047622</v>
      </c>
      <c r="AW35" s="247">
        <v>3.3928571428571428</v>
      </c>
      <c r="AX35" s="247">
        <v>0</v>
      </c>
      <c r="AY35" s="247">
        <v>0</v>
      </c>
      <c r="AZ35" s="247">
        <v>0</v>
      </c>
      <c r="BA35" s="247">
        <v>7.1428571428571432</v>
      </c>
      <c r="BL35" s="47" t="s">
        <v>40</v>
      </c>
      <c r="BM35" s="247">
        <v>177</v>
      </c>
      <c r="BN35" s="247">
        <v>290.33333333333337</v>
      </c>
      <c r="BO35" s="247">
        <v>132</v>
      </c>
      <c r="BP35" s="247">
        <v>305.66666666666669</v>
      </c>
      <c r="BQ35" s="247">
        <v>0</v>
      </c>
      <c r="BR35" s="247">
        <v>0.33333333333333337</v>
      </c>
      <c r="BS35" s="247">
        <v>0</v>
      </c>
      <c r="BT35" s="247">
        <v>0</v>
      </c>
      <c r="BU35" s="247">
        <v>0</v>
      </c>
      <c r="BV35" s="247">
        <v>8</v>
      </c>
    </row>
    <row r="36" spans="1:74">
      <c r="A36" s="16" t="s">
        <v>40</v>
      </c>
      <c r="B36" s="261">
        <v>927.37857142857138</v>
      </c>
      <c r="C36" s="261">
        <v>646.84285714285716</v>
      </c>
      <c r="D36" s="261">
        <v>9076.2000000000007</v>
      </c>
      <c r="E36" s="261">
        <v>50.528571428571425</v>
      </c>
      <c r="F36" s="261">
        <v>0</v>
      </c>
      <c r="G36" s="261">
        <v>828.71428571428567</v>
      </c>
      <c r="H36" s="261">
        <v>148.5</v>
      </c>
      <c r="I36" s="261">
        <v>0.1</v>
      </c>
      <c r="J36" s="261">
        <v>0</v>
      </c>
      <c r="K36" s="261">
        <v>14.35</v>
      </c>
      <c r="L36" s="154">
        <v>52707.72080000001</v>
      </c>
      <c r="M36" s="154">
        <f t="shared" si="0"/>
        <v>16496.2588</v>
      </c>
      <c r="V36" s="16" t="s">
        <v>36</v>
      </c>
      <c r="W36" s="247">
        <v>2158.3184523809523</v>
      </c>
      <c r="X36" s="247">
        <v>456.60714285714283</v>
      </c>
      <c r="Y36" s="247">
        <v>5.7440476190476186</v>
      </c>
      <c r="Z36" s="247">
        <v>34.80654761904762</v>
      </c>
      <c r="AA36" s="247">
        <v>0</v>
      </c>
      <c r="AB36" s="247">
        <v>14.375</v>
      </c>
      <c r="AC36" s="247">
        <v>0</v>
      </c>
      <c r="AD36" s="247">
        <v>0.11904761904761905</v>
      </c>
      <c r="AE36" s="247">
        <v>0</v>
      </c>
      <c r="AF36" s="247">
        <v>0</v>
      </c>
      <c r="AG36" s="154">
        <v>12263.578600000001</v>
      </c>
      <c r="AH36" s="154">
        <f t="shared" si="1"/>
        <v>2669.9702380952381</v>
      </c>
    </row>
    <row r="37" spans="1:74">
      <c r="A37" s="158" t="s">
        <v>293</v>
      </c>
      <c r="V37" s="16" t="s">
        <v>39</v>
      </c>
      <c r="W37" s="247">
        <v>1015.5059523809524</v>
      </c>
      <c r="X37" s="247">
        <v>1163.889880952381</v>
      </c>
      <c r="Y37" s="247">
        <v>44.663690476190474</v>
      </c>
      <c r="Z37" s="247">
        <v>102.6875</v>
      </c>
      <c r="AA37" s="247">
        <v>0.7142857142857143</v>
      </c>
      <c r="AB37" s="247">
        <v>46.011904761904759</v>
      </c>
      <c r="AC37" s="247">
        <v>0</v>
      </c>
      <c r="AD37" s="247">
        <v>0</v>
      </c>
      <c r="AE37" s="247">
        <v>0</v>
      </c>
      <c r="AF37" s="247">
        <v>0</v>
      </c>
      <c r="AG37" s="154">
        <v>12915.258300000001</v>
      </c>
      <c r="AH37" s="154">
        <f t="shared" si="1"/>
        <v>2373.4732142857142</v>
      </c>
    </row>
    <row r="38" spans="1:74" ht="23.25" thickBot="1">
      <c r="A38" s="8" t="s">
        <v>109</v>
      </c>
      <c r="B38" s="256" t="s">
        <v>120</v>
      </c>
      <c r="C38" s="256" t="s">
        <v>121</v>
      </c>
      <c r="D38" s="256" t="s">
        <v>122</v>
      </c>
      <c r="E38" s="256" t="s">
        <v>123</v>
      </c>
      <c r="F38" s="256" t="s">
        <v>124</v>
      </c>
      <c r="G38" s="256" t="s">
        <v>125</v>
      </c>
      <c r="H38" s="256" t="s">
        <v>126</v>
      </c>
      <c r="I38" s="256" t="s">
        <v>127</v>
      </c>
      <c r="J38" s="256" t="s">
        <v>128</v>
      </c>
      <c r="K38" s="256" t="s">
        <v>129</v>
      </c>
      <c r="V38" s="47" t="s">
        <v>40</v>
      </c>
      <c r="W38" s="247">
        <v>2725.7602040816323</v>
      </c>
      <c r="X38" s="247">
        <v>1872.8979591836735</v>
      </c>
      <c r="Y38" s="247">
        <v>46.887755102040821</v>
      </c>
      <c r="Z38" s="247">
        <v>229.62755102040816</v>
      </c>
      <c r="AA38" s="247">
        <v>2.8571428571428572</v>
      </c>
      <c r="AB38" s="247">
        <v>29.51530612244898</v>
      </c>
      <c r="AC38" s="247">
        <v>0</v>
      </c>
      <c r="AD38" s="247">
        <v>0</v>
      </c>
      <c r="AE38" s="247">
        <v>0</v>
      </c>
      <c r="AF38" s="247">
        <v>0</v>
      </c>
      <c r="AG38" s="154">
        <v>17290.345799999999</v>
      </c>
      <c r="AH38" s="154">
        <f t="shared" si="1"/>
        <v>4907.5459183673465</v>
      </c>
    </row>
    <row r="39" spans="1:74">
      <c r="A39" s="15" t="s">
        <v>31</v>
      </c>
      <c r="B39" s="262">
        <v>313.85666666666668</v>
      </c>
      <c r="C39" s="262">
        <v>158.85</v>
      </c>
      <c r="D39" s="262">
        <v>61.433333333333337</v>
      </c>
      <c r="E39" s="262">
        <v>39.36666666666666</v>
      </c>
      <c r="F39" s="262">
        <v>3</v>
      </c>
      <c r="G39" s="262">
        <v>0.56999999999999995</v>
      </c>
      <c r="H39" s="262">
        <v>16.75</v>
      </c>
      <c r="I39" s="262">
        <v>0</v>
      </c>
      <c r="J39" s="262">
        <v>0</v>
      </c>
      <c r="K39" s="262">
        <v>0.7</v>
      </c>
    </row>
    <row r="40" spans="1:74" ht="22.5">
      <c r="A40" s="15" t="s">
        <v>33</v>
      </c>
      <c r="B40" s="262">
        <v>208.45</v>
      </c>
      <c r="C40" s="262">
        <v>151.23333333333335</v>
      </c>
      <c r="D40" s="262">
        <v>32.43333333333333</v>
      </c>
      <c r="E40" s="262">
        <v>20.883333333333333</v>
      </c>
      <c r="F40" s="262">
        <v>0</v>
      </c>
      <c r="G40" s="262">
        <v>2.166666666666667</v>
      </c>
      <c r="H40" s="262">
        <v>2.6666666666666665</v>
      </c>
      <c r="I40" s="262">
        <v>0.2</v>
      </c>
      <c r="J40" s="262">
        <v>0</v>
      </c>
      <c r="K40" s="262">
        <v>0</v>
      </c>
      <c r="AQ40" s="158" t="s">
        <v>294</v>
      </c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L40" s="1" t="s">
        <v>295</v>
      </c>
    </row>
    <row r="41" spans="1:74" ht="33.75">
      <c r="A41" s="15" t="s">
        <v>34</v>
      </c>
      <c r="B41" s="262">
        <v>1723.6761904761904</v>
      </c>
      <c r="C41" s="262">
        <v>164</v>
      </c>
      <c r="D41" s="262">
        <v>27.333333333333336</v>
      </c>
      <c r="E41" s="262">
        <v>6.2</v>
      </c>
      <c r="F41" s="262">
        <v>0.53333333333333344</v>
      </c>
      <c r="G41" s="262">
        <v>6.9</v>
      </c>
      <c r="H41" s="262">
        <v>1.6</v>
      </c>
      <c r="I41" s="262">
        <v>0.2</v>
      </c>
      <c r="J41" s="262">
        <v>0</v>
      </c>
      <c r="K41" s="262">
        <v>0</v>
      </c>
      <c r="AQ41" s="225" t="s">
        <v>109</v>
      </c>
      <c r="AR41" s="216" t="s">
        <v>120</v>
      </c>
      <c r="AS41" s="216" t="s">
        <v>121</v>
      </c>
      <c r="AT41" s="216" t="s">
        <v>122</v>
      </c>
      <c r="AU41" s="216" t="s">
        <v>123</v>
      </c>
      <c r="AV41" s="216" t="s">
        <v>124</v>
      </c>
      <c r="AW41" s="216" t="s">
        <v>125</v>
      </c>
      <c r="AX41" s="216" t="s">
        <v>126</v>
      </c>
      <c r="AY41" s="216" t="s">
        <v>127</v>
      </c>
      <c r="AZ41" s="216" t="s">
        <v>128</v>
      </c>
      <c r="BA41" s="216" t="s">
        <v>129</v>
      </c>
      <c r="BL41" s="225" t="s">
        <v>109</v>
      </c>
      <c r="BM41" s="216" t="s">
        <v>120</v>
      </c>
      <c r="BN41" s="216" t="s">
        <v>121</v>
      </c>
      <c r="BO41" s="216" t="s">
        <v>122</v>
      </c>
      <c r="BP41" s="216" t="s">
        <v>123</v>
      </c>
      <c r="BQ41" s="216" t="s">
        <v>124</v>
      </c>
      <c r="BR41" s="216" t="s">
        <v>125</v>
      </c>
      <c r="BS41" s="216" t="s">
        <v>126</v>
      </c>
      <c r="BT41" s="216" t="s">
        <v>127</v>
      </c>
      <c r="BU41" s="216" t="s">
        <v>128</v>
      </c>
      <c r="BV41" s="216" t="s">
        <v>129</v>
      </c>
    </row>
    <row r="42" spans="1:74">
      <c r="A42" s="15" t="s">
        <v>36</v>
      </c>
      <c r="B42" s="262">
        <v>783</v>
      </c>
      <c r="C42" s="262">
        <v>2248</v>
      </c>
      <c r="D42" s="262">
        <v>659</v>
      </c>
      <c r="E42" s="262">
        <v>129</v>
      </c>
      <c r="F42" s="262">
        <v>1</v>
      </c>
      <c r="G42" s="262">
        <v>162</v>
      </c>
      <c r="H42" s="262">
        <v>0</v>
      </c>
      <c r="I42" s="262">
        <v>0</v>
      </c>
      <c r="J42" s="262">
        <v>0</v>
      </c>
      <c r="K42" s="262">
        <v>0</v>
      </c>
      <c r="AQ42" s="15" t="s">
        <v>31</v>
      </c>
      <c r="AR42" s="263">
        <v>4350.7959183673465</v>
      </c>
      <c r="AS42" s="263">
        <v>111.58231292517007</v>
      </c>
      <c r="AT42" s="263">
        <v>41.067176870748298</v>
      </c>
      <c r="AU42" s="263">
        <v>245.24362244897958</v>
      </c>
      <c r="AV42" s="263">
        <v>14.285714285714286</v>
      </c>
      <c r="AW42" s="263">
        <v>1.6666666666666667</v>
      </c>
      <c r="AX42" s="263">
        <v>3.0973639455782309</v>
      </c>
      <c r="AY42" s="263">
        <v>0</v>
      </c>
      <c r="AZ42" s="263">
        <v>0</v>
      </c>
      <c r="BA42" s="263">
        <v>0</v>
      </c>
      <c r="BL42" s="15" t="s">
        <v>31</v>
      </c>
      <c r="BM42" s="263">
        <v>10074</v>
      </c>
      <c r="BN42" s="263">
        <v>876.74666666666667</v>
      </c>
      <c r="BO42" s="263">
        <v>173.33333333333331</v>
      </c>
      <c r="BP42" s="263">
        <v>520.66666666666663</v>
      </c>
      <c r="BQ42" s="263">
        <v>6</v>
      </c>
      <c r="BR42" s="263">
        <v>5.3333333333333339</v>
      </c>
      <c r="BS42" s="263">
        <v>0</v>
      </c>
      <c r="BT42" s="263">
        <v>0</v>
      </c>
      <c r="BU42" s="263">
        <v>0</v>
      </c>
      <c r="BV42" s="263">
        <v>0</v>
      </c>
    </row>
    <row r="43" spans="1:74" ht="22.5">
      <c r="A43" s="15" t="s">
        <v>39</v>
      </c>
      <c r="B43" s="262">
        <v>474</v>
      </c>
      <c r="C43" s="262">
        <v>2994.5</v>
      </c>
      <c r="D43" s="262">
        <v>10321</v>
      </c>
      <c r="E43" s="262">
        <v>364.5</v>
      </c>
      <c r="F43" s="262">
        <v>0</v>
      </c>
      <c r="G43" s="262">
        <v>1059.5</v>
      </c>
      <c r="H43" s="262">
        <v>0</v>
      </c>
      <c r="I43" s="262">
        <v>0</v>
      </c>
      <c r="J43" s="262">
        <v>0</v>
      </c>
      <c r="K43" s="262">
        <v>0</v>
      </c>
      <c r="V43" s="158" t="s">
        <v>296</v>
      </c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Q43" s="15" t="s">
        <v>33</v>
      </c>
      <c r="AR43" s="263">
        <v>2787.9523809523812</v>
      </c>
      <c r="AS43" s="263">
        <v>221.38095238095238</v>
      </c>
      <c r="AT43" s="263">
        <v>107.14285714285714</v>
      </c>
      <c r="AU43" s="263">
        <v>275.47619047619048</v>
      </c>
      <c r="AV43" s="263">
        <v>19.285714285714285</v>
      </c>
      <c r="AW43" s="263">
        <v>2.0952380952380953</v>
      </c>
      <c r="AX43" s="263">
        <v>1.3809523809523812</v>
      </c>
      <c r="AY43" s="263">
        <v>0</v>
      </c>
      <c r="AZ43" s="263">
        <v>0</v>
      </c>
      <c r="BA43" s="263">
        <v>0</v>
      </c>
      <c r="BL43" s="15" t="s">
        <v>33</v>
      </c>
      <c r="BM43" s="263">
        <v>3179.666666666667</v>
      </c>
      <c r="BN43" s="263">
        <v>833.33333333333337</v>
      </c>
      <c r="BO43" s="263">
        <v>128</v>
      </c>
      <c r="BP43" s="263">
        <v>552.33333333333337</v>
      </c>
      <c r="BQ43" s="263">
        <v>0</v>
      </c>
      <c r="BR43" s="263">
        <v>7</v>
      </c>
      <c r="BS43" s="263">
        <v>0</v>
      </c>
      <c r="BT43" s="263">
        <v>0</v>
      </c>
      <c r="BU43" s="263">
        <v>0</v>
      </c>
      <c r="BV43" s="263">
        <v>0</v>
      </c>
    </row>
    <row r="44" spans="1:74" ht="22.5">
      <c r="A44" s="15" t="s">
        <v>40</v>
      </c>
      <c r="B44" s="262">
        <v>999.85714285714289</v>
      </c>
      <c r="C44" s="262">
        <v>1005.2857142857143</v>
      </c>
      <c r="D44" s="262">
        <v>15895</v>
      </c>
      <c r="E44" s="262">
        <v>53.357142857142854</v>
      </c>
      <c r="F44" s="262">
        <v>0</v>
      </c>
      <c r="G44" s="262">
        <v>1637.4285714285713</v>
      </c>
      <c r="H44" s="262">
        <v>0</v>
      </c>
      <c r="I44" s="262">
        <v>0</v>
      </c>
      <c r="J44" s="262">
        <v>0</v>
      </c>
      <c r="K44" s="262">
        <v>13</v>
      </c>
      <c r="V44" s="225" t="s">
        <v>109</v>
      </c>
      <c r="W44" s="216" t="s">
        <v>120</v>
      </c>
      <c r="X44" s="216" t="s">
        <v>121</v>
      </c>
      <c r="Y44" s="216" t="s">
        <v>122</v>
      </c>
      <c r="Z44" s="216" t="s">
        <v>123</v>
      </c>
      <c r="AA44" s="216" t="s">
        <v>124</v>
      </c>
      <c r="AB44" s="216" t="s">
        <v>125</v>
      </c>
      <c r="AC44" s="216" t="s">
        <v>126</v>
      </c>
      <c r="AD44" s="216" t="s">
        <v>127</v>
      </c>
      <c r="AE44" s="216" t="s">
        <v>128</v>
      </c>
      <c r="AF44" s="216" t="s">
        <v>129</v>
      </c>
      <c r="AQ44" s="15" t="s">
        <v>34</v>
      </c>
      <c r="AR44" s="263">
        <v>982.42857142857144</v>
      </c>
      <c r="AS44" s="263">
        <v>420.04761904761909</v>
      </c>
      <c r="AT44" s="263">
        <v>49.928571428571431</v>
      </c>
      <c r="AU44" s="263">
        <v>603</v>
      </c>
      <c r="AV44" s="263">
        <v>4.7619047619047619</v>
      </c>
      <c r="AW44" s="263">
        <v>1.4047619047619049</v>
      </c>
      <c r="AX44" s="263">
        <v>0</v>
      </c>
      <c r="AY44" s="263">
        <v>0</v>
      </c>
      <c r="AZ44" s="263">
        <v>0</v>
      </c>
      <c r="BA44" s="263">
        <v>15.238095238095239</v>
      </c>
      <c r="BL44" s="15" t="s">
        <v>34</v>
      </c>
      <c r="BM44" s="263">
        <v>2401.3333333333335</v>
      </c>
      <c r="BN44" s="263">
        <v>3515.3333333333335</v>
      </c>
      <c r="BO44" s="263">
        <v>81.333333333333343</v>
      </c>
      <c r="BP44" s="263">
        <v>750.66666666666663</v>
      </c>
      <c r="BQ44" s="263">
        <v>43.333333333333329</v>
      </c>
      <c r="BR44" s="263">
        <v>8</v>
      </c>
      <c r="BS44" s="263">
        <v>0</v>
      </c>
      <c r="BT44" s="263">
        <v>0</v>
      </c>
      <c r="BU44" s="263">
        <v>0</v>
      </c>
      <c r="BV44" s="263">
        <v>0</v>
      </c>
    </row>
    <row r="45" spans="1:74">
      <c r="V45" s="15" t="s">
        <v>31</v>
      </c>
      <c r="W45" s="263">
        <v>1270.1666666666667</v>
      </c>
      <c r="X45" s="263">
        <v>72.94047619047619</v>
      </c>
      <c r="Y45" s="263">
        <v>138</v>
      </c>
      <c r="Z45" s="263">
        <v>58.357142857142854</v>
      </c>
      <c r="AA45" s="263">
        <v>0.7142857142857143</v>
      </c>
      <c r="AB45" s="263">
        <v>0.44642857142857145</v>
      </c>
      <c r="AC45" s="263">
        <v>6</v>
      </c>
      <c r="AD45" s="263">
        <v>0</v>
      </c>
      <c r="AE45" s="263">
        <v>0</v>
      </c>
      <c r="AF45" s="263">
        <v>0</v>
      </c>
      <c r="AQ45" s="15" t="s">
        <v>36</v>
      </c>
      <c r="AR45" s="263">
        <v>311.54761904761909</v>
      </c>
      <c r="AS45" s="263">
        <v>576.78571428571433</v>
      </c>
      <c r="AT45" s="263">
        <v>131.66666666666666</v>
      </c>
      <c r="AU45" s="263">
        <v>388.80952380952385</v>
      </c>
      <c r="AV45" s="263">
        <v>0</v>
      </c>
      <c r="AW45" s="263">
        <v>6.666666666666667</v>
      </c>
      <c r="AX45" s="263">
        <v>0</v>
      </c>
      <c r="AY45" s="263">
        <v>0.23809523809523811</v>
      </c>
      <c r="AZ45" s="263">
        <v>0</v>
      </c>
      <c r="BA45" s="263">
        <v>1.0256410256410258</v>
      </c>
      <c r="BL45" s="15" t="s">
        <v>36</v>
      </c>
      <c r="BM45" s="263">
        <v>996</v>
      </c>
      <c r="BN45" s="263">
        <v>468.66666666666669</v>
      </c>
      <c r="BO45" s="263">
        <v>84</v>
      </c>
      <c r="BP45" s="263">
        <v>556</v>
      </c>
      <c r="BQ45" s="263">
        <v>1.3333333333333335</v>
      </c>
      <c r="BR45" s="263">
        <v>1.3333333333333335</v>
      </c>
      <c r="BS45" s="263">
        <v>0</v>
      </c>
      <c r="BT45" s="263">
        <v>0</v>
      </c>
      <c r="BU45" s="263">
        <v>0</v>
      </c>
      <c r="BV45" s="263">
        <v>0</v>
      </c>
    </row>
    <row r="46" spans="1:74">
      <c r="A46" s="158" t="s">
        <v>297</v>
      </c>
      <c r="V46" s="15" t="s">
        <v>33</v>
      </c>
      <c r="W46" s="263">
        <v>1368.6904761904759</v>
      </c>
      <c r="X46" s="263">
        <v>205.71428571428569</v>
      </c>
      <c r="Y46" s="263">
        <v>39.523809523809518</v>
      </c>
      <c r="Z46" s="263">
        <v>68.69047619047619</v>
      </c>
      <c r="AA46" s="263">
        <v>0.47619047619047622</v>
      </c>
      <c r="AB46" s="263">
        <v>7.0238095238095237</v>
      </c>
      <c r="AC46" s="263">
        <v>14.285714285714286</v>
      </c>
      <c r="AD46" s="263">
        <v>0</v>
      </c>
      <c r="AE46" s="263">
        <v>0</v>
      </c>
      <c r="AF46" s="263">
        <v>2.1428571428571428</v>
      </c>
      <c r="AQ46" s="15" t="s">
        <v>39</v>
      </c>
      <c r="AR46" s="263">
        <v>531.4880952380953</v>
      </c>
      <c r="AS46" s="263">
        <v>620.95000000000005</v>
      </c>
      <c r="AT46" s="263">
        <v>41.011904761904766</v>
      </c>
      <c r="AU46" s="263">
        <v>572.32142857142856</v>
      </c>
      <c r="AV46" s="263">
        <v>0</v>
      </c>
      <c r="AW46" s="263">
        <v>3.5119047619047623</v>
      </c>
      <c r="AX46" s="263">
        <v>0</v>
      </c>
      <c r="AY46" s="263">
        <v>0</v>
      </c>
      <c r="AZ46" s="263">
        <v>0</v>
      </c>
      <c r="BA46" s="263">
        <v>0</v>
      </c>
      <c r="BL46" s="15" t="s">
        <v>39</v>
      </c>
      <c r="BM46" s="263">
        <v>269.33333333333337</v>
      </c>
      <c r="BN46" s="263">
        <v>822</v>
      </c>
      <c r="BO46" s="263">
        <v>352</v>
      </c>
      <c r="BP46" s="263">
        <v>760</v>
      </c>
      <c r="BQ46" s="263">
        <v>0</v>
      </c>
      <c r="BR46" s="263">
        <v>0</v>
      </c>
      <c r="BS46" s="263">
        <v>0</v>
      </c>
      <c r="BT46" s="263">
        <v>0</v>
      </c>
      <c r="BU46" s="263">
        <v>0</v>
      </c>
      <c r="BV46" s="263">
        <v>0</v>
      </c>
    </row>
    <row r="47" spans="1:74" ht="23.25" thickBot="1">
      <c r="A47" s="8" t="s">
        <v>109</v>
      </c>
      <c r="B47" s="256" t="s">
        <v>120</v>
      </c>
      <c r="C47" s="256" t="s">
        <v>121</v>
      </c>
      <c r="D47" s="256" t="s">
        <v>122</v>
      </c>
      <c r="E47" s="256" t="s">
        <v>123</v>
      </c>
      <c r="F47" s="256" t="s">
        <v>124</v>
      </c>
      <c r="G47" s="256" t="s">
        <v>125</v>
      </c>
      <c r="H47" s="256" t="s">
        <v>126</v>
      </c>
      <c r="I47" s="256" t="s">
        <v>127</v>
      </c>
      <c r="J47" s="256" t="s">
        <v>128</v>
      </c>
      <c r="K47" s="256" t="s">
        <v>129</v>
      </c>
      <c r="V47" s="15" t="s">
        <v>34</v>
      </c>
      <c r="W47" s="263">
        <v>853.95238095238096</v>
      </c>
      <c r="X47" s="263">
        <v>481.2380952380953</v>
      </c>
      <c r="Y47" s="263">
        <v>6.8333333333333339</v>
      </c>
      <c r="Z47" s="263">
        <v>27.047619047619044</v>
      </c>
      <c r="AA47" s="263">
        <v>0</v>
      </c>
      <c r="AB47" s="263">
        <v>6.3571428571428568</v>
      </c>
      <c r="AC47" s="263">
        <v>0</v>
      </c>
      <c r="AD47" s="263">
        <v>0</v>
      </c>
      <c r="AE47" s="263">
        <v>0</v>
      </c>
      <c r="AF47" s="263">
        <v>3.8095238095238098</v>
      </c>
      <c r="AQ47" s="23" t="s">
        <v>40</v>
      </c>
      <c r="AR47" s="263">
        <v>1461.202380952381</v>
      </c>
      <c r="AS47" s="263">
        <v>743.76190476190482</v>
      </c>
      <c r="AT47" s="263">
        <v>19.154761904761905</v>
      </c>
      <c r="AU47" s="263">
        <v>464.9404761904762</v>
      </c>
      <c r="AV47" s="263">
        <v>0.47619047619047622</v>
      </c>
      <c r="AW47" s="263">
        <v>3.3928571428571428</v>
      </c>
      <c r="AX47" s="263">
        <v>0</v>
      </c>
      <c r="AY47" s="263">
        <v>0</v>
      </c>
      <c r="AZ47" s="263">
        <v>0</v>
      </c>
      <c r="BA47" s="263">
        <v>7.1428571428571432</v>
      </c>
      <c r="BL47" s="23" t="s">
        <v>40</v>
      </c>
      <c r="BM47" s="263">
        <v>70.666666666666657</v>
      </c>
      <c r="BN47" s="263">
        <v>130</v>
      </c>
      <c r="BO47" s="263">
        <v>214</v>
      </c>
      <c r="BP47" s="263">
        <v>111.33333333333333</v>
      </c>
      <c r="BQ47" s="263">
        <v>0</v>
      </c>
      <c r="BR47" s="263">
        <v>0.66666666666666674</v>
      </c>
      <c r="BS47" s="263">
        <v>0</v>
      </c>
      <c r="BT47" s="263">
        <v>0</v>
      </c>
      <c r="BU47" s="263">
        <v>0</v>
      </c>
      <c r="BV47" s="263">
        <v>0</v>
      </c>
    </row>
    <row r="48" spans="1:74">
      <c r="A48" s="15" t="s">
        <v>31</v>
      </c>
      <c r="B48" s="262">
        <v>110.33333333333334</v>
      </c>
      <c r="C48" s="262">
        <v>54.533333333333324</v>
      </c>
      <c r="D48" s="262">
        <v>55.866666666666674</v>
      </c>
      <c r="E48" s="262">
        <v>1.6666666666666665</v>
      </c>
      <c r="F48" s="262">
        <v>3.666666666666667</v>
      </c>
      <c r="G48" s="262">
        <v>0.2</v>
      </c>
      <c r="H48" s="262">
        <v>3.8</v>
      </c>
      <c r="I48" s="262">
        <v>0.33333333333333337</v>
      </c>
      <c r="J48" s="262">
        <v>0</v>
      </c>
      <c r="K48" s="262">
        <v>0</v>
      </c>
      <c r="V48" s="15" t="s">
        <v>36</v>
      </c>
      <c r="W48" s="263">
        <v>2736.9940476190473</v>
      </c>
      <c r="X48" s="263">
        <v>845.65476190476181</v>
      </c>
      <c r="Y48" s="263">
        <v>6.1904761904761898</v>
      </c>
      <c r="Z48" s="263">
        <v>59.672619047619051</v>
      </c>
      <c r="AA48" s="263">
        <v>0</v>
      </c>
      <c r="AB48" s="263">
        <v>26.607142857142858</v>
      </c>
      <c r="AC48" s="263">
        <v>0</v>
      </c>
      <c r="AD48" s="263">
        <v>0.23809523809523811</v>
      </c>
      <c r="AE48" s="263">
        <v>0</v>
      </c>
      <c r="AF48" s="263">
        <v>0</v>
      </c>
    </row>
    <row r="49" spans="1:74">
      <c r="A49" s="15" t="s">
        <v>33</v>
      </c>
      <c r="B49" s="262">
        <v>230.3666666666667</v>
      </c>
      <c r="C49" s="262">
        <v>152.83333333333331</v>
      </c>
      <c r="D49" s="262">
        <v>21.933333333333334</v>
      </c>
      <c r="E49" s="262">
        <v>0.33333333333333337</v>
      </c>
      <c r="F49" s="262">
        <v>1.6</v>
      </c>
      <c r="G49" s="262">
        <v>0.33333333333333337</v>
      </c>
      <c r="H49" s="262">
        <v>32.733333333333334</v>
      </c>
      <c r="I49" s="262">
        <v>0.2</v>
      </c>
      <c r="J49" s="262">
        <v>0</v>
      </c>
      <c r="K49" s="262">
        <v>0</v>
      </c>
      <c r="V49" s="15" t="s">
        <v>39</v>
      </c>
      <c r="W49" s="263">
        <v>362.26190476190476</v>
      </c>
      <c r="X49" s="263">
        <v>2131.261904761905</v>
      </c>
      <c r="Y49" s="263">
        <v>88.523809523809518</v>
      </c>
      <c r="Z49" s="263">
        <v>160.64285714285714</v>
      </c>
      <c r="AA49" s="263">
        <v>1.4285714285714286</v>
      </c>
      <c r="AB49" s="263">
        <v>77.738095238095227</v>
      </c>
      <c r="AC49" s="263">
        <v>0</v>
      </c>
      <c r="AD49" s="263">
        <v>0</v>
      </c>
      <c r="AE49" s="263">
        <v>0</v>
      </c>
      <c r="AF49" s="263">
        <v>0</v>
      </c>
    </row>
    <row r="50" spans="1:74" ht="23.25" thickBot="1">
      <c r="A50" s="15" t="s">
        <v>34</v>
      </c>
      <c r="B50" s="262">
        <v>452.80476190476185</v>
      </c>
      <c r="C50" s="262">
        <v>93.11904761904762</v>
      </c>
      <c r="D50" s="262">
        <v>74.833333333333329</v>
      </c>
      <c r="E50" s="262">
        <v>4.6904761904761907</v>
      </c>
      <c r="F50" s="262">
        <v>0.5</v>
      </c>
      <c r="G50" s="262">
        <v>5.3476190476190473</v>
      </c>
      <c r="H50" s="262">
        <v>0.63333333333333341</v>
      </c>
      <c r="I50" s="262">
        <v>0.33333333333333337</v>
      </c>
      <c r="J50" s="262">
        <v>0</v>
      </c>
      <c r="K50" s="262">
        <v>0</v>
      </c>
      <c r="V50" s="23" t="s">
        <v>40</v>
      </c>
      <c r="W50" s="263">
        <v>318.52040816326536</v>
      </c>
      <c r="X50" s="263">
        <v>1080.5102040816325</v>
      </c>
      <c r="Y50" s="263">
        <v>86.632653061224488</v>
      </c>
      <c r="Z50" s="263">
        <v>230.25510204081633</v>
      </c>
      <c r="AA50" s="263">
        <v>5.7142857142857144</v>
      </c>
      <c r="AB50" s="263">
        <v>37.602040816326529</v>
      </c>
      <c r="AC50" s="263">
        <v>0</v>
      </c>
      <c r="AD50" s="263">
        <v>0</v>
      </c>
      <c r="AE50" s="263">
        <v>0</v>
      </c>
      <c r="AF50" s="263">
        <v>0</v>
      </c>
      <c r="AQ50" s="158" t="s">
        <v>298</v>
      </c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L50" s="1" t="s">
        <v>299</v>
      </c>
    </row>
    <row r="51" spans="1:74" ht="33.75">
      <c r="A51" s="15" t="s">
        <v>36</v>
      </c>
      <c r="B51" s="262">
        <v>2434.3000000000002</v>
      </c>
      <c r="C51" s="262">
        <v>1122.05</v>
      </c>
      <c r="D51" s="262">
        <v>105</v>
      </c>
      <c r="E51" s="262">
        <v>99.95</v>
      </c>
      <c r="F51" s="262">
        <v>8</v>
      </c>
      <c r="G51" s="262">
        <v>59.9</v>
      </c>
      <c r="H51" s="262">
        <v>0</v>
      </c>
      <c r="I51" s="262">
        <v>2.5</v>
      </c>
      <c r="J51" s="262">
        <v>0</v>
      </c>
      <c r="K51" s="262">
        <v>25</v>
      </c>
      <c r="AQ51" s="225" t="s">
        <v>109</v>
      </c>
      <c r="AR51" s="216" t="s">
        <v>120</v>
      </c>
      <c r="AS51" s="216" t="s">
        <v>121</v>
      </c>
      <c r="AT51" s="216" t="s">
        <v>122</v>
      </c>
      <c r="AU51" s="216" t="s">
        <v>123</v>
      </c>
      <c r="AV51" s="216" t="s">
        <v>124</v>
      </c>
      <c r="AW51" s="216" t="s">
        <v>125</v>
      </c>
      <c r="AX51" s="216" t="s">
        <v>126</v>
      </c>
      <c r="AY51" s="216" t="s">
        <v>127</v>
      </c>
      <c r="AZ51" s="216" t="s">
        <v>128</v>
      </c>
      <c r="BA51" s="216" t="s">
        <v>129</v>
      </c>
      <c r="BL51" s="225" t="s">
        <v>109</v>
      </c>
      <c r="BM51" s="216" t="s">
        <v>120</v>
      </c>
      <c r="BN51" s="216" t="s">
        <v>121</v>
      </c>
      <c r="BO51" s="216" t="s">
        <v>122</v>
      </c>
      <c r="BP51" s="216" t="s">
        <v>123</v>
      </c>
      <c r="BQ51" s="216" t="s">
        <v>124</v>
      </c>
      <c r="BR51" s="216" t="s">
        <v>125</v>
      </c>
      <c r="BS51" s="216" t="s">
        <v>126</v>
      </c>
      <c r="BT51" s="216" t="s">
        <v>127</v>
      </c>
      <c r="BU51" s="216" t="s">
        <v>128</v>
      </c>
      <c r="BV51" s="216" t="s">
        <v>129</v>
      </c>
    </row>
    <row r="52" spans="1:74">
      <c r="A52" s="15" t="s">
        <v>39</v>
      </c>
      <c r="B52" s="262">
        <v>183.76666666666665</v>
      </c>
      <c r="C52" s="262">
        <v>253.76666666666671</v>
      </c>
      <c r="D52" s="262">
        <v>566.25</v>
      </c>
      <c r="E52" s="262">
        <v>32.166666666666664</v>
      </c>
      <c r="F52" s="262">
        <v>0.5</v>
      </c>
      <c r="G52" s="262">
        <v>5.0999999999999996</v>
      </c>
      <c r="H52" s="262">
        <v>0</v>
      </c>
      <c r="I52" s="262">
        <v>0.2</v>
      </c>
      <c r="J52" s="262">
        <v>0</v>
      </c>
      <c r="K52" s="262">
        <v>6.5333333333333341</v>
      </c>
      <c r="AQ52" s="15" t="s">
        <v>31</v>
      </c>
      <c r="AR52" s="257">
        <v>4350.7959183673465</v>
      </c>
      <c r="AS52" s="257">
        <v>111.58231292517007</v>
      </c>
      <c r="AT52" s="257">
        <v>41.067176870748298</v>
      </c>
      <c r="AU52" s="257">
        <v>245.24362244897958</v>
      </c>
      <c r="AV52" s="257">
        <v>14.285714285714286</v>
      </c>
      <c r="AW52" s="257">
        <v>1.6666666666666667</v>
      </c>
      <c r="AX52" s="257">
        <v>3.0973639455782309</v>
      </c>
      <c r="AY52" s="257">
        <v>0</v>
      </c>
      <c r="AZ52" s="257">
        <v>0</v>
      </c>
      <c r="BA52" s="257">
        <v>0</v>
      </c>
      <c r="BL52" s="15" t="s">
        <v>31</v>
      </c>
      <c r="BM52" s="257">
        <v>586.33333333333326</v>
      </c>
      <c r="BN52" s="257">
        <v>67.333333333333343</v>
      </c>
      <c r="BO52" s="257">
        <v>14.666666666666668</v>
      </c>
      <c r="BP52" s="257">
        <v>28</v>
      </c>
      <c r="BQ52" s="257">
        <v>0</v>
      </c>
      <c r="BR52" s="257">
        <v>4</v>
      </c>
      <c r="BS52" s="257">
        <v>0</v>
      </c>
      <c r="BT52" s="257">
        <v>0</v>
      </c>
      <c r="BU52" s="257">
        <v>0</v>
      </c>
      <c r="BV52" s="257">
        <v>0</v>
      </c>
    </row>
    <row r="53" spans="1:74" ht="22.5">
      <c r="A53" s="15" t="s">
        <v>40</v>
      </c>
      <c r="B53" s="262">
        <v>854.9</v>
      </c>
      <c r="C53" s="262">
        <v>288.39999999999998</v>
      </c>
      <c r="D53" s="262">
        <v>2257.4</v>
      </c>
      <c r="E53" s="262">
        <v>47.7</v>
      </c>
      <c r="F53" s="262">
        <v>0</v>
      </c>
      <c r="G53" s="262">
        <v>20</v>
      </c>
      <c r="H53" s="262">
        <v>297</v>
      </c>
      <c r="I53" s="262">
        <v>0.2</v>
      </c>
      <c r="J53" s="262">
        <v>0</v>
      </c>
      <c r="K53" s="262">
        <v>15.7</v>
      </c>
      <c r="V53" s="158" t="s">
        <v>300</v>
      </c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Q53" s="15" t="s">
        <v>33</v>
      </c>
      <c r="AR53" s="257">
        <v>2787.9523809523812</v>
      </c>
      <c r="AS53" s="257">
        <v>221.38095238095238</v>
      </c>
      <c r="AT53" s="257">
        <v>107.14285714285714</v>
      </c>
      <c r="AU53" s="257">
        <v>275.47619047619048</v>
      </c>
      <c r="AV53" s="257">
        <v>19.285714285714285</v>
      </c>
      <c r="AW53" s="257">
        <v>2.0952380952380953</v>
      </c>
      <c r="AX53" s="257">
        <v>1.3809523809523812</v>
      </c>
      <c r="AY53" s="257">
        <v>0</v>
      </c>
      <c r="AZ53" s="257">
        <v>0</v>
      </c>
      <c r="BA53" s="257">
        <v>0</v>
      </c>
      <c r="BL53" s="15" t="s">
        <v>33</v>
      </c>
      <c r="BM53" s="257">
        <v>105.33333333333333</v>
      </c>
      <c r="BN53" s="257">
        <v>66</v>
      </c>
      <c r="BO53" s="257">
        <v>8</v>
      </c>
      <c r="BP53" s="257">
        <v>5.333333333333333</v>
      </c>
      <c r="BQ53" s="257">
        <v>0</v>
      </c>
      <c r="BR53" s="257">
        <v>0</v>
      </c>
      <c r="BS53" s="257">
        <v>0</v>
      </c>
      <c r="BT53" s="257">
        <v>0</v>
      </c>
      <c r="BU53" s="257">
        <v>0</v>
      </c>
      <c r="BV53" s="257">
        <v>0</v>
      </c>
    </row>
    <row r="54" spans="1:74" ht="22.5">
      <c r="V54" s="225" t="s">
        <v>109</v>
      </c>
      <c r="W54" s="216" t="s">
        <v>120</v>
      </c>
      <c r="X54" s="216" t="s">
        <v>121</v>
      </c>
      <c r="Y54" s="216" t="s">
        <v>122</v>
      </c>
      <c r="Z54" s="216" t="s">
        <v>123</v>
      </c>
      <c r="AA54" s="216" t="s">
        <v>124</v>
      </c>
      <c r="AB54" s="216" t="s">
        <v>125</v>
      </c>
      <c r="AC54" s="216" t="s">
        <v>126</v>
      </c>
      <c r="AD54" s="216" t="s">
        <v>127</v>
      </c>
      <c r="AE54" s="216" t="s">
        <v>128</v>
      </c>
      <c r="AF54" s="216" t="s">
        <v>129</v>
      </c>
      <c r="AQ54" s="15" t="s">
        <v>34</v>
      </c>
      <c r="AR54" s="257">
        <v>982.42857142857144</v>
      </c>
      <c r="AS54" s="257">
        <v>420.04761904761909</v>
      </c>
      <c r="AT54" s="257">
        <v>49.928571428571431</v>
      </c>
      <c r="AU54" s="257">
        <v>603</v>
      </c>
      <c r="AV54" s="257">
        <v>4.7619047619047619</v>
      </c>
      <c r="AW54" s="257">
        <v>1.4047619047619049</v>
      </c>
      <c r="AX54" s="257">
        <v>0</v>
      </c>
      <c r="AY54" s="257">
        <v>0</v>
      </c>
      <c r="AZ54" s="257">
        <v>0</v>
      </c>
      <c r="BA54" s="257">
        <v>15.238095238095239</v>
      </c>
      <c r="BL54" s="15" t="s">
        <v>34</v>
      </c>
      <c r="BM54" s="257">
        <v>716.46666666666658</v>
      </c>
      <c r="BN54" s="257">
        <v>1369.0666666666666</v>
      </c>
      <c r="BO54" s="257">
        <v>35</v>
      </c>
      <c r="BP54" s="257">
        <v>68.866666666666674</v>
      </c>
      <c r="BQ54" s="257">
        <v>0.66666666666666674</v>
      </c>
      <c r="BR54" s="257">
        <v>1.6</v>
      </c>
      <c r="BS54" s="257">
        <v>0</v>
      </c>
      <c r="BT54" s="257">
        <v>0</v>
      </c>
      <c r="BU54" s="257">
        <v>0</v>
      </c>
      <c r="BV54" s="257">
        <v>0</v>
      </c>
    </row>
    <row r="55" spans="1:74">
      <c r="V55" s="15" t="s">
        <v>31</v>
      </c>
      <c r="W55" s="257">
        <v>1450.4285714285713</v>
      </c>
      <c r="X55" s="257">
        <v>33.952380952380949</v>
      </c>
      <c r="Y55" s="257">
        <v>150.85714285714286</v>
      </c>
      <c r="Z55" s="257">
        <v>35.071428571428569</v>
      </c>
      <c r="AA55" s="257">
        <v>0.7142857142857143</v>
      </c>
      <c r="AB55" s="257">
        <v>0.35714285714285715</v>
      </c>
      <c r="AC55" s="257">
        <v>4.5714285714285712</v>
      </c>
      <c r="AD55" s="257">
        <v>0</v>
      </c>
      <c r="AE55" s="257">
        <v>0</v>
      </c>
      <c r="AF55" s="257">
        <v>0</v>
      </c>
      <c r="AQ55" s="15" t="s">
        <v>36</v>
      </c>
      <c r="AR55" s="257">
        <v>311.54761904761909</v>
      </c>
      <c r="AS55" s="257">
        <v>576.78571428571433</v>
      </c>
      <c r="AT55" s="257">
        <v>131.66666666666666</v>
      </c>
      <c r="AU55" s="257">
        <v>388.80952380952385</v>
      </c>
      <c r="AV55" s="257">
        <v>0</v>
      </c>
      <c r="AW55" s="257">
        <v>6.666666666666667</v>
      </c>
      <c r="AX55" s="257">
        <v>0</v>
      </c>
      <c r="AY55" s="257">
        <v>0.23809523809523811</v>
      </c>
      <c r="AZ55" s="257">
        <v>0</v>
      </c>
      <c r="BA55" s="257">
        <v>1.0256410256410258</v>
      </c>
      <c r="BL55" s="15" t="s">
        <v>36</v>
      </c>
      <c r="BM55" s="257">
        <v>1976</v>
      </c>
      <c r="BN55" s="257">
        <v>616</v>
      </c>
      <c r="BO55" s="257">
        <v>16</v>
      </c>
      <c r="BP55" s="257">
        <v>385.33333333333337</v>
      </c>
      <c r="BQ55" s="257">
        <v>0.66666666666666674</v>
      </c>
      <c r="BR55" s="257">
        <v>0</v>
      </c>
      <c r="BS55" s="257">
        <v>0</v>
      </c>
      <c r="BT55" s="257">
        <v>0</v>
      </c>
      <c r="BU55" s="257">
        <v>0</v>
      </c>
      <c r="BV55" s="257">
        <v>0</v>
      </c>
    </row>
    <row r="56" spans="1:74">
      <c r="V56" s="15" t="s">
        <v>33</v>
      </c>
      <c r="W56" s="257">
        <v>1034.5607142857143</v>
      </c>
      <c r="X56" s="257">
        <v>43.2</v>
      </c>
      <c r="Y56" s="257">
        <v>17.589285714285715</v>
      </c>
      <c r="Z56" s="257">
        <v>13.035714285714286</v>
      </c>
      <c r="AA56" s="257">
        <v>0</v>
      </c>
      <c r="AB56" s="257">
        <v>1.9642857142857142</v>
      </c>
      <c r="AC56" s="257">
        <v>2.5</v>
      </c>
      <c r="AD56" s="257">
        <v>0</v>
      </c>
      <c r="AE56" s="257">
        <v>0</v>
      </c>
      <c r="AF56" s="257">
        <v>0</v>
      </c>
      <c r="AQ56" s="15" t="s">
        <v>39</v>
      </c>
      <c r="AR56" s="257">
        <v>531.4880952380953</v>
      </c>
      <c r="AS56" s="257">
        <v>620.95000000000005</v>
      </c>
      <c r="AT56" s="257">
        <v>41.011904761904766</v>
      </c>
      <c r="AU56" s="257">
        <v>572.32142857142856</v>
      </c>
      <c r="AV56" s="257">
        <v>0</v>
      </c>
      <c r="AW56" s="257">
        <v>3.5119047619047623</v>
      </c>
      <c r="AX56" s="257">
        <v>0</v>
      </c>
      <c r="AY56" s="257">
        <v>0</v>
      </c>
      <c r="AZ56" s="257">
        <v>0</v>
      </c>
      <c r="BA56" s="257">
        <v>0</v>
      </c>
      <c r="BL56" s="15" t="s">
        <v>39</v>
      </c>
      <c r="BM56" s="257">
        <v>374.69841269841271</v>
      </c>
      <c r="BN56" s="257">
        <v>906.85714285714289</v>
      </c>
      <c r="BO56" s="257">
        <v>13.333333333333334</v>
      </c>
      <c r="BP56" s="257">
        <v>93.682539682539684</v>
      </c>
      <c r="BQ56" s="257">
        <v>0</v>
      </c>
      <c r="BR56" s="257">
        <v>3.666666666666667</v>
      </c>
      <c r="BS56" s="257">
        <v>0</v>
      </c>
      <c r="BT56" s="257">
        <v>0</v>
      </c>
      <c r="BU56" s="257">
        <v>0</v>
      </c>
      <c r="BV56" s="257">
        <v>0</v>
      </c>
    </row>
    <row r="57" spans="1:74" ht="12" thickBot="1">
      <c r="V57" s="15" t="s">
        <v>34</v>
      </c>
      <c r="W57" s="257">
        <v>521.8954081632653</v>
      </c>
      <c r="X57" s="257">
        <v>190.41071428571428</v>
      </c>
      <c r="Y57" s="257">
        <v>2.8571428571428572</v>
      </c>
      <c r="Z57" s="257">
        <v>3.5</v>
      </c>
      <c r="AA57" s="257">
        <v>0</v>
      </c>
      <c r="AB57" s="257">
        <v>1.1607142857142858</v>
      </c>
      <c r="AC57" s="257">
        <v>0.42857142857142855</v>
      </c>
      <c r="AD57" s="257">
        <v>0</v>
      </c>
      <c r="AE57" s="257">
        <v>0</v>
      </c>
      <c r="AF57" s="257">
        <v>0</v>
      </c>
      <c r="AQ57" s="23" t="s">
        <v>40</v>
      </c>
      <c r="AR57" s="257">
        <v>1461.202380952381</v>
      </c>
      <c r="AS57" s="257">
        <v>743.76190476190482</v>
      </c>
      <c r="AT57" s="257">
        <v>19.154761904761905</v>
      </c>
      <c r="AU57" s="257">
        <v>464.9404761904762</v>
      </c>
      <c r="AV57" s="257">
        <v>0.47619047619047622</v>
      </c>
      <c r="AW57" s="257">
        <v>3.3928571428571428</v>
      </c>
      <c r="AX57" s="257">
        <v>0</v>
      </c>
      <c r="AY57" s="257">
        <v>0</v>
      </c>
      <c r="AZ57" s="257">
        <v>0</v>
      </c>
      <c r="BA57" s="257">
        <v>7.1428571428571432</v>
      </c>
      <c r="BL57" s="23" t="s">
        <v>40</v>
      </c>
      <c r="BM57" s="257">
        <v>283.33333333333337</v>
      </c>
      <c r="BN57" s="257">
        <v>450.66666666666663</v>
      </c>
      <c r="BO57" s="257">
        <v>50</v>
      </c>
      <c r="BP57" s="257">
        <v>500</v>
      </c>
      <c r="BQ57" s="257">
        <v>0</v>
      </c>
      <c r="BR57" s="257">
        <v>0</v>
      </c>
      <c r="BS57" s="257">
        <v>0</v>
      </c>
      <c r="BT57" s="257">
        <v>0</v>
      </c>
      <c r="BU57" s="257">
        <v>0</v>
      </c>
      <c r="BV57" s="257">
        <v>16</v>
      </c>
    </row>
    <row r="58" spans="1:74">
      <c r="V58" s="15" t="s">
        <v>36</v>
      </c>
      <c r="W58" s="257">
        <v>1579.6428571428571</v>
      </c>
      <c r="X58" s="257">
        <v>67.55952380952381</v>
      </c>
      <c r="Y58" s="257">
        <v>5.2976190476190466</v>
      </c>
      <c r="Z58" s="257">
        <v>9.9404761904761916</v>
      </c>
      <c r="AA58" s="257">
        <v>0</v>
      </c>
      <c r="AB58" s="257">
        <v>2.1428571428571428</v>
      </c>
      <c r="AC58" s="257">
        <v>0</v>
      </c>
      <c r="AD58" s="257">
        <v>0</v>
      </c>
      <c r="AE58" s="257">
        <v>0</v>
      </c>
      <c r="AF58" s="257">
        <v>0</v>
      </c>
    </row>
    <row r="59" spans="1:74">
      <c r="V59" s="15" t="s">
        <v>39</v>
      </c>
      <c r="W59" s="257">
        <v>1668.75</v>
      </c>
      <c r="X59" s="257">
        <v>196.51785714285714</v>
      </c>
      <c r="Y59" s="257">
        <v>0.8035714285714286</v>
      </c>
      <c r="Z59" s="257">
        <v>44.732142857142854</v>
      </c>
      <c r="AA59" s="257">
        <v>0</v>
      </c>
      <c r="AB59" s="257">
        <v>14.285714285714286</v>
      </c>
      <c r="AC59" s="257">
        <v>0</v>
      </c>
      <c r="AD59" s="257">
        <v>0</v>
      </c>
      <c r="AE59" s="257">
        <v>0</v>
      </c>
      <c r="AF59" s="257">
        <v>0</v>
      </c>
    </row>
    <row r="60" spans="1:74" ht="12" thickBot="1">
      <c r="V60" s="23" t="s">
        <v>40</v>
      </c>
      <c r="W60" s="257">
        <v>5133</v>
      </c>
      <c r="X60" s="257">
        <v>2665.2857142857142</v>
      </c>
      <c r="Y60" s="257">
        <v>7.1428571428571432</v>
      </c>
      <c r="Z60" s="257">
        <v>229</v>
      </c>
      <c r="AA60" s="257">
        <v>0</v>
      </c>
      <c r="AB60" s="257">
        <v>21.428571428571427</v>
      </c>
      <c r="AC60" s="257">
        <v>0</v>
      </c>
      <c r="AD60" s="257">
        <v>0</v>
      </c>
      <c r="AE60" s="257">
        <v>0</v>
      </c>
      <c r="AF60" s="257">
        <v>0</v>
      </c>
    </row>
  </sheetData>
  <phoneticPr fontId="3" type="noConversion"/>
  <pageMargins left="0.39370078740157483" right="0.39370078740157483" top="0.39370078740157483" bottom="0.39370078740157483" header="0.31496062992125984" footer="0.31496062992125984"/>
  <pageSetup paperSize="9" scale="38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published="0" enableFormatConditionsCalculation="0">
    <tabColor indexed="12"/>
  </sheetPr>
  <dimension ref="A1:EA212"/>
  <sheetViews>
    <sheetView zoomScale="75" zoomScaleNormal="75" zoomScaleSheetLayoutView="70" workbookViewId="0">
      <pane xSplit="2" ySplit="1" topLeftCell="C89" activePane="bottomRight" state="frozen"/>
      <selection pane="topRight" activeCell="G1" sqref="G1"/>
      <selection pane="bottomLeft" activeCell="A2" sqref="A2"/>
      <selection pane="bottomRight" activeCell="P116" sqref="P116"/>
    </sheetView>
  </sheetViews>
  <sheetFormatPr defaultColWidth="8.85546875" defaultRowHeight="11.25"/>
  <cols>
    <col min="1" max="1" width="9.28515625" style="1" customWidth="1"/>
    <col min="2" max="2" width="10.28515625" style="1" customWidth="1"/>
    <col min="3" max="3" width="15.5703125" style="1" customWidth="1"/>
    <col min="4" max="4" width="7.42578125" style="1" customWidth="1"/>
    <col min="5" max="6" width="14" style="1" customWidth="1"/>
    <col min="7" max="8" width="15.28515625" style="1" customWidth="1"/>
    <col min="9" max="9" width="14.42578125" style="1" customWidth="1"/>
    <col min="10" max="10" width="12.85546875" style="1" customWidth="1"/>
    <col min="11" max="11" width="12.5703125" style="1" customWidth="1"/>
    <col min="12" max="13" width="10.140625" style="1" customWidth="1"/>
    <col min="14" max="14" width="8.85546875" style="1"/>
    <col min="15" max="15" width="10.7109375" style="1" customWidth="1"/>
    <col min="16" max="16" width="9" style="1" customWidth="1"/>
    <col min="17" max="17" width="10" style="1" customWidth="1"/>
    <col min="18" max="18" width="11.42578125" style="1" customWidth="1"/>
    <col min="19" max="19" width="12.85546875" style="1" customWidth="1"/>
    <col min="20" max="20" width="15.5703125" style="1" customWidth="1"/>
    <col min="21" max="21" width="14.7109375" style="1" customWidth="1"/>
    <col min="22" max="23" width="13.85546875" style="1" customWidth="1"/>
    <col min="24" max="24" width="14.5703125" style="1" customWidth="1"/>
    <col min="25" max="25" width="14.85546875" style="1" customWidth="1"/>
    <col min="26" max="26" width="16" style="1" customWidth="1"/>
    <col min="27" max="27" width="14.7109375" style="1" customWidth="1"/>
    <col min="28" max="28" width="14.140625" style="1" customWidth="1"/>
    <col min="29" max="29" width="15.42578125" style="1" customWidth="1"/>
    <col min="30" max="30" width="15.140625" style="1" customWidth="1"/>
    <col min="31" max="31" width="13.7109375" style="1" customWidth="1"/>
    <col min="32" max="32" width="12" style="1" customWidth="1"/>
    <col min="33" max="33" width="10.42578125" style="1" customWidth="1"/>
    <col min="34" max="35" width="11.42578125" style="1" customWidth="1"/>
    <col min="36" max="36" width="10.42578125" style="1" customWidth="1"/>
    <col min="37" max="37" width="12.140625" style="1" customWidth="1"/>
    <col min="38" max="38" width="10.5703125" style="1" customWidth="1"/>
    <col min="39" max="39" width="11.42578125" style="1" customWidth="1"/>
    <col min="40" max="40" width="8.85546875" style="1"/>
    <col min="41" max="41" width="11.7109375" style="1" customWidth="1"/>
    <col min="42" max="44" width="8.85546875" style="1"/>
    <col min="45" max="45" width="14.5703125" style="1" customWidth="1"/>
    <col min="46" max="46" width="12.7109375" style="1" customWidth="1"/>
    <col min="47" max="47" width="13.42578125" style="1" customWidth="1"/>
    <col min="48" max="48" width="13.140625" style="1" customWidth="1"/>
    <col min="49" max="49" width="14" style="1" customWidth="1"/>
    <col min="50" max="50" width="15.28515625" style="1" customWidth="1"/>
    <col min="51" max="51" width="14.140625" style="1" customWidth="1"/>
    <col min="52" max="52" width="13.5703125" style="1" customWidth="1"/>
    <col min="53" max="55" width="8.85546875" style="1"/>
    <col min="56" max="56" width="12" style="1" customWidth="1"/>
    <col min="57" max="57" width="10.140625" style="1" customWidth="1"/>
    <col min="58" max="58" width="10.28515625" style="1" customWidth="1"/>
    <col min="59" max="59" width="11" style="1" customWidth="1"/>
    <col min="60" max="60" width="10.140625" style="1" customWidth="1"/>
    <col min="61" max="61" width="8.85546875" style="1"/>
    <col min="62" max="62" width="10.28515625" style="1" customWidth="1"/>
    <col min="63" max="63" width="13.140625" style="1" customWidth="1"/>
    <col min="64" max="64" width="8.42578125" style="1" customWidth="1"/>
    <col min="65" max="65" width="9.85546875" style="1" customWidth="1"/>
    <col min="66" max="66" width="10.85546875" style="1" customWidth="1"/>
    <col min="67" max="67" width="10.140625" style="1" customWidth="1"/>
    <col min="68" max="68" width="9.28515625" style="1" customWidth="1"/>
    <col min="69" max="69" width="10.140625" style="1" customWidth="1"/>
    <col min="70" max="70" width="9.28515625" style="1" customWidth="1"/>
    <col min="71" max="71" width="11.42578125" style="1" customWidth="1"/>
    <col min="72" max="72" width="10.28515625" style="1" customWidth="1"/>
    <col min="73" max="73" width="8.85546875" style="1"/>
    <col min="74" max="74" width="9.85546875" style="1" customWidth="1"/>
    <col min="75" max="75" width="11.42578125" style="1" customWidth="1"/>
    <col min="76" max="76" width="10.85546875" style="1" customWidth="1"/>
    <col min="77" max="80" width="8.85546875" style="1"/>
    <col min="81" max="81" width="10.140625" style="1" customWidth="1"/>
    <col min="82" max="83" width="10.28515625" style="1" customWidth="1"/>
    <col min="84" max="84" width="12.140625" style="1" customWidth="1"/>
    <col min="85" max="85" width="10.28515625" style="1" customWidth="1"/>
    <col min="86" max="86" width="11.28515625" style="1" customWidth="1"/>
    <col min="87" max="87" width="10" style="1" customWidth="1"/>
    <col min="88" max="88" width="13.42578125" style="1" customWidth="1"/>
    <col min="89" max="89" width="13.85546875" style="1" customWidth="1"/>
    <col min="90" max="90" width="13" style="1" customWidth="1"/>
    <col min="91" max="91" width="13.7109375" style="1" customWidth="1"/>
    <col min="92" max="92" width="14.140625" style="1" customWidth="1"/>
    <col min="93" max="93" width="13.140625" style="1" customWidth="1"/>
    <col min="94" max="94" width="14.7109375" style="1" customWidth="1"/>
    <col min="95" max="95" width="8.85546875" style="1"/>
    <col min="96" max="96" width="10.28515625" style="1" customWidth="1"/>
    <col min="97" max="98" width="8.85546875" style="1"/>
    <col min="99" max="99" width="13.140625" style="1" customWidth="1"/>
    <col min="100" max="100" width="12.140625" style="1" customWidth="1"/>
    <col min="101" max="101" width="11.42578125" style="1" customWidth="1"/>
    <col min="102" max="102" width="10.42578125" style="1" customWidth="1"/>
    <col min="103" max="103" width="13.140625" style="1" customWidth="1"/>
    <col min="104" max="105" width="10.42578125" style="1" customWidth="1"/>
    <col min="106" max="106" width="10.140625" style="1" customWidth="1"/>
    <col min="107" max="107" width="7.85546875" style="1" customWidth="1"/>
    <col min="108" max="108" width="13.42578125" style="1" customWidth="1"/>
    <col min="109" max="109" width="10.85546875" style="1" customWidth="1"/>
    <col min="110" max="110" width="8.85546875" style="1"/>
    <col min="111" max="112" width="11.42578125" style="1" customWidth="1"/>
    <col min="113" max="114" width="9.85546875" style="1" customWidth="1"/>
    <col min="115" max="115" width="11.140625" style="1" customWidth="1"/>
    <col min="116" max="116" width="12.7109375" style="1" customWidth="1"/>
    <col min="117" max="117" width="10.140625" style="1" customWidth="1"/>
    <col min="118" max="118" width="13.42578125" style="1" customWidth="1"/>
    <col min="119" max="119" width="11" style="1" customWidth="1"/>
    <col min="120" max="120" width="8.42578125" style="1" customWidth="1"/>
    <col min="121" max="121" width="9" style="1" customWidth="1"/>
    <col min="122" max="122" width="10.140625" style="1" customWidth="1"/>
    <col min="123" max="123" width="11" style="1" customWidth="1"/>
    <col min="124" max="124" width="11.28515625" style="1" customWidth="1"/>
    <col min="125" max="125" width="10.7109375" style="1" customWidth="1"/>
    <col min="126" max="126" width="11.42578125" style="1" customWidth="1"/>
    <col min="127" max="127" width="8.7109375" style="1" customWidth="1"/>
    <col min="128" max="128" width="12.42578125" style="1" customWidth="1"/>
    <col min="129" max="129" width="10.42578125" style="1" customWidth="1"/>
    <col min="130" max="130" width="10" style="1" customWidth="1"/>
    <col min="131" max="131" width="13.42578125" style="1" customWidth="1"/>
    <col min="132" max="132" width="9.85546875" style="1" customWidth="1"/>
    <col min="133" max="16384" width="8.85546875" style="1"/>
  </cols>
  <sheetData>
    <row r="1" spans="1:131" s="3" customFormat="1" ht="75.75" customHeight="1">
      <c r="A1" s="222" t="s">
        <v>109</v>
      </c>
      <c r="B1" s="222" t="s">
        <v>174</v>
      </c>
      <c r="C1" s="223" t="s">
        <v>3</v>
      </c>
      <c r="D1" s="223" t="s">
        <v>4</v>
      </c>
      <c r="E1" s="223" t="s">
        <v>111</v>
      </c>
      <c r="F1" s="223" t="s">
        <v>5</v>
      </c>
      <c r="G1" s="223" t="s">
        <v>6</v>
      </c>
      <c r="H1" s="224" t="s">
        <v>175</v>
      </c>
      <c r="I1" s="225" t="s">
        <v>7</v>
      </c>
      <c r="J1" s="225" t="s">
        <v>11</v>
      </c>
      <c r="K1" s="225" t="s">
        <v>10</v>
      </c>
      <c r="L1" s="225" t="s">
        <v>9</v>
      </c>
      <c r="M1" s="225" t="s">
        <v>176</v>
      </c>
      <c r="N1" s="224" t="s">
        <v>12</v>
      </c>
      <c r="O1" s="224" t="s">
        <v>13</v>
      </c>
      <c r="P1" s="223" t="s">
        <v>14</v>
      </c>
      <c r="Q1" s="226" t="s">
        <v>2</v>
      </c>
      <c r="R1" s="227" t="s">
        <v>15</v>
      </c>
      <c r="S1" s="3" t="s">
        <v>120</v>
      </c>
      <c r="T1" s="3" t="s">
        <v>121</v>
      </c>
      <c r="U1" s="3" t="s">
        <v>122</v>
      </c>
      <c r="V1" s="3" t="s">
        <v>123</v>
      </c>
      <c r="W1" s="3" t="s">
        <v>124</v>
      </c>
      <c r="X1" s="3" t="s">
        <v>125</v>
      </c>
      <c r="Y1" s="3" t="s">
        <v>126</v>
      </c>
      <c r="Z1" s="3" t="s">
        <v>127</v>
      </c>
      <c r="AA1" s="3" t="s">
        <v>128</v>
      </c>
      <c r="AB1" s="3" t="s">
        <v>129</v>
      </c>
      <c r="AC1" s="228" t="s">
        <v>177</v>
      </c>
      <c r="AD1" s="229" t="s">
        <v>178</v>
      </c>
      <c r="AE1" s="229" t="s">
        <v>179</v>
      </c>
      <c r="AF1" s="230" t="s">
        <v>180</v>
      </c>
      <c r="AG1" s="231" t="s">
        <v>181</v>
      </c>
      <c r="AH1" s="232" t="s">
        <v>182</v>
      </c>
      <c r="AI1" s="232" t="s">
        <v>183</v>
      </c>
      <c r="AJ1" s="232" t="s">
        <v>184</v>
      </c>
      <c r="AK1" s="228" t="s">
        <v>185</v>
      </c>
      <c r="AL1" s="228" t="s">
        <v>186</v>
      </c>
      <c r="AM1" s="228" t="s">
        <v>187</v>
      </c>
      <c r="AN1" s="228" t="s">
        <v>188</v>
      </c>
      <c r="AO1" s="232" t="s">
        <v>189</v>
      </c>
      <c r="AP1" s="232" t="s">
        <v>190</v>
      </c>
      <c r="AQ1" s="233" t="s">
        <v>191</v>
      </c>
      <c r="AR1" s="234" t="s">
        <v>192</v>
      </c>
      <c r="AS1" s="233" t="s">
        <v>193</v>
      </c>
      <c r="AT1" s="228" t="s">
        <v>194</v>
      </c>
      <c r="AU1" s="233" t="s">
        <v>195</v>
      </c>
      <c r="AV1" s="232" t="s">
        <v>196</v>
      </c>
      <c r="AW1" s="232" t="s">
        <v>197</v>
      </c>
      <c r="AX1" s="235" t="s">
        <v>198</v>
      </c>
      <c r="AY1" s="232" t="s">
        <v>199</v>
      </c>
      <c r="AZ1" s="236" t="s">
        <v>200</v>
      </c>
      <c r="BA1" s="228" t="s">
        <v>201</v>
      </c>
      <c r="BB1" s="229" t="s">
        <v>202</v>
      </c>
      <c r="BC1" s="228" t="s">
        <v>203</v>
      </c>
      <c r="BD1" s="228" t="s">
        <v>204</v>
      </c>
      <c r="BE1" s="228" t="s">
        <v>205</v>
      </c>
      <c r="BF1" s="228" t="s">
        <v>206</v>
      </c>
      <c r="BG1" s="228" t="s">
        <v>207</v>
      </c>
      <c r="BH1" s="228" t="s">
        <v>208</v>
      </c>
      <c r="BI1" s="237" t="s">
        <v>209</v>
      </c>
      <c r="BJ1" s="237" t="s">
        <v>210</v>
      </c>
      <c r="BK1" s="237" t="s">
        <v>211</v>
      </c>
      <c r="BL1" s="237" t="s">
        <v>212</v>
      </c>
      <c r="BM1" s="233" t="s">
        <v>213</v>
      </c>
      <c r="BN1" s="233" t="s">
        <v>214</v>
      </c>
      <c r="BO1" s="237" t="s">
        <v>215</v>
      </c>
      <c r="BP1" s="237" t="s">
        <v>216</v>
      </c>
      <c r="BQ1" s="237" t="s">
        <v>217</v>
      </c>
      <c r="BR1" s="237" t="s">
        <v>218</v>
      </c>
      <c r="BS1" s="237" t="s">
        <v>219</v>
      </c>
      <c r="BT1" s="237" t="s">
        <v>220</v>
      </c>
      <c r="BU1" s="237" t="s">
        <v>221</v>
      </c>
      <c r="BV1" s="237" t="s">
        <v>222</v>
      </c>
      <c r="BW1" s="237" t="s">
        <v>223</v>
      </c>
      <c r="BX1" s="237" t="s">
        <v>224</v>
      </c>
      <c r="BY1" s="237" t="s">
        <v>225</v>
      </c>
      <c r="BZ1" s="237" t="s">
        <v>226</v>
      </c>
      <c r="CA1" s="237" t="s">
        <v>227</v>
      </c>
      <c r="CB1" s="228" t="s">
        <v>228</v>
      </c>
      <c r="CC1" s="228" t="s">
        <v>229</v>
      </c>
      <c r="CD1" s="228" t="s">
        <v>230</v>
      </c>
      <c r="CE1" s="228" t="s">
        <v>231</v>
      </c>
      <c r="CF1" s="237" t="s">
        <v>232</v>
      </c>
      <c r="CG1" s="237" t="s">
        <v>233</v>
      </c>
      <c r="CH1" s="228" t="s">
        <v>234</v>
      </c>
      <c r="CI1" s="228" t="s">
        <v>235</v>
      </c>
      <c r="CJ1" s="228" t="s">
        <v>236</v>
      </c>
      <c r="CK1" s="228" t="s">
        <v>237</v>
      </c>
      <c r="CL1" s="228" t="s">
        <v>238</v>
      </c>
      <c r="CM1" s="228" t="s">
        <v>239</v>
      </c>
      <c r="CN1" s="228" t="s">
        <v>240</v>
      </c>
      <c r="CO1" s="228" t="s">
        <v>241</v>
      </c>
      <c r="CP1" s="228" t="s">
        <v>242</v>
      </c>
      <c r="CQ1" s="228" t="s">
        <v>243</v>
      </c>
      <c r="CR1" s="238" t="s">
        <v>244</v>
      </c>
      <c r="CS1" s="229" t="s">
        <v>245</v>
      </c>
      <c r="CT1" s="228" t="s">
        <v>246</v>
      </c>
      <c r="CU1" s="228" t="s">
        <v>247</v>
      </c>
      <c r="CV1" s="228" t="s">
        <v>248</v>
      </c>
      <c r="CW1" s="228" t="s">
        <v>249</v>
      </c>
      <c r="CX1" s="228" t="s">
        <v>250</v>
      </c>
      <c r="CY1" s="228" t="s">
        <v>251</v>
      </c>
      <c r="CZ1" s="239" t="s">
        <v>252</v>
      </c>
      <c r="DA1" s="239" t="s">
        <v>253</v>
      </c>
      <c r="DB1" s="240" t="s">
        <v>254</v>
      </c>
      <c r="DC1" s="241" t="s">
        <v>178</v>
      </c>
      <c r="DD1" s="232" t="s">
        <v>255</v>
      </c>
      <c r="DE1" s="242" t="s">
        <v>256</v>
      </c>
      <c r="DF1" s="229" t="s">
        <v>257</v>
      </c>
      <c r="DG1" s="243" t="s">
        <v>258</v>
      </c>
      <c r="DH1" s="243" t="s">
        <v>259</v>
      </c>
      <c r="DI1" s="234" t="s">
        <v>260</v>
      </c>
      <c r="DJ1" s="234" t="s">
        <v>261</v>
      </c>
      <c r="DK1" s="243" t="s">
        <v>262</v>
      </c>
      <c r="DL1" s="243" t="s">
        <v>263</v>
      </c>
      <c r="DM1" s="243" t="s">
        <v>264</v>
      </c>
      <c r="DN1" s="243" t="s">
        <v>265</v>
      </c>
      <c r="DO1" s="243" t="s">
        <v>266</v>
      </c>
      <c r="DP1" s="243" t="s">
        <v>267</v>
      </c>
      <c r="DQ1" s="243" t="s">
        <v>268</v>
      </c>
      <c r="DR1" s="243" t="s">
        <v>269</v>
      </c>
      <c r="DS1" s="234" t="s">
        <v>270</v>
      </c>
      <c r="DT1" s="243" t="s">
        <v>271</v>
      </c>
      <c r="DU1" s="243" t="s">
        <v>272</v>
      </c>
      <c r="DV1" s="243" t="s">
        <v>273</v>
      </c>
      <c r="DW1" s="234" t="s">
        <v>274</v>
      </c>
      <c r="DX1" s="243" t="s">
        <v>275</v>
      </c>
      <c r="DY1" s="243" t="s">
        <v>276</v>
      </c>
      <c r="DZ1" s="234" t="s">
        <v>277</v>
      </c>
      <c r="EA1" s="234" t="s">
        <v>278</v>
      </c>
    </row>
    <row r="2" spans="1:131" ht="12" customHeight="1">
      <c r="A2" s="16" t="s">
        <v>31</v>
      </c>
      <c r="B2" s="2" t="s">
        <v>143</v>
      </c>
      <c r="C2" s="244">
        <v>52802</v>
      </c>
      <c r="D2" s="245">
        <v>96.35</v>
      </c>
      <c r="E2" s="245">
        <v>34.83</v>
      </c>
      <c r="F2" s="245">
        <v>23.640999999999998</v>
      </c>
      <c r="G2" s="245">
        <v>8.0549999999999997</v>
      </c>
      <c r="H2" s="245">
        <v>2.12</v>
      </c>
      <c r="I2" s="246">
        <v>0.18899999999999995</v>
      </c>
      <c r="J2" s="246">
        <v>1.1199999999999998E-2</v>
      </c>
      <c r="K2" s="246">
        <v>0.24700000000000003</v>
      </c>
      <c r="L2" s="246">
        <v>0.25400000000000006</v>
      </c>
      <c r="M2" s="246">
        <v>1.4099999999999998E-2</v>
      </c>
      <c r="N2" s="246">
        <v>2.5100000000000001E-2</v>
      </c>
      <c r="O2" s="246">
        <v>5.1999999999999989E-3</v>
      </c>
      <c r="P2" s="245">
        <v>0.48</v>
      </c>
      <c r="Q2" s="244">
        <v>126</v>
      </c>
      <c r="R2" s="245">
        <v>3.4</v>
      </c>
      <c r="S2" s="244">
        <v>212.095</v>
      </c>
      <c r="T2" s="244">
        <v>106.69166666666665</v>
      </c>
      <c r="U2" s="244">
        <v>58.65</v>
      </c>
      <c r="V2" s="244">
        <v>20.516666666666666</v>
      </c>
      <c r="W2" s="244">
        <v>3.3333333333333335</v>
      </c>
      <c r="X2" s="244">
        <v>0.38500000000000001</v>
      </c>
      <c r="Y2" s="244">
        <v>10.275</v>
      </c>
      <c r="Z2" s="244">
        <v>0.16666666666666669</v>
      </c>
      <c r="AA2" s="244">
        <v>0</v>
      </c>
      <c r="AB2" s="244">
        <v>0.35</v>
      </c>
      <c r="AC2" s="244">
        <v>0</v>
      </c>
      <c r="AD2" s="244">
        <v>4.3</v>
      </c>
      <c r="AE2" s="244">
        <v>0.33333333333333337</v>
      </c>
      <c r="AF2" s="244">
        <v>25.75</v>
      </c>
      <c r="AG2" s="244">
        <v>6.65</v>
      </c>
      <c r="AH2" s="244">
        <v>0</v>
      </c>
      <c r="AI2" s="244">
        <v>0</v>
      </c>
      <c r="AJ2" s="244">
        <v>0.6</v>
      </c>
      <c r="AK2" s="244">
        <v>5.8166666666666664</v>
      </c>
      <c r="AL2" s="244">
        <v>14.933333333333334</v>
      </c>
      <c r="AM2" s="244">
        <v>32.25</v>
      </c>
      <c r="AN2" s="244">
        <v>0.1</v>
      </c>
      <c r="AO2" s="244">
        <v>0.16666666666666669</v>
      </c>
      <c r="AP2" s="244">
        <v>0.1</v>
      </c>
      <c r="AQ2" s="244">
        <v>1.8166666666666669</v>
      </c>
      <c r="AR2" s="244">
        <v>0</v>
      </c>
      <c r="AS2" s="244">
        <v>0</v>
      </c>
      <c r="AT2" s="244">
        <v>1.7</v>
      </c>
      <c r="AU2" s="244">
        <v>23.133333333333333</v>
      </c>
      <c r="AV2" s="244">
        <v>0.83333333333333337</v>
      </c>
      <c r="AW2" s="244">
        <v>13.533333333333331</v>
      </c>
      <c r="AX2" s="244">
        <v>59.216666666666661</v>
      </c>
      <c r="AY2" s="244">
        <v>0</v>
      </c>
      <c r="AZ2" s="244">
        <v>0.31666666666666671</v>
      </c>
      <c r="BA2" s="244">
        <v>0</v>
      </c>
      <c r="BB2" s="244">
        <v>2.1166666666666667</v>
      </c>
      <c r="BC2" s="244">
        <v>0.70833333333333337</v>
      </c>
      <c r="BD2" s="244">
        <v>0.31666666666666671</v>
      </c>
      <c r="BE2" s="244">
        <v>0.05</v>
      </c>
      <c r="BF2" s="244">
        <v>0.1</v>
      </c>
      <c r="BG2" s="244">
        <v>8.65</v>
      </c>
      <c r="BH2" s="244">
        <v>1.4083333333333332</v>
      </c>
      <c r="BI2" s="244">
        <v>0</v>
      </c>
      <c r="BJ2" s="244">
        <v>1.8533333333333331</v>
      </c>
      <c r="BK2" s="244">
        <v>1.95</v>
      </c>
      <c r="BL2" s="244">
        <v>0.93333333333333335</v>
      </c>
      <c r="BM2" s="244">
        <v>0.03</v>
      </c>
      <c r="BN2" s="244">
        <v>0</v>
      </c>
      <c r="BO2" s="244">
        <v>26.216666666666661</v>
      </c>
      <c r="BP2" s="244">
        <v>0</v>
      </c>
      <c r="BQ2" s="244">
        <v>0</v>
      </c>
      <c r="BR2" s="244">
        <v>0</v>
      </c>
      <c r="BS2" s="244">
        <v>0.1</v>
      </c>
      <c r="BT2" s="244">
        <v>1.0333333333333334</v>
      </c>
      <c r="BU2" s="244">
        <v>0.2</v>
      </c>
      <c r="BV2" s="244">
        <v>34.841666666666669</v>
      </c>
      <c r="BW2" s="244">
        <v>8.1166666666666671</v>
      </c>
      <c r="BX2" s="244">
        <v>0</v>
      </c>
      <c r="BY2" s="244">
        <v>1.2366666666666668</v>
      </c>
      <c r="BZ2" s="244">
        <v>15.683333333333334</v>
      </c>
      <c r="CA2" s="244">
        <v>0</v>
      </c>
      <c r="CB2" s="244">
        <v>0</v>
      </c>
      <c r="CC2" s="244">
        <v>12.883333333333335</v>
      </c>
      <c r="CD2" s="244">
        <v>2.5</v>
      </c>
      <c r="CE2" s="244">
        <v>0</v>
      </c>
      <c r="CF2" s="244">
        <v>0.6</v>
      </c>
      <c r="CG2" s="244">
        <v>0.15</v>
      </c>
      <c r="CH2" s="244">
        <v>0</v>
      </c>
      <c r="CI2" s="244">
        <v>0</v>
      </c>
      <c r="CJ2" s="244">
        <v>10.366666666666665</v>
      </c>
      <c r="CK2" s="244">
        <v>2.7</v>
      </c>
      <c r="CL2" s="244">
        <v>1</v>
      </c>
      <c r="CM2" s="244">
        <v>0</v>
      </c>
      <c r="CN2" s="244">
        <v>1.1666666666666665</v>
      </c>
      <c r="CO2" s="244">
        <v>0.75</v>
      </c>
      <c r="CP2" s="244">
        <v>0</v>
      </c>
      <c r="CQ2" s="244">
        <v>1.45</v>
      </c>
      <c r="CR2" s="244">
        <v>0</v>
      </c>
      <c r="CS2" s="244">
        <v>0</v>
      </c>
      <c r="CT2" s="244">
        <v>38.166666666666671</v>
      </c>
      <c r="CU2" s="244">
        <v>0</v>
      </c>
      <c r="CV2" s="244">
        <v>0.5</v>
      </c>
      <c r="CW2" s="244">
        <v>0</v>
      </c>
      <c r="CX2" s="244">
        <v>0</v>
      </c>
      <c r="CY2" s="244">
        <v>0</v>
      </c>
      <c r="CZ2" s="244">
        <v>1.6666666666666667</v>
      </c>
      <c r="DA2" s="244">
        <v>2.3166666666666669</v>
      </c>
      <c r="DB2" s="244">
        <v>0</v>
      </c>
      <c r="DC2" s="244">
        <v>0</v>
      </c>
      <c r="DD2" s="244">
        <v>0</v>
      </c>
      <c r="DE2" s="244">
        <v>0</v>
      </c>
      <c r="DF2" s="244">
        <v>0</v>
      </c>
      <c r="DG2" s="244">
        <v>15.216666666666665</v>
      </c>
      <c r="DH2" s="244">
        <v>5.9666666666666668</v>
      </c>
      <c r="DI2" s="244">
        <v>0</v>
      </c>
      <c r="DJ2" s="244">
        <v>1</v>
      </c>
      <c r="DK2" s="244">
        <v>0.16666666666666669</v>
      </c>
      <c r="DL2" s="244">
        <v>0</v>
      </c>
      <c r="DM2" s="244">
        <v>1.5</v>
      </c>
      <c r="DN2" s="244">
        <v>0.05</v>
      </c>
      <c r="DO2" s="244">
        <v>0.33500000000000002</v>
      </c>
      <c r="DP2" s="244">
        <v>10.441666666666666</v>
      </c>
      <c r="DQ2" s="244">
        <v>0</v>
      </c>
      <c r="DR2" s="244">
        <v>0</v>
      </c>
      <c r="DS2" s="244">
        <v>0</v>
      </c>
      <c r="DT2" s="244">
        <v>0</v>
      </c>
      <c r="DU2" s="244">
        <v>0</v>
      </c>
      <c r="DV2" s="244">
        <v>0</v>
      </c>
      <c r="DW2" s="244">
        <v>0</v>
      </c>
      <c r="DX2" s="244">
        <v>0.35</v>
      </c>
      <c r="DY2" s="244">
        <v>0</v>
      </c>
      <c r="DZ2" s="244">
        <v>0</v>
      </c>
      <c r="EA2" s="244">
        <v>0</v>
      </c>
    </row>
    <row r="3" spans="1:131" ht="12" customHeight="1">
      <c r="A3" s="16" t="s">
        <v>33</v>
      </c>
      <c r="B3" s="2" t="s">
        <v>143</v>
      </c>
      <c r="C3" s="244">
        <v>51722</v>
      </c>
      <c r="D3" s="245">
        <v>82.11</v>
      </c>
      <c r="E3" s="245">
        <v>34.030999999999999</v>
      </c>
      <c r="F3" s="245">
        <v>23.765000000000001</v>
      </c>
      <c r="G3" s="245">
        <v>7.9879999999999995</v>
      </c>
      <c r="H3" s="245">
        <v>1.74</v>
      </c>
      <c r="I3" s="246">
        <v>0.21100000000000002</v>
      </c>
      <c r="J3" s="246">
        <v>1.0999999999999999E-2</v>
      </c>
      <c r="K3" s="246">
        <v>0.26400000000000001</v>
      </c>
      <c r="L3" s="246">
        <v>0.27</v>
      </c>
      <c r="M3" s="246">
        <v>1.7999999999999999E-2</v>
      </c>
      <c r="N3" s="246">
        <v>3.2100000000000004E-2</v>
      </c>
      <c r="O3" s="246">
        <v>7.899999999999999E-3</v>
      </c>
      <c r="P3" s="245">
        <v>0.79500000000000004</v>
      </c>
      <c r="Q3" s="244">
        <v>124</v>
      </c>
      <c r="R3" s="245">
        <v>3.6</v>
      </c>
      <c r="S3" s="244">
        <v>219.40833333333336</v>
      </c>
      <c r="T3" s="244">
        <v>152.03333333333336</v>
      </c>
      <c r="U3" s="244">
        <v>27.18333333333333</v>
      </c>
      <c r="V3" s="244">
        <v>10.608333333333333</v>
      </c>
      <c r="W3" s="244">
        <v>0.8</v>
      </c>
      <c r="X3" s="244">
        <v>1.25</v>
      </c>
      <c r="Y3" s="244">
        <v>17.7</v>
      </c>
      <c r="Z3" s="244">
        <v>0.2</v>
      </c>
      <c r="AA3" s="244">
        <v>0</v>
      </c>
      <c r="AB3" s="244">
        <v>0</v>
      </c>
      <c r="AC3" s="244">
        <v>0</v>
      </c>
      <c r="AD3" s="244">
        <v>1.5</v>
      </c>
      <c r="AE3" s="244">
        <v>0</v>
      </c>
      <c r="AF3" s="244">
        <v>25.074999999999999</v>
      </c>
      <c r="AG3" s="244">
        <v>1.05</v>
      </c>
      <c r="AH3" s="244">
        <v>0</v>
      </c>
      <c r="AI3" s="244">
        <v>0</v>
      </c>
      <c r="AJ3" s="244">
        <v>1.0333333333333334</v>
      </c>
      <c r="AK3" s="244">
        <v>29.35</v>
      </c>
      <c r="AL3" s="244">
        <v>25.783333333333331</v>
      </c>
      <c r="AM3" s="244">
        <v>19.258333333333333</v>
      </c>
      <c r="AN3" s="244">
        <v>0.16666666666666669</v>
      </c>
      <c r="AO3" s="244">
        <v>0</v>
      </c>
      <c r="AP3" s="244">
        <v>0</v>
      </c>
      <c r="AQ3" s="244">
        <v>0</v>
      </c>
      <c r="AR3" s="244">
        <v>1.5</v>
      </c>
      <c r="AS3" s="244">
        <v>0</v>
      </c>
      <c r="AT3" s="244">
        <v>0.73333333333333339</v>
      </c>
      <c r="AU3" s="244">
        <v>23.866666666666667</v>
      </c>
      <c r="AV3" s="244">
        <v>0.26666666666666672</v>
      </c>
      <c r="AW3" s="244">
        <v>52.85</v>
      </c>
      <c r="AX3" s="244">
        <v>11.5</v>
      </c>
      <c r="AY3" s="244">
        <v>0</v>
      </c>
      <c r="AZ3" s="244">
        <v>0.1</v>
      </c>
      <c r="BA3" s="244">
        <v>0.66666666666666674</v>
      </c>
      <c r="BB3" s="244">
        <v>1.7916666666666665</v>
      </c>
      <c r="BC3" s="244">
        <v>1.9333333333333331</v>
      </c>
      <c r="BD3" s="244">
        <v>0.16666666666666669</v>
      </c>
      <c r="BE3" s="244">
        <v>0.05</v>
      </c>
      <c r="BF3" s="244">
        <v>1.75</v>
      </c>
      <c r="BG3" s="244">
        <v>10.5</v>
      </c>
      <c r="BH3" s="244">
        <v>1.1666666666666665</v>
      </c>
      <c r="BI3" s="244">
        <v>0.1</v>
      </c>
      <c r="BJ3" s="244">
        <v>0</v>
      </c>
      <c r="BK3" s="244">
        <v>2.75</v>
      </c>
      <c r="BL3" s="244">
        <v>4.5</v>
      </c>
      <c r="BM3" s="244">
        <v>0.16666666666666669</v>
      </c>
      <c r="BN3" s="244">
        <v>0.4</v>
      </c>
      <c r="BO3" s="244">
        <v>33.108333333333334</v>
      </c>
      <c r="BP3" s="244">
        <v>0</v>
      </c>
      <c r="BQ3" s="244">
        <v>0</v>
      </c>
      <c r="BR3" s="244">
        <v>0</v>
      </c>
      <c r="BS3" s="244">
        <v>0</v>
      </c>
      <c r="BT3" s="244">
        <v>1.7</v>
      </c>
      <c r="BU3" s="244">
        <v>0.55000000000000004</v>
      </c>
      <c r="BV3" s="244">
        <v>44.241666666666667</v>
      </c>
      <c r="BW3" s="244">
        <v>13.7</v>
      </c>
      <c r="BX3" s="244">
        <v>0.4</v>
      </c>
      <c r="BY3" s="244">
        <v>4.8666666666666671</v>
      </c>
      <c r="BZ3" s="244">
        <v>15.133333333333335</v>
      </c>
      <c r="CA3" s="244">
        <v>0</v>
      </c>
      <c r="CB3" s="244">
        <v>0</v>
      </c>
      <c r="CC3" s="244">
        <v>9.5250000000000004</v>
      </c>
      <c r="CD3" s="244">
        <v>5.7249999999999996</v>
      </c>
      <c r="CE3" s="244">
        <v>0</v>
      </c>
      <c r="CF3" s="244">
        <v>1.6666666666666667</v>
      </c>
      <c r="CG3" s="244">
        <v>0</v>
      </c>
      <c r="CH3" s="244">
        <v>0</v>
      </c>
      <c r="CI3" s="244">
        <v>2.2000000000000002</v>
      </c>
      <c r="CJ3" s="244">
        <v>11.5</v>
      </c>
      <c r="CK3" s="244">
        <v>3.75</v>
      </c>
      <c r="CL3" s="244">
        <v>1.3</v>
      </c>
      <c r="CM3" s="244">
        <v>1.8333333333333333</v>
      </c>
      <c r="CN3" s="244">
        <v>1.5</v>
      </c>
      <c r="CO3" s="244">
        <v>0.3</v>
      </c>
      <c r="CP3" s="244">
        <v>0.35</v>
      </c>
      <c r="CQ3" s="244">
        <v>3.8166666666666664</v>
      </c>
      <c r="CR3" s="244">
        <v>0.1</v>
      </c>
      <c r="CS3" s="244">
        <v>0</v>
      </c>
      <c r="CT3" s="244">
        <v>20.166666666666668</v>
      </c>
      <c r="CU3" s="244">
        <v>0</v>
      </c>
      <c r="CV3" s="244">
        <v>0</v>
      </c>
      <c r="CW3" s="244">
        <v>0</v>
      </c>
      <c r="CX3" s="244">
        <v>0</v>
      </c>
      <c r="CY3" s="244">
        <v>0</v>
      </c>
      <c r="CZ3" s="244">
        <v>0.05</v>
      </c>
      <c r="DA3" s="244">
        <v>0</v>
      </c>
      <c r="DB3" s="244">
        <v>0.16666666666666669</v>
      </c>
      <c r="DC3" s="244">
        <v>0</v>
      </c>
      <c r="DD3" s="244">
        <v>0</v>
      </c>
      <c r="DE3" s="244">
        <v>0</v>
      </c>
      <c r="DF3" s="244">
        <v>0.16666666666666669</v>
      </c>
      <c r="DG3" s="244">
        <v>10.741666666666665</v>
      </c>
      <c r="DH3" s="244">
        <v>0.33333333333333337</v>
      </c>
      <c r="DI3" s="244">
        <v>0</v>
      </c>
      <c r="DJ3" s="244">
        <v>0.16666666666666669</v>
      </c>
      <c r="DK3" s="244">
        <v>0</v>
      </c>
      <c r="DL3" s="244">
        <v>0</v>
      </c>
      <c r="DM3" s="244">
        <v>0</v>
      </c>
      <c r="DN3" s="244">
        <v>0</v>
      </c>
      <c r="DO3" s="244">
        <v>1.25</v>
      </c>
      <c r="DP3" s="244">
        <v>17.8</v>
      </c>
      <c r="DQ3" s="244">
        <v>0.1</v>
      </c>
      <c r="DR3" s="244">
        <v>0</v>
      </c>
      <c r="DS3" s="244">
        <v>0</v>
      </c>
      <c r="DT3" s="244">
        <v>0</v>
      </c>
      <c r="DU3" s="244">
        <v>0</v>
      </c>
      <c r="DV3" s="244">
        <v>0</v>
      </c>
      <c r="DW3" s="244">
        <v>0</v>
      </c>
      <c r="DX3" s="244">
        <v>0</v>
      </c>
      <c r="DY3" s="244">
        <v>0</v>
      </c>
      <c r="DZ3" s="244">
        <v>0</v>
      </c>
      <c r="EA3" s="244">
        <v>0</v>
      </c>
    </row>
    <row r="4" spans="1:131" ht="12" customHeight="1">
      <c r="A4" s="16" t="s">
        <v>34</v>
      </c>
      <c r="B4" s="2" t="s">
        <v>143</v>
      </c>
      <c r="C4" s="244">
        <v>47628</v>
      </c>
      <c r="D4" s="245">
        <v>85.19</v>
      </c>
      <c r="E4" s="245">
        <v>31.007999999999999</v>
      </c>
      <c r="F4" s="245">
        <v>24.992000000000001</v>
      </c>
      <c r="G4" s="245">
        <v>7.9</v>
      </c>
      <c r="H4" s="245">
        <v>2.62</v>
      </c>
      <c r="I4" s="246">
        <v>0.32900000000000001</v>
      </c>
      <c r="J4" s="246">
        <v>0.01</v>
      </c>
      <c r="K4" s="246">
        <v>0.47099999999999997</v>
      </c>
      <c r="L4" s="246">
        <v>0.47499999999999998</v>
      </c>
      <c r="M4" s="246">
        <v>1.2299999999999997E-2</v>
      </c>
      <c r="N4" s="246">
        <v>5.0900000000000001E-2</v>
      </c>
      <c r="O4" s="246">
        <v>1.1600000000000001E-2</v>
      </c>
      <c r="P4" s="245">
        <v>1.5110000000000001</v>
      </c>
      <c r="Q4" s="244">
        <v>124</v>
      </c>
      <c r="R4" s="245">
        <v>5.8</v>
      </c>
      <c r="S4" s="244">
        <v>1088.2404761904761</v>
      </c>
      <c r="T4" s="244">
        <v>128.55952380952382</v>
      </c>
      <c r="U4" s="244">
        <v>51.083333333333336</v>
      </c>
      <c r="V4" s="244">
        <v>5.4452380952380945</v>
      </c>
      <c r="W4" s="244">
        <v>0.51666666666666672</v>
      </c>
      <c r="X4" s="244">
        <v>6.1238095238095234</v>
      </c>
      <c r="Y4" s="244">
        <v>1.1166666666666667</v>
      </c>
      <c r="Z4" s="244">
        <v>0.26666666666666672</v>
      </c>
      <c r="AA4" s="244">
        <v>0</v>
      </c>
      <c r="AB4" s="244">
        <v>0</v>
      </c>
      <c r="AC4" s="244">
        <v>0</v>
      </c>
      <c r="AD4" s="244">
        <v>10.1</v>
      </c>
      <c r="AE4" s="244">
        <v>0</v>
      </c>
      <c r="AF4" s="244">
        <v>7.8928571428571432</v>
      </c>
      <c r="AG4" s="244">
        <v>0.9</v>
      </c>
      <c r="AH4" s="244">
        <v>0</v>
      </c>
      <c r="AI4" s="244">
        <v>0</v>
      </c>
      <c r="AJ4" s="244">
        <v>0.16666666666666669</v>
      </c>
      <c r="AK4" s="244">
        <v>49.752380952380953</v>
      </c>
      <c r="AL4" s="244">
        <v>24.414285714285718</v>
      </c>
      <c r="AM4" s="244">
        <v>22.085714285714285</v>
      </c>
      <c r="AN4" s="244">
        <v>0</v>
      </c>
      <c r="AO4" s="244">
        <v>0</v>
      </c>
      <c r="AP4" s="244">
        <v>0.1</v>
      </c>
      <c r="AQ4" s="244">
        <v>0.15</v>
      </c>
      <c r="AR4" s="244">
        <v>0</v>
      </c>
      <c r="AS4" s="244">
        <v>0</v>
      </c>
      <c r="AT4" s="244">
        <v>1.1000000000000001</v>
      </c>
      <c r="AU4" s="244">
        <v>943.88095238095252</v>
      </c>
      <c r="AV4" s="244">
        <v>4.7904761904761894</v>
      </c>
      <c r="AW4" s="244">
        <v>10.383333333333335</v>
      </c>
      <c r="AX4" s="244">
        <v>0</v>
      </c>
      <c r="AY4" s="244">
        <v>0</v>
      </c>
      <c r="AZ4" s="244">
        <v>0.3</v>
      </c>
      <c r="BA4" s="244">
        <v>0</v>
      </c>
      <c r="BB4" s="244">
        <v>1.930952380952381</v>
      </c>
      <c r="BC4" s="244">
        <v>0.4</v>
      </c>
      <c r="BD4" s="244">
        <v>0.33333333333333337</v>
      </c>
      <c r="BE4" s="244">
        <v>0.1</v>
      </c>
      <c r="BF4" s="244">
        <v>1.1000000000000001</v>
      </c>
      <c r="BG4" s="244">
        <v>8.0809523809523824</v>
      </c>
      <c r="BH4" s="244">
        <v>0</v>
      </c>
      <c r="BI4" s="244">
        <v>0</v>
      </c>
      <c r="BJ4" s="244">
        <v>0</v>
      </c>
      <c r="BK4" s="244">
        <v>0</v>
      </c>
      <c r="BL4" s="244">
        <v>0.90714285714285714</v>
      </c>
      <c r="BM4" s="244">
        <v>0.76666666666666672</v>
      </c>
      <c r="BN4" s="244">
        <v>0.53333333333333344</v>
      </c>
      <c r="BO4" s="244">
        <v>0.6</v>
      </c>
      <c r="BP4" s="244">
        <v>0</v>
      </c>
      <c r="BQ4" s="244">
        <v>0.1</v>
      </c>
      <c r="BR4" s="244">
        <v>0</v>
      </c>
      <c r="BS4" s="244">
        <v>0</v>
      </c>
      <c r="BT4" s="244">
        <v>3.35</v>
      </c>
      <c r="BU4" s="244">
        <v>2.3785714285714286</v>
      </c>
      <c r="BV4" s="244">
        <v>69.276190476190479</v>
      </c>
      <c r="BW4" s="244">
        <v>17.116666666666667</v>
      </c>
      <c r="BX4" s="244">
        <v>1.5214285714285714</v>
      </c>
      <c r="BY4" s="244">
        <v>2.7833333333333332</v>
      </c>
      <c r="BZ4" s="244">
        <v>8.1666666666666661</v>
      </c>
      <c r="CA4" s="244">
        <v>0</v>
      </c>
      <c r="CB4" s="244">
        <v>0.26666666666666672</v>
      </c>
      <c r="CC4" s="244">
        <v>5.2666666666666675</v>
      </c>
      <c r="CD4" s="244">
        <v>1.0476190476190474</v>
      </c>
      <c r="CE4" s="244">
        <v>0</v>
      </c>
      <c r="CF4" s="244">
        <v>1.0238095238095237</v>
      </c>
      <c r="CG4" s="244">
        <v>0.05</v>
      </c>
      <c r="CH4" s="244">
        <v>0</v>
      </c>
      <c r="CI4" s="244">
        <v>2.7166666666666668</v>
      </c>
      <c r="CJ4" s="244">
        <v>2.666666666666667</v>
      </c>
      <c r="CK4" s="244">
        <v>1.25</v>
      </c>
      <c r="CL4" s="244">
        <v>2.9785714285714286</v>
      </c>
      <c r="CM4" s="244">
        <v>0</v>
      </c>
      <c r="CN4" s="244">
        <v>0.66666666666666674</v>
      </c>
      <c r="CO4" s="244">
        <v>2.5952380952380953</v>
      </c>
      <c r="CP4" s="244">
        <v>0.7</v>
      </c>
      <c r="CQ4" s="244">
        <v>11.238095238095239</v>
      </c>
      <c r="CR4" s="244">
        <v>0.5</v>
      </c>
      <c r="CS4" s="244">
        <v>0</v>
      </c>
      <c r="CT4" s="244">
        <v>19.666666666666664</v>
      </c>
      <c r="CU4" s="244">
        <v>0</v>
      </c>
      <c r="CV4" s="244">
        <v>0</v>
      </c>
      <c r="CW4" s="244">
        <v>0</v>
      </c>
      <c r="CX4" s="244">
        <v>0</v>
      </c>
      <c r="CY4" s="244">
        <v>0</v>
      </c>
      <c r="CZ4" s="244">
        <v>0</v>
      </c>
      <c r="DA4" s="244">
        <v>18.666666666666668</v>
      </c>
      <c r="DB4" s="244">
        <v>0</v>
      </c>
      <c r="DC4" s="244">
        <v>0</v>
      </c>
      <c r="DD4" s="244">
        <v>0.05</v>
      </c>
      <c r="DE4" s="244">
        <v>0</v>
      </c>
      <c r="DF4" s="244">
        <v>0.33333333333333337</v>
      </c>
      <c r="DG4" s="244">
        <v>3.7166666666666663</v>
      </c>
      <c r="DH4" s="244">
        <v>0.16666666666666669</v>
      </c>
      <c r="DI4" s="244">
        <v>0</v>
      </c>
      <c r="DJ4" s="244">
        <v>0.05</v>
      </c>
      <c r="DK4" s="244">
        <v>0</v>
      </c>
      <c r="DL4" s="244">
        <v>0.16666666666666669</v>
      </c>
      <c r="DM4" s="244">
        <v>0.1</v>
      </c>
      <c r="DN4" s="244">
        <v>0</v>
      </c>
      <c r="DO4" s="244">
        <v>6.1238095238095234</v>
      </c>
      <c r="DP4" s="244">
        <v>1.1166666666666667</v>
      </c>
      <c r="DQ4" s="244">
        <v>0.26666666666666672</v>
      </c>
      <c r="DR4" s="244">
        <v>0</v>
      </c>
      <c r="DS4" s="244">
        <v>0</v>
      </c>
      <c r="DT4" s="244">
        <v>0</v>
      </c>
      <c r="DU4" s="244">
        <v>0</v>
      </c>
      <c r="DV4" s="244">
        <v>0</v>
      </c>
      <c r="DW4" s="244">
        <v>0</v>
      </c>
      <c r="DX4" s="244">
        <v>0</v>
      </c>
      <c r="DY4" s="244">
        <v>0</v>
      </c>
      <c r="DZ4" s="244">
        <v>0</v>
      </c>
      <c r="EA4" s="244">
        <v>0</v>
      </c>
    </row>
    <row r="5" spans="1:131" ht="12" customHeight="1">
      <c r="A5" s="16" t="s">
        <v>36</v>
      </c>
      <c r="B5" s="2" t="s">
        <v>143</v>
      </c>
      <c r="C5" s="244">
        <v>34913</v>
      </c>
      <c r="D5" s="245">
        <v>67.78</v>
      </c>
      <c r="E5" s="245">
        <v>22.002000000000002</v>
      </c>
      <c r="F5" s="245">
        <v>26.963999999999999</v>
      </c>
      <c r="G5" s="245">
        <v>7.5210000000000008</v>
      </c>
      <c r="H5" s="245">
        <v>10.44</v>
      </c>
      <c r="I5" s="246">
        <v>0.56900000000000006</v>
      </c>
      <c r="J5" s="246">
        <v>1.1299999999999998E-2</v>
      </c>
      <c r="K5" s="246">
        <v>0.75800000000000001</v>
      </c>
      <c r="L5" s="246">
        <v>0.76300000000000001</v>
      </c>
      <c r="M5" s="246">
        <v>2.2199999999999998E-2</v>
      </c>
      <c r="N5" s="246">
        <v>9.8099999999999993E-2</v>
      </c>
      <c r="O5" s="246">
        <v>2.9100000000000004E-2</v>
      </c>
      <c r="P5" s="245">
        <v>2.4500000000000002</v>
      </c>
      <c r="Q5" s="244">
        <v>122</v>
      </c>
      <c r="R5" s="245">
        <v>15.75</v>
      </c>
      <c r="S5" s="244">
        <v>1591.75</v>
      </c>
      <c r="T5" s="244">
        <v>1392.625</v>
      </c>
      <c r="U5" s="244">
        <v>382</v>
      </c>
      <c r="V5" s="244">
        <v>99.875</v>
      </c>
      <c r="W5" s="244">
        <v>4.5</v>
      </c>
      <c r="X5" s="244">
        <v>102.75</v>
      </c>
      <c r="Y5" s="244">
        <v>0</v>
      </c>
      <c r="Z5" s="244">
        <v>1.25</v>
      </c>
      <c r="AA5" s="244">
        <v>0</v>
      </c>
      <c r="AB5" s="244">
        <v>12.5</v>
      </c>
      <c r="AC5" s="244">
        <v>0</v>
      </c>
      <c r="AD5" s="244">
        <v>0</v>
      </c>
      <c r="AE5" s="244">
        <v>0</v>
      </c>
      <c r="AF5" s="244">
        <v>0</v>
      </c>
      <c r="AG5" s="244">
        <v>0</v>
      </c>
      <c r="AH5" s="244">
        <v>0</v>
      </c>
      <c r="AI5" s="244">
        <v>0</v>
      </c>
      <c r="AJ5" s="244">
        <v>0.5</v>
      </c>
      <c r="AK5" s="244">
        <v>28.5</v>
      </c>
      <c r="AL5" s="244">
        <v>7.625</v>
      </c>
      <c r="AM5" s="244">
        <v>6.625</v>
      </c>
      <c r="AN5" s="244">
        <v>0</v>
      </c>
      <c r="AO5" s="244">
        <v>0</v>
      </c>
      <c r="AP5" s="244">
        <v>0.875</v>
      </c>
      <c r="AQ5" s="244">
        <v>0</v>
      </c>
      <c r="AR5" s="244">
        <v>0</v>
      </c>
      <c r="AS5" s="244">
        <v>0</v>
      </c>
      <c r="AT5" s="244">
        <v>0</v>
      </c>
      <c r="AU5" s="244">
        <v>1460.375</v>
      </c>
      <c r="AV5" s="244">
        <v>0.125</v>
      </c>
      <c r="AW5" s="244">
        <v>0.375</v>
      </c>
      <c r="AX5" s="244">
        <v>38</v>
      </c>
      <c r="AY5" s="244">
        <v>0</v>
      </c>
      <c r="AZ5" s="244">
        <v>0</v>
      </c>
      <c r="BA5" s="244">
        <v>0</v>
      </c>
      <c r="BB5" s="244">
        <v>4.5</v>
      </c>
      <c r="BC5" s="244">
        <v>0</v>
      </c>
      <c r="BD5" s="244">
        <v>0.5</v>
      </c>
      <c r="BE5" s="244">
        <v>1.25</v>
      </c>
      <c r="BF5" s="244">
        <v>9</v>
      </c>
      <c r="BG5" s="244">
        <v>33.625</v>
      </c>
      <c r="BH5" s="244">
        <v>0</v>
      </c>
      <c r="BI5" s="244">
        <v>0.5</v>
      </c>
      <c r="BJ5" s="244">
        <v>0</v>
      </c>
      <c r="BK5" s="244">
        <v>1.875</v>
      </c>
      <c r="BL5" s="244">
        <v>1.5</v>
      </c>
      <c r="BM5" s="244">
        <v>5.5</v>
      </c>
      <c r="BN5" s="244">
        <v>11.75</v>
      </c>
      <c r="BO5" s="244">
        <v>0</v>
      </c>
      <c r="BP5" s="244">
        <v>0</v>
      </c>
      <c r="BQ5" s="244">
        <v>0</v>
      </c>
      <c r="BR5" s="244">
        <v>0</v>
      </c>
      <c r="BS5" s="244">
        <v>0.5</v>
      </c>
      <c r="BT5" s="244">
        <v>2.875</v>
      </c>
      <c r="BU5" s="244">
        <v>0</v>
      </c>
      <c r="BV5" s="244">
        <v>659.875</v>
      </c>
      <c r="BW5" s="244">
        <v>62.875</v>
      </c>
      <c r="BX5" s="244">
        <v>0</v>
      </c>
      <c r="BY5" s="244">
        <v>22.5</v>
      </c>
      <c r="BZ5" s="244">
        <v>542.5</v>
      </c>
      <c r="CA5" s="244">
        <v>0</v>
      </c>
      <c r="CB5" s="244">
        <v>0</v>
      </c>
      <c r="CC5" s="244">
        <v>3.125</v>
      </c>
      <c r="CD5" s="244">
        <v>1.75</v>
      </c>
      <c r="CE5" s="244">
        <v>3</v>
      </c>
      <c r="CF5" s="244">
        <v>19.75</v>
      </c>
      <c r="CG5" s="244">
        <v>0</v>
      </c>
      <c r="CH5" s="244">
        <v>0</v>
      </c>
      <c r="CI5" s="244">
        <v>8.75</v>
      </c>
      <c r="CJ5" s="244">
        <v>0</v>
      </c>
      <c r="CK5" s="244">
        <v>0.125</v>
      </c>
      <c r="CL5" s="244">
        <v>0.375</v>
      </c>
      <c r="CM5" s="244">
        <v>0</v>
      </c>
      <c r="CN5" s="244">
        <v>0</v>
      </c>
      <c r="CO5" s="244">
        <v>0</v>
      </c>
      <c r="CP5" s="244">
        <v>0.5</v>
      </c>
      <c r="CQ5" s="244">
        <v>54.875</v>
      </c>
      <c r="CR5" s="244">
        <v>0</v>
      </c>
      <c r="CS5" s="244">
        <v>0</v>
      </c>
      <c r="CT5" s="244">
        <v>370</v>
      </c>
      <c r="CU5" s="244">
        <v>0</v>
      </c>
      <c r="CV5" s="244">
        <v>0</v>
      </c>
      <c r="CW5" s="244">
        <v>0</v>
      </c>
      <c r="CX5" s="244">
        <v>0</v>
      </c>
      <c r="CY5" s="244">
        <v>0</v>
      </c>
      <c r="CZ5" s="244">
        <v>0</v>
      </c>
      <c r="DA5" s="244">
        <v>0</v>
      </c>
      <c r="DB5" s="244">
        <v>0</v>
      </c>
      <c r="DC5" s="244">
        <v>0</v>
      </c>
      <c r="DD5" s="244">
        <v>0</v>
      </c>
      <c r="DE5" s="244">
        <v>0</v>
      </c>
      <c r="DF5" s="244">
        <v>2.5</v>
      </c>
      <c r="DG5" s="244">
        <v>46.125</v>
      </c>
      <c r="DH5" s="244">
        <v>15.25</v>
      </c>
      <c r="DI5" s="244">
        <v>0</v>
      </c>
      <c r="DJ5" s="244">
        <v>0</v>
      </c>
      <c r="DK5" s="244">
        <v>0</v>
      </c>
      <c r="DL5" s="244">
        <v>0</v>
      </c>
      <c r="DM5" s="244">
        <v>0.5</v>
      </c>
      <c r="DN5" s="244">
        <v>0</v>
      </c>
      <c r="DO5" s="244">
        <v>102.75</v>
      </c>
      <c r="DP5" s="244">
        <v>0</v>
      </c>
      <c r="DQ5" s="244">
        <v>1.25</v>
      </c>
      <c r="DR5" s="244">
        <v>0</v>
      </c>
      <c r="DS5" s="244">
        <v>0</v>
      </c>
      <c r="DT5" s="244">
        <v>0</v>
      </c>
      <c r="DU5" s="244">
        <v>0</v>
      </c>
      <c r="DV5" s="244">
        <v>0</v>
      </c>
      <c r="DW5" s="244">
        <v>0</v>
      </c>
      <c r="DX5" s="244">
        <v>12.5</v>
      </c>
      <c r="DY5" s="244">
        <v>0</v>
      </c>
      <c r="DZ5" s="244">
        <v>0</v>
      </c>
      <c r="EA5" s="244">
        <v>0</v>
      </c>
    </row>
    <row r="6" spans="1:131" ht="12" customHeight="1">
      <c r="A6" s="16" t="s">
        <v>39</v>
      </c>
      <c r="B6" s="2" t="s">
        <v>143</v>
      </c>
      <c r="C6" s="244">
        <v>22127</v>
      </c>
      <c r="D6" s="245">
        <v>48.63</v>
      </c>
      <c r="E6" s="245">
        <v>13.356</v>
      </c>
      <c r="F6" s="245">
        <v>27.856999999999999</v>
      </c>
      <c r="G6" s="245">
        <v>7.3049999999999997</v>
      </c>
      <c r="H6" s="245">
        <v>31</v>
      </c>
      <c r="I6" s="246">
        <v>0.83700000000000008</v>
      </c>
      <c r="J6" s="246">
        <v>5.04E-2</v>
      </c>
      <c r="K6" s="246">
        <v>1.2230000000000001</v>
      </c>
      <c r="L6" s="246">
        <v>1.258</v>
      </c>
      <c r="M6" s="246">
        <v>0.11459999999999999</v>
      </c>
      <c r="N6" s="246">
        <v>0.13020000000000001</v>
      </c>
      <c r="O6" s="246">
        <v>3.6299999999999999E-2</v>
      </c>
      <c r="P6" s="245">
        <v>3.82</v>
      </c>
      <c r="Q6" s="244">
        <v>120</v>
      </c>
      <c r="R6" s="245">
        <v>17.600000000000001</v>
      </c>
      <c r="S6" s="244">
        <v>303.48333333333329</v>
      </c>
      <c r="T6" s="244">
        <v>1497.0833333333335</v>
      </c>
      <c r="U6" s="244">
        <v>5443.625</v>
      </c>
      <c r="V6" s="244">
        <v>183.38333333333333</v>
      </c>
      <c r="W6" s="244">
        <v>0.25</v>
      </c>
      <c r="X6" s="244">
        <v>532.25</v>
      </c>
      <c r="Y6" s="244">
        <v>0</v>
      </c>
      <c r="Z6" s="244">
        <v>0.1</v>
      </c>
      <c r="AA6" s="244">
        <v>0</v>
      </c>
      <c r="AB6" s="244">
        <v>3.2666666666666671</v>
      </c>
      <c r="AC6" s="244">
        <v>0</v>
      </c>
      <c r="AD6" s="244">
        <v>2.1</v>
      </c>
      <c r="AE6" s="244">
        <v>0</v>
      </c>
      <c r="AF6" s="244">
        <v>0</v>
      </c>
      <c r="AG6" s="244">
        <v>0</v>
      </c>
      <c r="AH6" s="244">
        <v>0</v>
      </c>
      <c r="AI6" s="244">
        <v>0</v>
      </c>
      <c r="AJ6" s="244">
        <v>0.45</v>
      </c>
      <c r="AK6" s="244">
        <v>45.25</v>
      </c>
      <c r="AL6" s="244">
        <v>6.4</v>
      </c>
      <c r="AM6" s="244">
        <v>0.125</v>
      </c>
      <c r="AN6" s="244">
        <v>0</v>
      </c>
      <c r="AO6" s="244">
        <v>0</v>
      </c>
      <c r="AP6" s="244">
        <v>0.55000000000000004</v>
      </c>
      <c r="AQ6" s="244">
        <v>0</v>
      </c>
      <c r="AR6" s="244">
        <v>0</v>
      </c>
      <c r="AS6" s="244">
        <v>0</v>
      </c>
      <c r="AT6" s="244">
        <v>0</v>
      </c>
      <c r="AU6" s="244">
        <v>151.17500000000001</v>
      </c>
      <c r="AV6" s="244">
        <v>0</v>
      </c>
      <c r="AW6" s="244">
        <v>0.83333333333333337</v>
      </c>
      <c r="AX6" s="244">
        <v>64</v>
      </c>
      <c r="AY6" s="244">
        <v>0</v>
      </c>
      <c r="AZ6" s="244">
        <v>0</v>
      </c>
      <c r="BA6" s="244">
        <v>0</v>
      </c>
      <c r="BB6" s="244">
        <v>1.5583333333333333</v>
      </c>
      <c r="BC6" s="244">
        <v>0</v>
      </c>
      <c r="BD6" s="244">
        <v>0.1</v>
      </c>
      <c r="BE6" s="244">
        <v>8.8333333333333321</v>
      </c>
      <c r="BF6" s="244">
        <v>0</v>
      </c>
      <c r="BG6" s="244">
        <v>19.491666666666667</v>
      </c>
      <c r="BH6" s="244">
        <v>0</v>
      </c>
      <c r="BI6" s="244">
        <v>0</v>
      </c>
      <c r="BJ6" s="244">
        <v>0</v>
      </c>
      <c r="BK6" s="244">
        <v>0.4</v>
      </c>
      <c r="BL6" s="244">
        <v>2.7166666666666668</v>
      </c>
      <c r="BM6" s="244">
        <v>0.25</v>
      </c>
      <c r="BN6" s="244">
        <v>3</v>
      </c>
      <c r="BO6" s="244">
        <v>0</v>
      </c>
      <c r="BP6" s="244">
        <v>0</v>
      </c>
      <c r="BQ6" s="244">
        <v>0</v>
      </c>
      <c r="BR6" s="244">
        <v>0</v>
      </c>
      <c r="BS6" s="244">
        <v>0</v>
      </c>
      <c r="BT6" s="244">
        <v>3.375</v>
      </c>
      <c r="BU6" s="244">
        <v>0</v>
      </c>
      <c r="BV6" s="244">
        <v>96.191666666666677</v>
      </c>
      <c r="BW6" s="244">
        <v>101.60833333333333</v>
      </c>
      <c r="BX6" s="244">
        <v>2.6</v>
      </c>
      <c r="BY6" s="244">
        <v>7.75</v>
      </c>
      <c r="BZ6" s="244">
        <v>42.458333333333329</v>
      </c>
      <c r="CA6" s="244">
        <v>0</v>
      </c>
      <c r="CB6" s="244">
        <v>0.83333333333333337</v>
      </c>
      <c r="CC6" s="244">
        <v>0.25</v>
      </c>
      <c r="CD6" s="244">
        <v>0.5</v>
      </c>
      <c r="CE6" s="244">
        <v>0.625</v>
      </c>
      <c r="CF6" s="244">
        <v>2.666666666666667</v>
      </c>
      <c r="CG6" s="244">
        <v>0</v>
      </c>
      <c r="CH6" s="244">
        <v>0</v>
      </c>
      <c r="CI6" s="244">
        <v>115</v>
      </c>
      <c r="CJ6" s="244">
        <v>1.5</v>
      </c>
      <c r="CK6" s="244">
        <v>0</v>
      </c>
      <c r="CL6" s="244">
        <v>0</v>
      </c>
      <c r="CM6" s="244">
        <v>0</v>
      </c>
      <c r="CN6" s="244">
        <v>0.5</v>
      </c>
      <c r="CO6" s="244">
        <v>0</v>
      </c>
      <c r="CP6" s="244">
        <v>0.25</v>
      </c>
      <c r="CQ6" s="244">
        <v>1126.8499999999999</v>
      </c>
      <c r="CR6" s="244">
        <v>0</v>
      </c>
      <c r="CS6" s="244">
        <v>0</v>
      </c>
      <c r="CT6" s="244">
        <v>5433.5</v>
      </c>
      <c r="CU6" s="244">
        <v>0</v>
      </c>
      <c r="CV6" s="244">
        <v>0.5</v>
      </c>
      <c r="CW6" s="244">
        <v>0</v>
      </c>
      <c r="CX6" s="244">
        <v>0</v>
      </c>
      <c r="CY6" s="244">
        <v>0</v>
      </c>
      <c r="CZ6" s="244">
        <v>0</v>
      </c>
      <c r="DA6" s="244">
        <v>0</v>
      </c>
      <c r="DB6" s="244">
        <v>0</v>
      </c>
      <c r="DC6" s="244">
        <v>0</v>
      </c>
      <c r="DD6" s="244">
        <v>0</v>
      </c>
      <c r="DE6" s="244">
        <v>0</v>
      </c>
      <c r="DF6" s="244">
        <v>160</v>
      </c>
      <c r="DG6" s="244">
        <v>1.5</v>
      </c>
      <c r="DH6" s="244">
        <v>12.633333333333333</v>
      </c>
      <c r="DI6" s="244">
        <v>0</v>
      </c>
      <c r="DJ6" s="244">
        <v>0</v>
      </c>
      <c r="DK6" s="244">
        <v>2</v>
      </c>
      <c r="DL6" s="244">
        <v>0</v>
      </c>
      <c r="DM6" s="244">
        <v>0</v>
      </c>
      <c r="DN6" s="244">
        <v>0</v>
      </c>
      <c r="DO6" s="244">
        <v>532.25</v>
      </c>
      <c r="DP6" s="244">
        <v>0</v>
      </c>
      <c r="DQ6" s="244">
        <v>0.1</v>
      </c>
      <c r="DR6" s="244">
        <v>0</v>
      </c>
      <c r="DS6" s="244">
        <v>0</v>
      </c>
      <c r="DT6" s="244">
        <v>0</v>
      </c>
      <c r="DU6" s="244">
        <v>0</v>
      </c>
      <c r="DV6" s="244">
        <v>0</v>
      </c>
      <c r="DW6" s="244">
        <v>0</v>
      </c>
      <c r="DX6" s="244">
        <v>3.2666666666666671</v>
      </c>
      <c r="DY6" s="244">
        <v>0</v>
      </c>
      <c r="DZ6" s="244">
        <v>0</v>
      </c>
      <c r="EA6" s="244">
        <v>0</v>
      </c>
    </row>
    <row r="7" spans="1:131" ht="12" thickBot="1">
      <c r="A7" s="47" t="s">
        <v>40</v>
      </c>
      <c r="B7" s="12" t="s">
        <v>143</v>
      </c>
      <c r="C7" s="247">
        <v>16355.9</v>
      </c>
      <c r="D7" s="248">
        <v>57.14</v>
      </c>
      <c r="E7" s="248">
        <v>14.480999999999998</v>
      </c>
      <c r="F7" s="248">
        <v>27.582999999999998</v>
      </c>
      <c r="G7" s="248">
        <v>7.3219999999999983</v>
      </c>
      <c r="H7" s="248">
        <v>31.74</v>
      </c>
      <c r="I7" s="249">
        <v>0.86699999999999999</v>
      </c>
      <c r="J7" s="249">
        <v>6.2799999999999995E-2</v>
      </c>
      <c r="K7" s="249">
        <v>1.1629999999999998</v>
      </c>
      <c r="L7" s="249">
        <v>1.2189999999999999</v>
      </c>
      <c r="M7" s="249">
        <v>4.8899999999999999E-2</v>
      </c>
      <c r="N7" s="249">
        <v>8.5199999999999998E-2</v>
      </c>
      <c r="O7" s="249">
        <v>1.0200000000000001E-2</v>
      </c>
      <c r="P7" s="248">
        <v>4.16</v>
      </c>
      <c r="Q7" s="247">
        <v>122</v>
      </c>
      <c r="R7" s="248">
        <v>17.399999999999999</v>
      </c>
      <c r="S7" s="247">
        <v>807.37857142857149</v>
      </c>
      <c r="T7" s="247">
        <v>544.34285714285716</v>
      </c>
      <c r="U7" s="247">
        <v>9073.7000000000007</v>
      </c>
      <c r="V7" s="247">
        <v>13.528571428571428</v>
      </c>
      <c r="W7" s="247">
        <v>0</v>
      </c>
      <c r="X7" s="247">
        <v>828.71428571428567</v>
      </c>
      <c r="Y7" s="247">
        <v>148.5</v>
      </c>
      <c r="Z7" s="247">
        <v>0.1</v>
      </c>
      <c r="AA7" s="247">
        <v>0</v>
      </c>
      <c r="AB7" s="247">
        <v>2.35</v>
      </c>
      <c r="AC7" s="247">
        <v>0</v>
      </c>
      <c r="AD7" s="247">
        <v>0</v>
      </c>
      <c r="AE7" s="247">
        <v>0</v>
      </c>
      <c r="AF7" s="247">
        <v>1.4285714285714286</v>
      </c>
      <c r="AG7" s="247">
        <v>0</v>
      </c>
      <c r="AH7" s="247">
        <v>0</v>
      </c>
      <c r="AI7" s="247">
        <v>0</v>
      </c>
      <c r="AJ7" s="247">
        <v>0</v>
      </c>
      <c r="AK7" s="247">
        <v>60</v>
      </c>
      <c r="AL7" s="247">
        <v>7.65</v>
      </c>
      <c r="AM7" s="247">
        <v>12</v>
      </c>
      <c r="AN7" s="247">
        <v>0</v>
      </c>
      <c r="AO7" s="247">
        <v>0</v>
      </c>
      <c r="AP7" s="247">
        <v>0.1</v>
      </c>
      <c r="AQ7" s="247">
        <v>0</v>
      </c>
      <c r="AR7" s="247">
        <v>0</v>
      </c>
      <c r="AS7" s="247">
        <v>0</v>
      </c>
      <c r="AT7" s="247">
        <v>0</v>
      </c>
      <c r="AU7" s="247">
        <v>590.25</v>
      </c>
      <c r="AV7" s="247">
        <v>1.25</v>
      </c>
      <c r="AW7" s="247">
        <v>0</v>
      </c>
      <c r="AX7" s="247">
        <v>73</v>
      </c>
      <c r="AY7" s="247">
        <v>1.25</v>
      </c>
      <c r="AZ7" s="247">
        <v>0</v>
      </c>
      <c r="BA7" s="247">
        <v>1</v>
      </c>
      <c r="BB7" s="247">
        <v>0.2</v>
      </c>
      <c r="BC7" s="247">
        <v>0</v>
      </c>
      <c r="BD7" s="247">
        <v>0.1</v>
      </c>
      <c r="BE7" s="247">
        <v>20.45</v>
      </c>
      <c r="BF7" s="247">
        <v>0</v>
      </c>
      <c r="BG7" s="247">
        <v>38.950000000000003</v>
      </c>
      <c r="BH7" s="247">
        <v>0</v>
      </c>
      <c r="BI7" s="247">
        <v>0</v>
      </c>
      <c r="BJ7" s="247">
        <v>0</v>
      </c>
      <c r="BK7" s="247">
        <v>0.1</v>
      </c>
      <c r="BL7" s="247">
        <v>1.65</v>
      </c>
      <c r="BM7" s="247">
        <v>0</v>
      </c>
      <c r="BN7" s="247">
        <v>0</v>
      </c>
      <c r="BO7" s="247">
        <v>0</v>
      </c>
      <c r="BP7" s="247">
        <v>0</v>
      </c>
      <c r="BQ7" s="247">
        <v>0</v>
      </c>
      <c r="BR7" s="247">
        <v>0</v>
      </c>
      <c r="BS7" s="247">
        <v>0</v>
      </c>
      <c r="BT7" s="247">
        <v>3</v>
      </c>
      <c r="BU7" s="247">
        <v>0</v>
      </c>
      <c r="BV7" s="247">
        <v>96.878571428571433</v>
      </c>
      <c r="BW7" s="247">
        <v>3.2785714285714285</v>
      </c>
      <c r="BX7" s="247">
        <v>3.75</v>
      </c>
      <c r="BY7" s="247">
        <v>6.4571428571428573</v>
      </c>
      <c r="BZ7" s="247">
        <v>8.2142857142857135</v>
      </c>
      <c r="CA7" s="247">
        <v>0</v>
      </c>
      <c r="CB7" s="247">
        <v>0</v>
      </c>
      <c r="CC7" s="247">
        <v>0</v>
      </c>
      <c r="CD7" s="247">
        <v>0</v>
      </c>
      <c r="CE7" s="247">
        <v>1.25</v>
      </c>
      <c r="CF7" s="247">
        <v>20</v>
      </c>
      <c r="CG7" s="247">
        <v>0</v>
      </c>
      <c r="CH7" s="247">
        <v>0</v>
      </c>
      <c r="CI7" s="247">
        <v>13.75</v>
      </c>
      <c r="CJ7" s="247">
        <v>3</v>
      </c>
      <c r="CK7" s="247">
        <v>2.5</v>
      </c>
      <c r="CL7" s="247">
        <v>0</v>
      </c>
      <c r="CM7" s="247">
        <v>0</v>
      </c>
      <c r="CN7" s="247">
        <v>0.5</v>
      </c>
      <c r="CO7" s="247">
        <v>0</v>
      </c>
      <c r="CP7" s="247">
        <v>0</v>
      </c>
      <c r="CQ7" s="247">
        <v>423.26428571428568</v>
      </c>
      <c r="CR7" s="247">
        <v>0</v>
      </c>
      <c r="CS7" s="247">
        <v>0</v>
      </c>
      <c r="CT7" s="247">
        <v>9030</v>
      </c>
      <c r="CU7" s="247">
        <v>0</v>
      </c>
      <c r="CV7" s="247">
        <v>0</v>
      </c>
      <c r="CW7" s="247">
        <v>0</v>
      </c>
      <c r="CX7" s="247">
        <v>0</v>
      </c>
      <c r="CY7" s="247">
        <v>0</v>
      </c>
      <c r="CZ7" s="247">
        <v>0</v>
      </c>
      <c r="DA7" s="247">
        <v>0</v>
      </c>
      <c r="DB7" s="247">
        <v>0</v>
      </c>
      <c r="DC7" s="247">
        <v>0</v>
      </c>
      <c r="DD7" s="247">
        <v>0</v>
      </c>
      <c r="DE7" s="247">
        <v>0</v>
      </c>
      <c r="DF7" s="247">
        <v>0.5</v>
      </c>
      <c r="DG7" s="247">
        <v>5.25</v>
      </c>
      <c r="DH7" s="247">
        <v>7.7785714285714294</v>
      </c>
      <c r="DI7" s="247">
        <v>0</v>
      </c>
      <c r="DJ7" s="247">
        <v>0</v>
      </c>
      <c r="DK7" s="247">
        <v>0</v>
      </c>
      <c r="DL7" s="247">
        <v>0</v>
      </c>
      <c r="DM7" s="247">
        <v>0</v>
      </c>
      <c r="DN7" s="247">
        <v>0</v>
      </c>
      <c r="DO7" s="247">
        <v>977.21428571428567</v>
      </c>
      <c r="DP7" s="247">
        <v>0</v>
      </c>
      <c r="DQ7" s="247">
        <v>0.1</v>
      </c>
      <c r="DR7" s="247">
        <v>0</v>
      </c>
      <c r="DS7" s="247">
        <v>0</v>
      </c>
      <c r="DT7" s="247">
        <v>0</v>
      </c>
      <c r="DU7" s="247">
        <v>0</v>
      </c>
      <c r="DV7" s="247">
        <v>0</v>
      </c>
      <c r="DW7" s="247">
        <v>0</v>
      </c>
      <c r="DX7" s="247">
        <v>2.35</v>
      </c>
      <c r="DY7" s="247">
        <v>0</v>
      </c>
      <c r="DZ7" s="247">
        <v>0</v>
      </c>
      <c r="EA7" s="247">
        <v>0</v>
      </c>
    </row>
    <row r="8" spans="1:131">
      <c r="A8" s="63" t="s">
        <v>31</v>
      </c>
      <c r="B8" s="250" t="s">
        <v>279</v>
      </c>
      <c r="C8" s="247">
        <v>54850</v>
      </c>
      <c r="D8" s="248">
        <v>93.978571428571428</v>
      </c>
      <c r="E8" s="248">
        <v>36.386428571428567</v>
      </c>
      <c r="F8" s="248">
        <v>20.853571428571431</v>
      </c>
      <c r="G8" s="248">
        <v>8.0064285714285699</v>
      </c>
      <c r="H8" s="248">
        <v>1.8285714285714287</v>
      </c>
      <c r="I8" s="249">
        <v>0.16857142857142857</v>
      </c>
      <c r="J8" s="249">
        <v>1.5642857142857146E-2</v>
      </c>
      <c r="K8" s="249">
        <v>0.21</v>
      </c>
      <c r="L8" s="249">
        <v>0.22285714285714284</v>
      </c>
      <c r="M8" s="249">
        <v>1.3142857142857147E-2</v>
      </c>
      <c r="N8" s="249">
        <v>2.1357142857142856E-2</v>
      </c>
      <c r="O8" s="249">
        <v>6.8571428571428559E-3</v>
      </c>
      <c r="P8" s="248">
        <v>0.37428571428571439</v>
      </c>
      <c r="Q8" s="247">
        <v>128.57142857142858</v>
      </c>
      <c r="R8" s="248">
        <v>2.1428571428571428</v>
      </c>
      <c r="S8" s="247">
        <v>1360.297619047619</v>
      </c>
      <c r="T8" s="247">
        <v>53.446428571428569</v>
      </c>
      <c r="U8" s="247">
        <v>144.42857142857142</v>
      </c>
      <c r="V8" s="247">
        <v>46.714285714285715</v>
      </c>
      <c r="W8" s="247">
        <v>0.7142857142857143</v>
      </c>
      <c r="X8" s="247">
        <v>0.4017857142857143</v>
      </c>
      <c r="Y8" s="247">
        <v>5.2857142857142856</v>
      </c>
      <c r="Z8" s="247">
        <v>0</v>
      </c>
      <c r="AA8" s="247">
        <v>0</v>
      </c>
      <c r="AB8" s="247">
        <v>0</v>
      </c>
      <c r="AC8" s="247">
        <v>0</v>
      </c>
      <c r="AD8" s="247">
        <v>1.4285714285714286</v>
      </c>
      <c r="AE8" s="247">
        <v>0</v>
      </c>
      <c r="AF8" s="247">
        <v>2.0505952380952381</v>
      </c>
      <c r="AG8" s="247">
        <v>77.247023809523824</v>
      </c>
      <c r="AH8" s="247">
        <v>35.639880952380956</v>
      </c>
      <c r="AI8" s="247">
        <v>0</v>
      </c>
      <c r="AJ8" s="247">
        <v>0</v>
      </c>
      <c r="AK8" s="247">
        <v>0</v>
      </c>
      <c r="AL8" s="247">
        <v>23.735119047619047</v>
      </c>
      <c r="AM8" s="247">
        <v>68.467261904761898</v>
      </c>
      <c r="AN8" s="247">
        <v>2.0357142857142856</v>
      </c>
      <c r="AO8" s="247">
        <v>0</v>
      </c>
      <c r="AP8" s="247">
        <v>0</v>
      </c>
      <c r="AQ8" s="247">
        <v>1.4285714285714286</v>
      </c>
      <c r="AR8" s="247">
        <v>0</v>
      </c>
      <c r="AS8" s="247">
        <v>0</v>
      </c>
      <c r="AT8" s="247">
        <v>1.0714285714285714</v>
      </c>
      <c r="AU8" s="247">
        <v>1118.5863095238096</v>
      </c>
      <c r="AV8" s="247">
        <v>0.19047619047619049</v>
      </c>
      <c r="AW8" s="247">
        <v>10.675595238095239</v>
      </c>
      <c r="AX8" s="247">
        <v>0</v>
      </c>
      <c r="AY8" s="247">
        <v>0</v>
      </c>
      <c r="AZ8" s="247">
        <v>0.35714285714285715</v>
      </c>
      <c r="BA8" s="247">
        <v>0</v>
      </c>
      <c r="BB8" s="247">
        <v>2.0684523809523809</v>
      </c>
      <c r="BC8" s="247">
        <v>0</v>
      </c>
      <c r="BD8" s="247">
        <v>0.5357142857142857</v>
      </c>
      <c r="BE8" s="247">
        <v>0</v>
      </c>
      <c r="BF8" s="247">
        <v>1.0119047619047619</v>
      </c>
      <c r="BG8" s="247">
        <v>8.9226190476190474</v>
      </c>
      <c r="BH8" s="247">
        <v>0</v>
      </c>
      <c r="BI8" s="247">
        <v>0</v>
      </c>
      <c r="BJ8" s="247">
        <v>0</v>
      </c>
      <c r="BK8" s="247">
        <v>1.0833333333333333</v>
      </c>
      <c r="BL8" s="247">
        <v>3.7619047619047623</v>
      </c>
      <c r="BM8" s="247">
        <v>0</v>
      </c>
      <c r="BN8" s="247">
        <v>0</v>
      </c>
      <c r="BO8" s="247">
        <v>1.0714285714285714</v>
      </c>
      <c r="BP8" s="247">
        <v>0.23809523809523811</v>
      </c>
      <c r="BQ8" s="247">
        <v>0</v>
      </c>
      <c r="BR8" s="247">
        <v>0</v>
      </c>
      <c r="BS8" s="247">
        <v>0</v>
      </c>
      <c r="BT8" s="247">
        <v>2.1279761904761907</v>
      </c>
      <c r="BU8" s="247">
        <v>0</v>
      </c>
      <c r="BV8" s="247">
        <v>18.708333333333336</v>
      </c>
      <c r="BW8" s="247">
        <v>4.2619047619047619</v>
      </c>
      <c r="BX8" s="247">
        <v>4.1071428571428568</v>
      </c>
      <c r="BY8" s="247">
        <v>3.0952380952380953</v>
      </c>
      <c r="BZ8" s="247">
        <v>10.592261904761907</v>
      </c>
      <c r="CA8" s="247">
        <v>0</v>
      </c>
      <c r="CB8" s="247">
        <v>0</v>
      </c>
      <c r="CC8" s="247">
        <v>0.83333333333333337</v>
      </c>
      <c r="CD8" s="247">
        <v>0.35714285714285715</v>
      </c>
      <c r="CE8" s="247">
        <v>0</v>
      </c>
      <c r="CF8" s="247">
        <v>0.47619047619047622</v>
      </c>
      <c r="CG8" s="247">
        <v>0</v>
      </c>
      <c r="CH8" s="247">
        <v>0</v>
      </c>
      <c r="CI8" s="247">
        <v>0.22321428571428573</v>
      </c>
      <c r="CJ8" s="247">
        <v>2.8065476190476191</v>
      </c>
      <c r="CK8" s="247">
        <v>0.36904761904761907</v>
      </c>
      <c r="CL8" s="247">
        <v>0</v>
      </c>
      <c r="CM8" s="247">
        <v>0</v>
      </c>
      <c r="CN8" s="247">
        <v>0.83333333333333326</v>
      </c>
      <c r="CO8" s="247">
        <v>0</v>
      </c>
      <c r="CP8" s="247">
        <v>0.5357142857142857</v>
      </c>
      <c r="CQ8" s="247">
        <v>0.59523809523809523</v>
      </c>
      <c r="CR8" s="247">
        <v>2.1428571428571428</v>
      </c>
      <c r="CS8" s="247">
        <v>0</v>
      </c>
      <c r="CT8" s="247">
        <v>0</v>
      </c>
      <c r="CU8" s="247">
        <v>0</v>
      </c>
      <c r="CV8" s="247">
        <v>0</v>
      </c>
      <c r="CW8" s="247">
        <v>0</v>
      </c>
      <c r="CX8" s="247">
        <v>0</v>
      </c>
      <c r="CY8" s="247">
        <v>1.0267857142857142</v>
      </c>
      <c r="CZ8" s="247">
        <v>5.6547619047619051</v>
      </c>
      <c r="DA8" s="247">
        <v>69.104166666666671</v>
      </c>
      <c r="DB8" s="247">
        <v>65.428571428571431</v>
      </c>
      <c r="DC8" s="247">
        <v>0</v>
      </c>
      <c r="DD8" s="247">
        <v>0</v>
      </c>
      <c r="DE8" s="247">
        <v>3.2142857142857144</v>
      </c>
      <c r="DF8" s="247">
        <v>0.11904761904761905</v>
      </c>
      <c r="DG8" s="247">
        <v>23.741071428571427</v>
      </c>
      <c r="DH8" s="247">
        <v>8.5119047619047628</v>
      </c>
      <c r="DI8" s="247">
        <v>0.35714285714285715</v>
      </c>
      <c r="DJ8" s="247">
        <v>0.19047619047619049</v>
      </c>
      <c r="DK8" s="247">
        <v>13.080357142857142</v>
      </c>
      <c r="DL8" s="247">
        <v>0</v>
      </c>
      <c r="DM8" s="247">
        <v>0.7142857142857143</v>
      </c>
      <c r="DN8" s="247">
        <v>0</v>
      </c>
      <c r="DO8" s="247">
        <v>0.4017857142857143</v>
      </c>
      <c r="DP8" s="247">
        <v>4.9285714285714288</v>
      </c>
      <c r="DQ8" s="247">
        <v>0</v>
      </c>
      <c r="DR8" s="247">
        <v>0</v>
      </c>
      <c r="DS8" s="247">
        <v>0</v>
      </c>
      <c r="DT8" s="247">
        <v>0</v>
      </c>
      <c r="DU8" s="247">
        <v>0</v>
      </c>
      <c r="DV8" s="247">
        <v>0</v>
      </c>
      <c r="DW8" s="247">
        <v>0</v>
      </c>
      <c r="DX8" s="247">
        <v>0</v>
      </c>
      <c r="DY8" s="247">
        <v>0</v>
      </c>
      <c r="DZ8" s="247">
        <v>0</v>
      </c>
      <c r="EA8" s="247">
        <v>0</v>
      </c>
    </row>
    <row r="9" spans="1:131">
      <c r="A9" s="16" t="s">
        <v>33</v>
      </c>
      <c r="B9" s="149" t="s">
        <v>279</v>
      </c>
      <c r="C9" s="247">
        <v>54847.857142857145</v>
      </c>
      <c r="D9" s="248">
        <v>91.73571428571428</v>
      </c>
      <c r="E9" s="248">
        <v>36.393571428571427</v>
      </c>
      <c r="F9" s="248">
        <v>20.785714285714285</v>
      </c>
      <c r="G9" s="248">
        <v>7.9785714285714295</v>
      </c>
      <c r="H9" s="248">
        <v>1.9857142857142858</v>
      </c>
      <c r="I9" s="249">
        <v>0.21857142857142864</v>
      </c>
      <c r="J9" s="249">
        <v>1.1285714285714286E-2</v>
      </c>
      <c r="K9" s="249">
        <v>0.25357142857142861</v>
      </c>
      <c r="L9" s="249">
        <v>0.26214285714285718</v>
      </c>
      <c r="M9" s="249">
        <v>1.2571428571428572E-2</v>
      </c>
      <c r="N9" s="249">
        <v>2.9071428571428581E-2</v>
      </c>
      <c r="O9" s="249">
        <v>1.2785714285714287E-2</v>
      </c>
      <c r="P9" s="248">
        <v>0.79214285714285715</v>
      </c>
      <c r="Q9" s="247">
        <v>128.57142857142858</v>
      </c>
      <c r="R9" s="248">
        <v>2.2857142857142856</v>
      </c>
      <c r="S9" s="247">
        <v>1201.625595238095</v>
      </c>
      <c r="T9" s="247">
        <v>124.45714285714284</v>
      </c>
      <c r="U9" s="247">
        <v>28.55654761904762</v>
      </c>
      <c r="V9" s="247">
        <v>40.863095238095241</v>
      </c>
      <c r="W9" s="247">
        <v>0.23809523809523811</v>
      </c>
      <c r="X9" s="247">
        <v>4.4940476190476186</v>
      </c>
      <c r="Y9" s="247">
        <v>8.3928571428571423</v>
      </c>
      <c r="Z9" s="247">
        <v>0</v>
      </c>
      <c r="AA9" s="247">
        <v>0</v>
      </c>
      <c r="AB9" s="247">
        <v>1.0714285714285714</v>
      </c>
      <c r="AC9" s="247">
        <v>0</v>
      </c>
      <c r="AD9" s="247">
        <v>0.8928571428571429</v>
      </c>
      <c r="AE9" s="247">
        <v>0</v>
      </c>
      <c r="AF9" s="247">
        <v>3.9880952380952381</v>
      </c>
      <c r="AG9" s="247">
        <v>62.604166666666664</v>
      </c>
      <c r="AH9" s="247">
        <v>13.690476190476192</v>
      </c>
      <c r="AI9" s="247">
        <v>0</v>
      </c>
      <c r="AJ9" s="247">
        <v>1.0714285714285714</v>
      </c>
      <c r="AK9" s="247">
        <v>0</v>
      </c>
      <c r="AL9" s="247">
        <v>24.166666666666664</v>
      </c>
      <c r="AM9" s="247">
        <v>49.494047619047628</v>
      </c>
      <c r="AN9" s="247">
        <v>1.8601190476190477</v>
      </c>
      <c r="AO9" s="247">
        <v>0</v>
      </c>
      <c r="AP9" s="247">
        <v>0</v>
      </c>
      <c r="AQ9" s="247">
        <v>0</v>
      </c>
      <c r="AR9" s="247">
        <v>0</v>
      </c>
      <c r="AS9" s="247">
        <v>0</v>
      </c>
      <c r="AT9" s="247">
        <v>0.7142857142857143</v>
      </c>
      <c r="AU9" s="247">
        <v>1019.360119047619</v>
      </c>
      <c r="AV9" s="247">
        <v>0</v>
      </c>
      <c r="AW9" s="247">
        <v>11.056547619047619</v>
      </c>
      <c r="AX9" s="247">
        <v>0</v>
      </c>
      <c r="AY9" s="247">
        <v>0</v>
      </c>
      <c r="AZ9" s="247">
        <v>0</v>
      </c>
      <c r="BA9" s="247">
        <v>0.47619047619047622</v>
      </c>
      <c r="BB9" s="247">
        <v>6.6666666666666661</v>
      </c>
      <c r="BC9" s="247">
        <v>0.26785714285714285</v>
      </c>
      <c r="BD9" s="247">
        <v>0.18214285714285713</v>
      </c>
      <c r="BE9" s="247">
        <v>0</v>
      </c>
      <c r="BF9" s="247">
        <v>0.5357142857142857</v>
      </c>
      <c r="BG9" s="247">
        <v>1.5922619047619047</v>
      </c>
      <c r="BH9" s="247">
        <v>0</v>
      </c>
      <c r="BI9" s="247">
        <v>0</v>
      </c>
      <c r="BJ9" s="247">
        <v>0</v>
      </c>
      <c r="BK9" s="247">
        <v>1.0714285714285714</v>
      </c>
      <c r="BL9" s="247">
        <v>1.6666666666666667</v>
      </c>
      <c r="BM9" s="247">
        <v>0.68571428571428572</v>
      </c>
      <c r="BN9" s="247">
        <v>0</v>
      </c>
      <c r="BO9" s="247">
        <v>4.9107142857142856</v>
      </c>
      <c r="BP9" s="247">
        <v>0</v>
      </c>
      <c r="BQ9" s="247">
        <v>0.5357142857142857</v>
      </c>
      <c r="BR9" s="247">
        <v>0</v>
      </c>
      <c r="BS9" s="247">
        <v>0</v>
      </c>
      <c r="BT9" s="247">
        <v>2.3214285714285716</v>
      </c>
      <c r="BU9" s="247">
        <v>0</v>
      </c>
      <c r="BV9" s="247">
        <v>34.985119047619051</v>
      </c>
      <c r="BW9" s="247">
        <v>10.014880952380951</v>
      </c>
      <c r="BX9" s="247">
        <v>0.35714285714285715</v>
      </c>
      <c r="BY9" s="247">
        <v>7.8571428571428568</v>
      </c>
      <c r="BZ9" s="247">
        <v>25.044642857142858</v>
      </c>
      <c r="CA9" s="247">
        <v>0</v>
      </c>
      <c r="CB9" s="247">
        <v>0</v>
      </c>
      <c r="CC9" s="247">
        <v>1.25</v>
      </c>
      <c r="CD9" s="247">
        <v>0</v>
      </c>
      <c r="CE9" s="247">
        <v>0</v>
      </c>
      <c r="CF9" s="247">
        <v>0</v>
      </c>
      <c r="CG9" s="247">
        <v>0</v>
      </c>
      <c r="CH9" s="247">
        <v>0</v>
      </c>
      <c r="CI9" s="247">
        <v>0.5357142857142857</v>
      </c>
      <c r="CJ9" s="247">
        <v>16.428571428571427</v>
      </c>
      <c r="CK9" s="247">
        <v>3.6755952380952377</v>
      </c>
      <c r="CL9" s="247">
        <v>0.55714285714285716</v>
      </c>
      <c r="CM9" s="247">
        <v>0</v>
      </c>
      <c r="CN9" s="247">
        <v>1.7261904761904763</v>
      </c>
      <c r="CO9" s="247">
        <v>0</v>
      </c>
      <c r="CP9" s="247">
        <v>0.23809523809523811</v>
      </c>
      <c r="CQ9" s="247">
        <v>1.4285714285714286</v>
      </c>
      <c r="CR9" s="247">
        <v>11.904761904761903</v>
      </c>
      <c r="CS9" s="247">
        <v>0</v>
      </c>
      <c r="CT9" s="247">
        <v>0.22321428571428573</v>
      </c>
      <c r="CU9" s="247">
        <v>0</v>
      </c>
      <c r="CV9" s="247">
        <v>0</v>
      </c>
      <c r="CW9" s="247">
        <v>0</v>
      </c>
      <c r="CX9" s="247">
        <v>0.59523809523809523</v>
      </c>
      <c r="CY9" s="247">
        <v>2.1428571428571428</v>
      </c>
      <c r="CZ9" s="247">
        <v>0.35714285714285715</v>
      </c>
      <c r="DA9" s="247">
        <v>17.738095238095237</v>
      </c>
      <c r="DB9" s="247">
        <v>7.8571428571428568</v>
      </c>
      <c r="DC9" s="247">
        <v>0</v>
      </c>
      <c r="DD9" s="247">
        <v>0.35714285714285715</v>
      </c>
      <c r="DE9" s="247">
        <v>0</v>
      </c>
      <c r="DF9" s="247">
        <v>0.11904761904761905</v>
      </c>
      <c r="DG9" s="247">
        <v>28.065476190476193</v>
      </c>
      <c r="DH9" s="247">
        <v>5.5952380952380949</v>
      </c>
      <c r="DI9" s="247">
        <v>1.0714285714285714</v>
      </c>
      <c r="DJ9" s="247">
        <v>0.35714285714285715</v>
      </c>
      <c r="DK9" s="247">
        <v>5.6547619047619051</v>
      </c>
      <c r="DL9" s="247">
        <v>0.11904761904761905</v>
      </c>
      <c r="DM9" s="247">
        <v>0.11904761904761905</v>
      </c>
      <c r="DN9" s="247">
        <v>0</v>
      </c>
      <c r="DO9" s="247">
        <v>4.1369047619047619</v>
      </c>
      <c r="DP9" s="247">
        <v>8.0357142857142865</v>
      </c>
      <c r="DQ9" s="247">
        <v>0</v>
      </c>
      <c r="DR9" s="247">
        <v>0</v>
      </c>
      <c r="DS9" s="247">
        <v>0</v>
      </c>
      <c r="DT9" s="247">
        <v>0</v>
      </c>
      <c r="DU9" s="247">
        <v>0</v>
      </c>
      <c r="DV9" s="247">
        <v>0</v>
      </c>
      <c r="DW9" s="247">
        <v>0</v>
      </c>
      <c r="DX9" s="247">
        <v>1.0714285714285714</v>
      </c>
      <c r="DY9" s="247">
        <v>0</v>
      </c>
      <c r="DZ9" s="247">
        <v>0</v>
      </c>
      <c r="EA9" s="247">
        <v>0</v>
      </c>
    </row>
    <row r="10" spans="1:131">
      <c r="A10" s="16" t="s">
        <v>34</v>
      </c>
      <c r="B10" s="149" t="s">
        <v>279</v>
      </c>
      <c r="C10" s="247">
        <v>53752.142857142855</v>
      </c>
      <c r="D10" s="248">
        <v>83.021428571428572</v>
      </c>
      <c r="E10" s="248">
        <v>35.572857142857139</v>
      </c>
      <c r="F10" s="248">
        <v>20.502142857142861</v>
      </c>
      <c r="G10" s="248">
        <v>7.8857142857142843</v>
      </c>
      <c r="H10" s="248">
        <v>3.8285714285714283</v>
      </c>
      <c r="I10" s="249">
        <v>0.28999999999999998</v>
      </c>
      <c r="J10" s="249">
        <v>1.1142857142857145E-2</v>
      </c>
      <c r="K10" s="249">
        <v>0.4107142857142857</v>
      </c>
      <c r="L10" s="249">
        <v>0.41928571428571432</v>
      </c>
      <c r="M10" s="249">
        <v>1.457142857142857E-2</v>
      </c>
      <c r="N10" s="249">
        <v>4.7857142857142862E-2</v>
      </c>
      <c r="O10" s="249">
        <v>1.9642857142857146E-2</v>
      </c>
      <c r="P10" s="248">
        <v>1.642857142857143</v>
      </c>
      <c r="Q10" s="247">
        <v>130</v>
      </c>
      <c r="R10" s="248">
        <v>3.8571428571428572</v>
      </c>
      <c r="S10" s="247">
        <v>687.92389455782302</v>
      </c>
      <c r="T10" s="247">
        <v>335.82440476190476</v>
      </c>
      <c r="U10" s="247">
        <v>4.8452380952380958</v>
      </c>
      <c r="V10" s="247">
        <v>15.273809523809522</v>
      </c>
      <c r="W10" s="247">
        <v>0</v>
      </c>
      <c r="X10" s="247">
        <v>3.7589285714285716</v>
      </c>
      <c r="Y10" s="247">
        <v>0.21428571428571427</v>
      </c>
      <c r="Z10" s="247">
        <v>0</v>
      </c>
      <c r="AA10" s="247">
        <v>0</v>
      </c>
      <c r="AB10" s="247">
        <v>1.9047619047619049</v>
      </c>
      <c r="AC10" s="247">
        <v>0</v>
      </c>
      <c r="AD10" s="247">
        <v>0</v>
      </c>
      <c r="AE10" s="247">
        <v>0</v>
      </c>
      <c r="AF10" s="247">
        <v>0.88095238095238104</v>
      </c>
      <c r="AG10" s="247">
        <v>0.5357142857142857</v>
      </c>
      <c r="AH10" s="247">
        <v>0</v>
      </c>
      <c r="AI10" s="247">
        <v>1.7857142857142858</v>
      </c>
      <c r="AJ10" s="247">
        <v>0</v>
      </c>
      <c r="AK10" s="247">
        <v>0</v>
      </c>
      <c r="AL10" s="247">
        <v>33.113095238095234</v>
      </c>
      <c r="AM10" s="247">
        <v>12.604166666666668</v>
      </c>
      <c r="AN10" s="247">
        <v>0</v>
      </c>
      <c r="AO10" s="247">
        <v>0</v>
      </c>
      <c r="AP10" s="247">
        <v>0</v>
      </c>
      <c r="AQ10" s="247">
        <v>0.35714285714285715</v>
      </c>
      <c r="AR10" s="247">
        <v>0</v>
      </c>
      <c r="AS10" s="247">
        <v>0</v>
      </c>
      <c r="AT10" s="247">
        <v>0</v>
      </c>
      <c r="AU10" s="247">
        <v>626.22448979591832</v>
      </c>
      <c r="AV10" s="247">
        <v>0.72619047619047628</v>
      </c>
      <c r="AW10" s="247">
        <v>3.1428571428571428</v>
      </c>
      <c r="AX10" s="247">
        <v>0</v>
      </c>
      <c r="AY10" s="247">
        <v>0</v>
      </c>
      <c r="AZ10" s="247">
        <v>7.1428571428571425E-2</v>
      </c>
      <c r="BA10" s="247">
        <v>0.17857142857142858</v>
      </c>
      <c r="BB10" s="247">
        <v>2.6785714285714284</v>
      </c>
      <c r="BC10" s="247">
        <v>0</v>
      </c>
      <c r="BD10" s="247">
        <v>0</v>
      </c>
      <c r="BE10" s="247">
        <v>0</v>
      </c>
      <c r="BF10" s="247">
        <v>0.5803571428571429</v>
      </c>
      <c r="BG10" s="247">
        <v>4.3898809523809526</v>
      </c>
      <c r="BH10" s="247">
        <v>0</v>
      </c>
      <c r="BI10" s="247">
        <v>0</v>
      </c>
      <c r="BJ10" s="247">
        <v>0.17857142857142858</v>
      </c>
      <c r="BK10" s="247">
        <v>0.47619047619047622</v>
      </c>
      <c r="BL10" s="247">
        <v>0</v>
      </c>
      <c r="BM10" s="247">
        <v>12.095238095238097</v>
      </c>
      <c r="BN10" s="247">
        <v>0</v>
      </c>
      <c r="BO10" s="247">
        <v>0.11904761904761905</v>
      </c>
      <c r="BP10" s="247">
        <v>0.17857142857142858</v>
      </c>
      <c r="BQ10" s="247">
        <v>1.2142857142857142</v>
      </c>
      <c r="BR10" s="247">
        <v>0</v>
      </c>
      <c r="BS10" s="247">
        <v>0</v>
      </c>
      <c r="BT10" s="247">
        <v>28.425595238095241</v>
      </c>
      <c r="BU10" s="247">
        <v>0</v>
      </c>
      <c r="BV10" s="247">
        <v>31.294642857142858</v>
      </c>
      <c r="BW10" s="247">
        <v>20.767857142857142</v>
      </c>
      <c r="BX10" s="247">
        <v>0</v>
      </c>
      <c r="BY10" s="247">
        <v>8.125</v>
      </c>
      <c r="BZ10" s="247">
        <v>1.4583333333333335</v>
      </c>
      <c r="CA10" s="247">
        <v>0</v>
      </c>
      <c r="CB10" s="247">
        <v>0</v>
      </c>
      <c r="CC10" s="247">
        <v>2.9375</v>
      </c>
      <c r="CD10" s="247">
        <v>0</v>
      </c>
      <c r="CE10" s="247">
        <v>0</v>
      </c>
      <c r="CF10" s="247">
        <v>0</v>
      </c>
      <c r="CG10" s="247">
        <v>0</v>
      </c>
      <c r="CH10" s="247">
        <v>7.1428571428571425E-2</v>
      </c>
      <c r="CI10" s="247">
        <v>2.6785714285714284</v>
      </c>
      <c r="CJ10" s="247">
        <v>204.6875</v>
      </c>
      <c r="CK10" s="247">
        <v>3.0476190476190479</v>
      </c>
      <c r="CL10" s="247">
        <v>1.6190476190476191</v>
      </c>
      <c r="CM10" s="247">
        <v>0</v>
      </c>
      <c r="CN10" s="247">
        <v>1.5</v>
      </c>
      <c r="CO10" s="247">
        <v>0</v>
      </c>
      <c r="CP10" s="247">
        <v>0.42857142857142855</v>
      </c>
      <c r="CQ10" s="247">
        <v>8.738095238095239</v>
      </c>
      <c r="CR10" s="247">
        <v>6.5714285714285712</v>
      </c>
      <c r="CS10" s="247">
        <v>0</v>
      </c>
      <c r="CT10" s="247">
        <v>0</v>
      </c>
      <c r="CU10" s="247">
        <v>0</v>
      </c>
      <c r="CV10" s="247">
        <v>0</v>
      </c>
      <c r="CW10" s="247">
        <v>0.5</v>
      </c>
      <c r="CX10" s="247">
        <v>0</v>
      </c>
      <c r="CY10" s="247">
        <v>0</v>
      </c>
      <c r="CZ10" s="247">
        <v>0</v>
      </c>
      <c r="DA10" s="247">
        <v>4.3452380952380958</v>
      </c>
      <c r="DB10" s="247">
        <v>0</v>
      </c>
      <c r="DC10" s="247">
        <v>0</v>
      </c>
      <c r="DD10" s="247">
        <v>0</v>
      </c>
      <c r="DE10" s="247">
        <v>0</v>
      </c>
      <c r="DF10" s="247">
        <v>0</v>
      </c>
      <c r="DG10" s="247">
        <v>13.107142857142858</v>
      </c>
      <c r="DH10" s="247">
        <v>1.1785714285714286</v>
      </c>
      <c r="DI10" s="247">
        <v>7.1428571428571425E-2</v>
      </c>
      <c r="DJ10" s="247">
        <v>0.5357142857142857</v>
      </c>
      <c r="DK10" s="247">
        <v>0.23809523809523811</v>
      </c>
      <c r="DL10" s="247">
        <v>0</v>
      </c>
      <c r="DM10" s="247">
        <v>0</v>
      </c>
      <c r="DN10" s="247">
        <v>0</v>
      </c>
      <c r="DO10" s="247">
        <v>3.7589285714285716</v>
      </c>
      <c r="DP10" s="247">
        <v>0</v>
      </c>
      <c r="DQ10" s="247">
        <v>0</v>
      </c>
      <c r="DR10" s="247">
        <v>0</v>
      </c>
      <c r="DS10" s="247">
        <v>0</v>
      </c>
      <c r="DT10" s="247">
        <v>0</v>
      </c>
      <c r="DU10" s="247">
        <v>0</v>
      </c>
      <c r="DV10" s="247">
        <v>0</v>
      </c>
      <c r="DW10" s="247">
        <v>0</v>
      </c>
      <c r="DX10" s="247">
        <v>1.9047619047619049</v>
      </c>
      <c r="DY10" s="247">
        <v>0</v>
      </c>
      <c r="DZ10" s="247">
        <v>0</v>
      </c>
      <c r="EA10" s="247">
        <v>0</v>
      </c>
    </row>
    <row r="11" spans="1:131">
      <c r="A11" s="16" t="s">
        <v>36</v>
      </c>
      <c r="B11" s="149" t="s">
        <v>279</v>
      </c>
      <c r="C11" s="247">
        <v>47051.428571428572</v>
      </c>
      <c r="D11" s="248">
        <v>71.971428571428575</v>
      </c>
      <c r="E11" s="248">
        <v>30.632857142857144</v>
      </c>
      <c r="F11" s="248">
        <v>21.303571428571427</v>
      </c>
      <c r="G11" s="248">
        <v>7.5949999999999998</v>
      </c>
      <c r="H11" s="248">
        <v>8.8142857142857149</v>
      </c>
      <c r="I11" s="249">
        <v>0.47499999999999998</v>
      </c>
      <c r="J11" s="249">
        <v>1.6142857142857146E-2</v>
      </c>
      <c r="K11" s="249">
        <v>0.61357142857142866</v>
      </c>
      <c r="L11" s="249">
        <v>0.62857142857142867</v>
      </c>
      <c r="M11" s="249">
        <v>3.4428571428571426E-2</v>
      </c>
      <c r="N11" s="249">
        <v>9.4E-2</v>
      </c>
      <c r="O11" s="249">
        <v>4.8142857142857147E-2</v>
      </c>
      <c r="P11" s="248">
        <v>2.5499999999999998</v>
      </c>
      <c r="Q11" s="247">
        <v>134.28571428571428</v>
      </c>
      <c r="R11" s="248">
        <v>7.8571428571428568</v>
      </c>
      <c r="S11" s="247">
        <v>2158.3184523809523</v>
      </c>
      <c r="T11" s="247">
        <v>456.60714285714283</v>
      </c>
      <c r="U11" s="247">
        <v>5.7440476190476186</v>
      </c>
      <c r="V11" s="247">
        <v>34.80654761904762</v>
      </c>
      <c r="W11" s="247">
        <v>0</v>
      </c>
      <c r="X11" s="247">
        <v>14.375</v>
      </c>
      <c r="Y11" s="247">
        <v>0</v>
      </c>
      <c r="Z11" s="247">
        <v>0.11904761904761905</v>
      </c>
      <c r="AA11" s="247">
        <v>0</v>
      </c>
      <c r="AB11" s="247">
        <v>0</v>
      </c>
      <c r="AC11" s="247">
        <v>0</v>
      </c>
      <c r="AD11" s="247">
        <v>0</v>
      </c>
      <c r="AE11" s="247">
        <v>0</v>
      </c>
      <c r="AF11" s="247">
        <v>1.1904761904761902</v>
      </c>
      <c r="AG11" s="247">
        <v>2.8571428571428572</v>
      </c>
      <c r="AH11" s="247">
        <v>0</v>
      </c>
      <c r="AI11" s="247">
        <v>0</v>
      </c>
      <c r="AJ11" s="247">
        <v>0.41666666666666669</v>
      </c>
      <c r="AK11" s="247">
        <v>1.1904761904761902</v>
      </c>
      <c r="AL11" s="247">
        <v>129.375</v>
      </c>
      <c r="AM11" s="247">
        <v>5.8630952380952381</v>
      </c>
      <c r="AN11" s="247">
        <v>0.44642857142857145</v>
      </c>
      <c r="AO11" s="247">
        <v>0</v>
      </c>
      <c r="AP11" s="247">
        <v>0</v>
      </c>
      <c r="AQ11" s="247">
        <v>0</v>
      </c>
      <c r="AR11" s="247">
        <v>0</v>
      </c>
      <c r="AS11" s="247">
        <v>0</v>
      </c>
      <c r="AT11" s="247">
        <v>0</v>
      </c>
      <c r="AU11" s="247">
        <v>2002.9464285714287</v>
      </c>
      <c r="AV11" s="247">
        <v>3.6904761904761902</v>
      </c>
      <c r="AW11" s="247">
        <v>0.7142857142857143</v>
      </c>
      <c r="AX11" s="247">
        <v>0</v>
      </c>
      <c r="AY11" s="247">
        <v>0</v>
      </c>
      <c r="AZ11" s="247">
        <v>0.9375</v>
      </c>
      <c r="BA11" s="247">
        <v>0</v>
      </c>
      <c r="BB11" s="247">
        <v>0.83333333333333326</v>
      </c>
      <c r="BC11" s="247">
        <v>0</v>
      </c>
      <c r="BD11" s="247">
        <v>0.11904761904761905</v>
      </c>
      <c r="BE11" s="247">
        <v>0</v>
      </c>
      <c r="BF11" s="247">
        <v>1.7559523809523812</v>
      </c>
      <c r="BG11" s="247">
        <v>5.5654761904761898</v>
      </c>
      <c r="BH11" s="247">
        <v>0</v>
      </c>
      <c r="BI11" s="247">
        <v>0</v>
      </c>
      <c r="BJ11" s="247">
        <v>0</v>
      </c>
      <c r="BK11" s="247">
        <v>0.41666666666666669</v>
      </c>
      <c r="BL11" s="247">
        <v>0</v>
      </c>
      <c r="BM11" s="247">
        <v>8.5119047619047628</v>
      </c>
      <c r="BN11" s="247">
        <v>0</v>
      </c>
      <c r="BO11" s="247">
        <v>0</v>
      </c>
      <c r="BP11" s="247">
        <v>0.92261904761904767</v>
      </c>
      <c r="BQ11" s="247">
        <v>0.35714285714285715</v>
      </c>
      <c r="BR11" s="247">
        <v>0</v>
      </c>
      <c r="BS11" s="247">
        <v>0</v>
      </c>
      <c r="BT11" s="247">
        <v>8.5119047619047628</v>
      </c>
      <c r="BU11" s="247">
        <v>0.35714285714285715</v>
      </c>
      <c r="BV11" s="247">
        <v>43.452380952380949</v>
      </c>
      <c r="BW11" s="247">
        <v>18.928571428571427</v>
      </c>
      <c r="BX11" s="247">
        <v>0</v>
      </c>
      <c r="BY11" s="247">
        <v>8.125</v>
      </c>
      <c r="BZ11" s="247">
        <v>3.4077380952380949</v>
      </c>
      <c r="CA11" s="247">
        <v>0</v>
      </c>
      <c r="CB11" s="247">
        <v>0</v>
      </c>
      <c r="CC11" s="247">
        <v>5.4613095238095246</v>
      </c>
      <c r="CD11" s="247">
        <v>0.44642857142857145</v>
      </c>
      <c r="CE11" s="247">
        <v>0</v>
      </c>
      <c r="CF11" s="247">
        <v>0.35714285714285715</v>
      </c>
      <c r="CG11" s="247">
        <v>0</v>
      </c>
      <c r="CH11" s="247">
        <v>0</v>
      </c>
      <c r="CI11" s="247">
        <v>0</v>
      </c>
      <c r="CJ11" s="247">
        <v>298.98809523809524</v>
      </c>
      <c r="CK11" s="247">
        <v>14.494047619047619</v>
      </c>
      <c r="CL11" s="247">
        <v>2.5892857142857144</v>
      </c>
      <c r="CM11" s="247">
        <v>0</v>
      </c>
      <c r="CN11" s="247">
        <v>1.3095238095238098</v>
      </c>
      <c r="CO11" s="247">
        <v>0.17857142857142858</v>
      </c>
      <c r="CP11" s="247">
        <v>1.1904761904761905</v>
      </c>
      <c r="CQ11" s="247">
        <v>34.642857142857146</v>
      </c>
      <c r="CR11" s="247">
        <v>3.9285714285714284</v>
      </c>
      <c r="CS11" s="247">
        <v>0</v>
      </c>
      <c r="CT11" s="247">
        <v>0.35714285714285715</v>
      </c>
      <c r="CU11" s="247">
        <v>0</v>
      </c>
      <c r="CV11" s="247">
        <v>0.11904761904761905</v>
      </c>
      <c r="CW11" s="247">
        <v>1.0416666666666667</v>
      </c>
      <c r="CX11" s="247">
        <v>0</v>
      </c>
      <c r="CY11" s="247">
        <v>0</v>
      </c>
      <c r="CZ11" s="247">
        <v>0</v>
      </c>
      <c r="DA11" s="247">
        <v>2.9761904761904754</v>
      </c>
      <c r="DB11" s="247">
        <v>1.25</v>
      </c>
      <c r="DC11" s="247">
        <v>0</v>
      </c>
      <c r="DD11" s="247">
        <v>0</v>
      </c>
      <c r="DE11" s="247">
        <v>0</v>
      </c>
      <c r="DF11" s="247">
        <v>0.11904761904761905</v>
      </c>
      <c r="DG11" s="247">
        <v>23.467261904761902</v>
      </c>
      <c r="DH11" s="247">
        <v>8.0059523809523814</v>
      </c>
      <c r="DI11" s="247">
        <v>0.17857142857142858</v>
      </c>
      <c r="DJ11" s="247">
        <v>0.6696428571428571</v>
      </c>
      <c r="DK11" s="247">
        <v>2.3660714285714284</v>
      </c>
      <c r="DL11" s="247">
        <v>0</v>
      </c>
      <c r="DM11" s="247">
        <v>0</v>
      </c>
      <c r="DN11" s="247">
        <v>0</v>
      </c>
      <c r="DO11" s="247">
        <v>14.375</v>
      </c>
      <c r="DP11" s="247">
        <v>0</v>
      </c>
      <c r="DQ11" s="247">
        <v>0.11904761904761905</v>
      </c>
      <c r="DR11" s="247">
        <v>0</v>
      </c>
      <c r="DS11" s="247">
        <v>0</v>
      </c>
      <c r="DT11" s="247">
        <v>0</v>
      </c>
      <c r="DU11" s="247">
        <v>0</v>
      </c>
      <c r="DV11" s="247">
        <v>0</v>
      </c>
      <c r="DW11" s="247">
        <v>0</v>
      </c>
      <c r="DX11" s="247">
        <v>0</v>
      </c>
      <c r="DY11" s="247">
        <v>0</v>
      </c>
      <c r="DZ11" s="247">
        <v>0</v>
      </c>
      <c r="EA11" s="247">
        <v>0</v>
      </c>
    </row>
    <row r="12" spans="1:131">
      <c r="A12" s="16" t="s">
        <v>39</v>
      </c>
      <c r="B12" s="149" t="s">
        <v>279</v>
      </c>
      <c r="C12" s="247">
        <v>38397.142857142855</v>
      </c>
      <c r="D12" s="248">
        <v>67.685714285714269</v>
      </c>
      <c r="E12" s="248">
        <v>24.243571428571435</v>
      </c>
      <c r="F12" s="248">
        <v>21.466428571428573</v>
      </c>
      <c r="G12" s="248">
        <v>7.4349999999999996</v>
      </c>
      <c r="H12" s="248">
        <v>15.4</v>
      </c>
      <c r="I12" s="249">
        <v>0.67</v>
      </c>
      <c r="J12" s="249">
        <v>3.2285714285714286E-2</v>
      </c>
      <c r="K12" s="249">
        <v>0.91428571428571426</v>
      </c>
      <c r="L12" s="249">
        <v>0.94071428571428573</v>
      </c>
      <c r="M12" s="249">
        <v>6.7571428571428574E-2</v>
      </c>
      <c r="N12" s="249">
        <v>8.835714285714287E-2</v>
      </c>
      <c r="O12" s="249">
        <v>3.5071428571428573E-2</v>
      </c>
      <c r="P12" s="248">
        <v>3.3142857142857141</v>
      </c>
      <c r="Q12" s="247">
        <v>144.28571428571428</v>
      </c>
      <c r="R12" s="248">
        <v>11.571428571428571</v>
      </c>
      <c r="S12" s="247">
        <v>1015.5059523809524</v>
      </c>
      <c r="T12" s="247">
        <v>1163.889880952381</v>
      </c>
      <c r="U12" s="247">
        <v>44.663690476190474</v>
      </c>
      <c r="V12" s="247">
        <v>102.6875</v>
      </c>
      <c r="W12" s="247">
        <v>0.7142857142857143</v>
      </c>
      <c r="X12" s="247">
        <v>46.011904761904759</v>
      </c>
      <c r="Y12" s="247">
        <v>0</v>
      </c>
      <c r="Z12" s="247">
        <v>0</v>
      </c>
      <c r="AA12" s="247">
        <v>0</v>
      </c>
      <c r="AB12" s="247">
        <v>0</v>
      </c>
      <c r="AC12" s="247">
        <v>0</v>
      </c>
      <c r="AD12" s="247">
        <v>0</v>
      </c>
      <c r="AE12" s="247">
        <v>0</v>
      </c>
      <c r="AF12" s="247">
        <v>0</v>
      </c>
      <c r="AG12" s="247">
        <v>0</v>
      </c>
      <c r="AH12" s="247">
        <v>0</v>
      </c>
      <c r="AI12" s="247">
        <v>0</v>
      </c>
      <c r="AJ12" s="247">
        <v>0</v>
      </c>
      <c r="AK12" s="247">
        <v>5.7142857142857144</v>
      </c>
      <c r="AL12" s="247">
        <v>221.21428571428572</v>
      </c>
      <c r="AM12" s="247">
        <v>0.35714285714285715</v>
      </c>
      <c r="AN12" s="247">
        <v>0</v>
      </c>
      <c r="AO12" s="247">
        <v>0</v>
      </c>
      <c r="AP12" s="247">
        <v>0</v>
      </c>
      <c r="AQ12" s="247">
        <v>0</v>
      </c>
      <c r="AR12" s="247">
        <v>0</v>
      </c>
      <c r="AS12" s="247">
        <v>0</v>
      </c>
      <c r="AT12" s="247">
        <v>0</v>
      </c>
      <c r="AU12" s="247">
        <v>760.25</v>
      </c>
      <c r="AV12" s="247">
        <v>5.8571428571428568</v>
      </c>
      <c r="AW12" s="247">
        <v>0</v>
      </c>
      <c r="AX12" s="247">
        <v>0</v>
      </c>
      <c r="AY12" s="247">
        <v>7.1428571428571425E-2</v>
      </c>
      <c r="AZ12" s="247">
        <v>1.0714285714285714</v>
      </c>
      <c r="BA12" s="247">
        <v>0</v>
      </c>
      <c r="BB12" s="247">
        <v>1.25</v>
      </c>
      <c r="BC12" s="247">
        <v>0</v>
      </c>
      <c r="BD12" s="247">
        <v>0.17857142857142858</v>
      </c>
      <c r="BE12" s="247">
        <v>0</v>
      </c>
      <c r="BF12" s="247">
        <v>2.7589285714285716</v>
      </c>
      <c r="BG12" s="247">
        <v>14.389880952380951</v>
      </c>
      <c r="BH12" s="247">
        <v>0</v>
      </c>
      <c r="BI12" s="247">
        <v>7.1428571428571425E-2</v>
      </c>
      <c r="BJ12" s="247">
        <v>0</v>
      </c>
      <c r="BK12" s="247">
        <v>1.4285714285714286</v>
      </c>
      <c r="BL12" s="247">
        <v>0.8928571428571429</v>
      </c>
      <c r="BM12" s="247">
        <v>18.095238095238095</v>
      </c>
      <c r="BN12" s="247">
        <v>0</v>
      </c>
      <c r="BO12" s="247">
        <v>0</v>
      </c>
      <c r="BP12" s="247">
        <v>0</v>
      </c>
      <c r="BQ12" s="247">
        <v>2.2619047619047619</v>
      </c>
      <c r="BR12" s="247">
        <v>0</v>
      </c>
      <c r="BS12" s="247">
        <v>0</v>
      </c>
      <c r="BT12" s="247">
        <v>4.2142857142857144</v>
      </c>
      <c r="BU12" s="247">
        <v>1.7857142857142858</v>
      </c>
      <c r="BV12" s="247">
        <v>816.04464285714289</v>
      </c>
      <c r="BW12" s="247">
        <v>49.285714285714285</v>
      </c>
      <c r="BX12" s="247">
        <v>0</v>
      </c>
      <c r="BY12" s="247">
        <v>29.258928571428573</v>
      </c>
      <c r="BZ12" s="247">
        <v>2.0357142857142856</v>
      </c>
      <c r="CA12" s="247">
        <v>0</v>
      </c>
      <c r="CB12" s="247">
        <v>0</v>
      </c>
      <c r="CC12" s="247">
        <v>1.7857142857142858</v>
      </c>
      <c r="CD12" s="247">
        <v>0</v>
      </c>
      <c r="CE12" s="247">
        <v>0.35714285714285715</v>
      </c>
      <c r="CF12" s="247">
        <v>0.35714285714285715</v>
      </c>
      <c r="CG12" s="247">
        <v>0</v>
      </c>
      <c r="CH12" s="247">
        <v>5.6547619047619042</v>
      </c>
      <c r="CI12" s="247">
        <v>70.595238095238088</v>
      </c>
      <c r="CJ12" s="247">
        <v>28.080357142857142</v>
      </c>
      <c r="CK12" s="247">
        <v>6.25</v>
      </c>
      <c r="CL12" s="247">
        <v>2.6785714285714284</v>
      </c>
      <c r="CM12" s="247">
        <v>0</v>
      </c>
      <c r="CN12" s="247">
        <v>1.6071428571428572</v>
      </c>
      <c r="CO12" s="247">
        <v>0</v>
      </c>
      <c r="CP12" s="247">
        <v>0</v>
      </c>
      <c r="CQ12" s="247">
        <v>120.95238095238095</v>
      </c>
      <c r="CR12" s="247">
        <v>0.17857142857142858</v>
      </c>
      <c r="CS12" s="247">
        <v>0</v>
      </c>
      <c r="CT12" s="247">
        <v>0</v>
      </c>
      <c r="CU12" s="247">
        <v>0</v>
      </c>
      <c r="CV12" s="247">
        <v>33.258928571428569</v>
      </c>
      <c r="CW12" s="247">
        <v>3.5714285714285716</v>
      </c>
      <c r="CX12" s="247">
        <v>0</v>
      </c>
      <c r="CY12" s="247">
        <v>0.5357142857142857</v>
      </c>
      <c r="CZ12" s="247">
        <v>7.1428571428571425E-2</v>
      </c>
      <c r="DA12" s="247">
        <v>7.2261904761904754</v>
      </c>
      <c r="DB12" s="247">
        <v>0</v>
      </c>
      <c r="DC12" s="247">
        <v>0</v>
      </c>
      <c r="DD12" s="247">
        <v>0</v>
      </c>
      <c r="DE12" s="247">
        <v>0</v>
      </c>
      <c r="DF12" s="247">
        <v>33.63095238095238</v>
      </c>
      <c r="DG12" s="247">
        <v>53.806547619047613</v>
      </c>
      <c r="DH12" s="247">
        <v>13.285714285714286</v>
      </c>
      <c r="DI12" s="247">
        <v>0</v>
      </c>
      <c r="DJ12" s="247">
        <v>0.8928571428571429</v>
      </c>
      <c r="DK12" s="247">
        <v>1.0714285714285714</v>
      </c>
      <c r="DL12" s="247">
        <v>0.35714285714285715</v>
      </c>
      <c r="DM12" s="247">
        <v>0.35714285714285715</v>
      </c>
      <c r="DN12" s="247">
        <v>0.5357142857142857</v>
      </c>
      <c r="DO12" s="247">
        <v>45.476190476190474</v>
      </c>
      <c r="DP12" s="247">
        <v>0</v>
      </c>
      <c r="DQ12" s="247">
        <v>0</v>
      </c>
      <c r="DR12" s="247">
        <v>0</v>
      </c>
      <c r="DS12" s="247">
        <v>0</v>
      </c>
      <c r="DT12" s="247">
        <v>0</v>
      </c>
      <c r="DU12" s="247">
        <v>0</v>
      </c>
      <c r="DV12" s="247">
        <v>0</v>
      </c>
      <c r="DW12" s="247">
        <v>0</v>
      </c>
      <c r="DX12" s="247">
        <v>0</v>
      </c>
      <c r="DY12" s="247">
        <v>0</v>
      </c>
      <c r="DZ12" s="247">
        <v>0</v>
      </c>
      <c r="EA12" s="247">
        <v>0</v>
      </c>
    </row>
    <row r="13" spans="1:131" ht="12" thickBot="1">
      <c r="A13" s="47" t="s">
        <v>40</v>
      </c>
      <c r="B13" s="251" t="s">
        <v>279</v>
      </c>
      <c r="C13" s="247">
        <v>36972.857142857145</v>
      </c>
      <c r="D13" s="248">
        <v>62.942857142857143</v>
      </c>
      <c r="E13" s="248">
        <v>24.324999999999999</v>
      </c>
      <c r="F13" s="248">
        <v>21.629285714285714</v>
      </c>
      <c r="G13" s="248">
        <v>7.38</v>
      </c>
      <c r="H13" s="248">
        <v>10.357142857142858</v>
      </c>
      <c r="I13" s="249">
        <v>0.66571428571428559</v>
      </c>
      <c r="J13" s="249">
        <v>3.6285714285714289E-2</v>
      </c>
      <c r="K13" s="249">
        <v>0.91785714285714293</v>
      </c>
      <c r="L13" s="249">
        <v>0.96285714285714286</v>
      </c>
      <c r="M13" s="249">
        <v>0.105</v>
      </c>
      <c r="N13" s="249">
        <v>8.1142857142857142E-2</v>
      </c>
      <c r="O13" s="249">
        <v>3.4499999999999996E-2</v>
      </c>
      <c r="P13" s="248">
        <v>3.407142857142857</v>
      </c>
      <c r="Q13" s="247">
        <v>148.57142857142858</v>
      </c>
      <c r="R13" s="248">
        <v>11.857142857142858</v>
      </c>
      <c r="S13" s="247">
        <v>2725.7602040816323</v>
      </c>
      <c r="T13" s="247">
        <v>1872.8979591836735</v>
      </c>
      <c r="U13" s="247">
        <v>46.887755102040821</v>
      </c>
      <c r="V13" s="247">
        <v>229.62755102040816</v>
      </c>
      <c r="W13" s="247">
        <v>2.8571428571428572</v>
      </c>
      <c r="X13" s="247">
        <v>29.51530612244898</v>
      </c>
      <c r="Y13" s="247">
        <v>0</v>
      </c>
      <c r="Z13" s="247">
        <v>0</v>
      </c>
      <c r="AA13" s="247">
        <v>0</v>
      </c>
      <c r="AB13" s="247">
        <v>0</v>
      </c>
      <c r="AC13" s="247">
        <v>0</v>
      </c>
      <c r="AD13" s="247">
        <v>0</v>
      </c>
      <c r="AE13" s="247">
        <v>0</v>
      </c>
      <c r="AF13" s="247">
        <v>0</v>
      </c>
      <c r="AG13" s="247">
        <v>0</v>
      </c>
      <c r="AH13" s="247">
        <v>0</v>
      </c>
      <c r="AI13" s="247">
        <v>0</v>
      </c>
      <c r="AJ13" s="247">
        <v>0</v>
      </c>
      <c r="AK13" s="247">
        <v>0.35714285714285715</v>
      </c>
      <c r="AL13" s="247">
        <v>1532.8214285714287</v>
      </c>
      <c r="AM13" s="247">
        <v>0.35714285714285715</v>
      </c>
      <c r="AN13" s="247">
        <v>0</v>
      </c>
      <c r="AO13" s="247">
        <v>0</v>
      </c>
      <c r="AP13" s="247">
        <v>0</v>
      </c>
      <c r="AQ13" s="247">
        <v>0</v>
      </c>
      <c r="AR13" s="247">
        <v>3.5714285714285716</v>
      </c>
      <c r="AS13" s="247">
        <v>0</v>
      </c>
      <c r="AT13" s="247">
        <v>0</v>
      </c>
      <c r="AU13" s="247">
        <v>1048.4285714285713</v>
      </c>
      <c r="AV13" s="247">
        <v>57.142857142857146</v>
      </c>
      <c r="AW13" s="247">
        <v>0.35714285714285715</v>
      </c>
      <c r="AX13" s="247">
        <v>0</v>
      </c>
      <c r="AY13" s="247">
        <v>1.7857142857142858</v>
      </c>
      <c r="AZ13" s="247">
        <v>0.17857142857142858</v>
      </c>
      <c r="BA13" s="247">
        <v>0</v>
      </c>
      <c r="BB13" s="247">
        <v>7.6785714285714288</v>
      </c>
      <c r="BC13" s="247">
        <v>0</v>
      </c>
      <c r="BD13" s="247">
        <v>1.7857142857142858</v>
      </c>
      <c r="BE13" s="247">
        <v>0</v>
      </c>
      <c r="BF13" s="247">
        <v>37.142857142857146</v>
      </c>
      <c r="BG13" s="247">
        <v>33.724489795918366</v>
      </c>
      <c r="BH13" s="247">
        <v>0</v>
      </c>
      <c r="BI13" s="247">
        <v>0</v>
      </c>
      <c r="BJ13" s="247">
        <v>0</v>
      </c>
      <c r="BK13" s="247">
        <v>7.1428571428571425E-2</v>
      </c>
      <c r="BL13" s="247">
        <v>0.35714285714285715</v>
      </c>
      <c r="BM13" s="247">
        <v>6.2704081632653059</v>
      </c>
      <c r="BN13" s="247">
        <v>0</v>
      </c>
      <c r="BO13" s="247">
        <v>0</v>
      </c>
      <c r="BP13" s="247">
        <v>0</v>
      </c>
      <c r="BQ13" s="247">
        <v>0</v>
      </c>
      <c r="BR13" s="247">
        <v>0</v>
      </c>
      <c r="BS13" s="247">
        <v>0.76530612244897955</v>
      </c>
      <c r="BT13" s="247">
        <v>20.73469387755102</v>
      </c>
      <c r="BU13" s="247">
        <v>0</v>
      </c>
      <c r="BV13" s="247">
        <v>193.67857142857142</v>
      </c>
      <c r="BW13" s="247">
        <v>88.48469387755101</v>
      </c>
      <c r="BX13" s="247">
        <v>128.57142857142858</v>
      </c>
      <c r="BY13" s="247">
        <v>103.02551020408164</v>
      </c>
      <c r="BZ13" s="247">
        <v>6.0714285714285712</v>
      </c>
      <c r="CA13" s="247">
        <v>0</v>
      </c>
      <c r="CB13" s="247">
        <v>0</v>
      </c>
      <c r="CC13" s="247">
        <v>2.6785714285714284</v>
      </c>
      <c r="CD13" s="247">
        <v>0</v>
      </c>
      <c r="CE13" s="247">
        <v>16.010204081632654</v>
      </c>
      <c r="CF13" s="247">
        <v>0.5357142857142857</v>
      </c>
      <c r="CG13" s="247">
        <v>0</v>
      </c>
      <c r="CH13" s="247">
        <v>1.7857142857142858</v>
      </c>
      <c r="CI13" s="247">
        <v>1205.5357142857142</v>
      </c>
      <c r="CJ13" s="247">
        <v>25.30612244897959</v>
      </c>
      <c r="CK13" s="247">
        <v>15.918367346938776</v>
      </c>
      <c r="CL13" s="247">
        <v>0.42857142857142855</v>
      </c>
      <c r="CM13" s="247">
        <v>0</v>
      </c>
      <c r="CN13" s="247">
        <v>0.5357142857142857</v>
      </c>
      <c r="CO13" s="247">
        <v>0</v>
      </c>
      <c r="CP13" s="247">
        <v>0.35714285714285715</v>
      </c>
      <c r="CQ13" s="247">
        <v>51.989795918367349</v>
      </c>
      <c r="CR13" s="247">
        <v>0.6428571428571429</v>
      </c>
      <c r="CS13" s="247">
        <v>0</v>
      </c>
      <c r="CT13" s="247">
        <v>0.35714285714285715</v>
      </c>
      <c r="CU13" s="247">
        <v>0</v>
      </c>
      <c r="CV13" s="247">
        <v>2.8571428571428572</v>
      </c>
      <c r="CW13" s="247">
        <v>1.3265306122448979</v>
      </c>
      <c r="CX13" s="247">
        <v>0</v>
      </c>
      <c r="CY13" s="247">
        <v>15.561224489795919</v>
      </c>
      <c r="CZ13" s="247">
        <v>1.7857142857142858</v>
      </c>
      <c r="DA13" s="247">
        <v>25</v>
      </c>
      <c r="DB13" s="247">
        <v>0</v>
      </c>
      <c r="DC13" s="247">
        <v>0</v>
      </c>
      <c r="DD13" s="247">
        <v>0</v>
      </c>
      <c r="DE13" s="247">
        <v>0</v>
      </c>
      <c r="DF13" s="247">
        <v>23.647959183673468</v>
      </c>
      <c r="DG13" s="247">
        <v>145.76020408163265</v>
      </c>
      <c r="DH13" s="247">
        <v>52.612244897959179</v>
      </c>
      <c r="DI13" s="247">
        <v>0.2857142857142857</v>
      </c>
      <c r="DJ13" s="247">
        <v>1.9642857142857142</v>
      </c>
      <c r="DK13" s="247">
        <v>5.3571428571428568</v>
      </c>
      <c r="DL13" s="247">
        <v>0.17857142857142858</v>
      </c>
      <c r="DM13" s="247">
        <v>2.6785714285714284</v>
      </c>
      <c r="DN13" s="247">
        <v>1.0714285714285714</v>
      </c>
      <c r="DO13" s="247">
        <v>28.44387755102041</v>
      </c>
      <c r="DP13" s="247">
        <v>0</v>
      </c>
      <c r="DQ13" s="247">
        <v>0</v>
      </c>
      <c r="DR13" s="247">
        <v>0</v>
      </c>
      <c r="DS13" s="247">
        <v>0</v>
      </c>
      <c r="DT13" s="247">
        <v>0</v>
      </c>
      <c r="DU13" s="247">
        <v>0</v>
      </c>
      <c r="DV13" s="247">
        <v>0</v>
      </c>
      <c r="DW13" s="247">
        <v>0</v>
      </c>
      <c r="DX13" s="247">
        <v>0</v>
      </c>
      <c r="DY13" s="247">
        <v>0</v>
      </c>
      <c r="DZ13" s="247">
        <v>0</v>
      </c>
      <c r="EA13" s="247">
        <v>0</v>
      </c>
    </row>
    <row r="14" spans="1:131">
      <c r="A14" s="63" t="s">
        <v>31</v>
      </c>
      <c r="B14" s="250" t="s">
        <v>280</v>
      </c>
      <c r="C14" s="247">
        <v>44262.142857142855</v>
      </c>
      <c r="D14" s="248">
        <v>91.05714285714285</v>
      </c>
      <c r="E14" s="248">
        <v>28.865714285714283</v>
      </c>
      <c r="F14" s="248">
        <v>15.575714285714287</v>
      </c>
      <c r="G14" s="248">
        <v>7.9864285714285694</v>
      </c>
      <c r="H14" s="248">
        <v>7.1857142857142851</v>
      </c>
      <c r="I14" s="249">
        <v>0.2649285714285714</v>
      </c>
      <c r="J14" s="249">
        <v>0.21364285714285719</v>
      </c>
      <c r="K14" s="249">
        <v>0.34142857142857147</v>
      </c>
      <c r="L14" s="249">
        <v>0.55071428571428582</v>
      </c>
      <c r="M14" s="249">
        <v>3.2214285714285716E-2</v>
      </c>
      <c r="N14" s="249">
        <v>2.2714285714285715E-2</v>
      </c>
      <c r="O14" s="249">
        <v>1.3785714285714287E-2</v>
      </c>
      <c r="P14" s="248">
        <v>1.1364285714285713</v>
      </c>
      <c r="Q14" s="247">
        <v>110.57142857142857</v>
      </c>
      <c r="R14" s="248">
        <v>5.7142857142857144</v>
      </c>
      <c r="S14" s="247">
        <v>4350.7959183673465</v>
      </c>
      <c r="T14" s="247">
        <v>111.58231292517007</v>
      </c>
      <c r="U14" s="247">
        <v>41.067176870748298</v>
      </c>
      <c r="V14" s="247">
        <v>245.24362244897958</v>
      </c>
      <c r="W14" s="247">
        <v>14.285714285714286</v>
      </c>
      <c r="X14" s="247">
        <v>1.6666666666666667</v>
      </c>
      <c r="Y14" s="247">
        <v>3.0973639455782309</v>
      </c>
      <c r="Z14" s="247">
        <v>0</v>
      </c>
      <c r="AA14" s="247">
        <v>0</v>
      </c>
      <c r="AB14" s="247">
        <v>0</v>
      </c>
      <c r="AC14" s="247">
        <v>2.9336734693877551</v>
      </c>
      <c r="AD14" s="247">
        <v>0</v>
      </c>
      <c r="AE14" s="247">
        <v>0</v>
      </c>
      <c r="AF14" s="247">
        <v>0.7142857142857143</v>
      </c>
      <c r="AG14" s="247">
        <v>31.210884353741498</v>
      </c>
      <c r="AH14" s="247">
        <v>0</v>
      </c>
      <c r="AI14" s="247">
        <v>2.5510204081632653</v>
      </c>
      <c r="AJ14" s="247">
        <v>0.22321428571428573</v>
      </c>
      <c r="AK14" s="247">
        <v>203.48639455782313</v>
      </c>
      <c r="AL14" s="247">
        <v>71.281037414965994</v>
      </c>
      <c r="AM14" s="247">
        <v>16.67219387755102</v>
      </c>
      <c r="AN14" s="247">
        <v>1.5242346938775511</v>
      </c>
      <c r="AO14" s="247">
        <v>0</v>
      </c>
      <c r="AP14" s="247">
        <v>0</v>
      </c>
      <c r="AQ14" s="247">
        <v>0</v>
      </c>
      <c r="AR14" s="247">
        <v>0</v>
      </c>
      <c r="AS14" s="247">
        <v>0.14285714285714285</v>
      </c>
      <c r="AT14" s="247">
        <v>0</v>
      </c>
      <c r="AU14" s="247">
        <v>3998.5212585034014</v>
      </c>
      <c r="AV14" s="247">
        <v>0</v>
      </c>
      <c r="AW14" s="247">
        <v>0.92261904761904767</v>
      </c>
      <c r="AX14" s="247">
        <v>0</v>
      </c>
      <c r="AY14" s="247">
        <v>0.47619047619047622</v>
      </c>
      <c r="AZ14" s="247">
        <v>0</v>
      </c>
      <c r="BA14" s="247">
        <v>0</v>
      </c>
      <c r="BB14" s="247">
        <v>4.8673469387755102</v>
      </c>
      <c r="BC14" s="247">
        <v>0</v>
      </c>
      <c r="BD14" s="247">
        <v>0.23809523809523811</v>
      </c>
      <c r="BE14" s="247">
        <v>0.7142857142857143</v>
      </c>
      <c r="BF14" s="247">
        <v>2.7661564625850343</v>
      </c>
      <c r="BG14" s="247">
        <v>5.8524659863945576</v>
      </c>
      <c r="BH14" s="247">
        <v>0</v>
      </c>
      <c r="BI14" s="247">
        <v>0</v>
      </c>
      <c r="BJ14" s="247">
        <v>0</v>
      </c>
      <c r="BK14" s="247">
        <v>2.0816326530612246</v>
      </c>
      <c r="BL14" s="247">
        <v>6.4732142857142856</v>
      </c>
      <c r="BM14" s="247">
        <v>0</v>
      </c>
      <c r="BN14" s="247">
        <v>0</v>
      </c>
      <c r="BO14" s="247">
        <v>0.23809523809523811</v>
      </c>
      <c r="BP14" s="247">
        <v>0.58571428571428563</v>
      </c>
      <c r="BQ14" s="247">
        <v>0</v>
      </c>
      <c r="BR14" s="247">
        <v>0</v>
      </c>
      <c r="BS14" s="247">
        <v>0.7142857142857143</v>
      </c>
      <c r="BT14" s="247">
        <v>3.0952380952380953</v>
      </c>
      <c r="BU14" s="247">
        <v>0</v>
      </c>
      <c r="BV14" s="247">
        <v>52.647534013605437</v>
      </c>
      <c r="BW14" s="247">
        <v>10.500425170068027</v>
      </c>
      <c r="BX14" s="247">
        <v>0</v>
      </c>
      <c r="BY14" s="247">
        <v>1.4285714285714286</v>
      </c>
      <c r="BZ14" s="247">
        <v>24.612244897959183</v>
      </c>
      <c r="CA14" s="247">
        <v>15</v>
      </c>
      <c r="CB14" s="247">
        <v>0</v>
      </c>
      <c r="CC14" s="247">
        <v>0</v>
      </c>
      <c r="CD14" s="247">
        <v>0.51020408163265307</v>
      </c>
      <c r="CE14" s="247">
        <v>0</v>
      </c>
      <c r="CF14" s="247">
        <v>0</v>
      </c>
      <c r="CG14" s="247">
        <v>0</v>
      </c>
      <c r="CH14" s="247">
        <v>7.1428571428571425E-2</v>
      </c>
      <c r="CI14" s="247">
        <v>0</v>
      </c>
      <c r="CJ14" s="247">
        <v>3.2142857142857144</v>
      </c>
      <c r="CK14" s="247">
        <v>0</v>
      </c>
      <c r="CL14" s="247">
        <v>0</v>
      </c>
      <c r="CM14" s="247">
        <v>0</v>
      </c>
      <c r="CN14" s="247">
        <v>0.21428571428571427</v>
      </c>
      <c r="CO14" s="247">
        <v>0</v>
      </c>
      <c r="CP14" s="247">
        <v>0</v>
      </c>
      <c r="CQ14" s="247">
        <v>0.17857142857142858</v>
      </c>
      <c r="CR14" s="247">
        <v>0</v>
      </c>
      <c r="CS14" s="247">
        <v>0.47619047619047622</v>
      </c>
      <c r="CT14" s="247">
        <v>0.7142857142857143</v>
      </c>
      <c r="CU14" s="247">
        <v>0</v>
      </c>
      <c r="CV14" s="247">
        <v>17.142857142857142</v>
      </c>
      <c r="CW14" s="247">
        <v>4.5238095238095237</v>
      </c>
      <c r="CX14" s="247">
        <v>0</v>
      </c>
      <c r="CY14" s="247">
        <v>0</v>
      </c>
      <c r="CZ14" s="247">
        <v>1.6857993197278911</v>
      </c>
      <c r="DA14" s="247">
        <v>14.158163265306124</v>
      </c>
      <c r="DB14" s="247">
        <v>0.22321428571428573</v>
      </c>
      <c r="DC14" s="247">
        <v>1.6666666666666667</v>
      </c>
      <c r="DD14" s="247">
        <v>0</v>
      </c>
      <c r="DE14" s="247">
        <v>0</v>
      </c>
      <c r="DF14" s="247">
        <v>0</v>
      </c>
      <c r="DG14" s="247">
        <v>176.47278911564626</v>
      </c>
      <c r="DH14" s="247">
        <v>9.2857142857142865</v>
      </c>
      <c r="DI14" s="247">
        <v>0</v>
      </c>
      <c r="DJ14" s="247">
        <v>0</v>
      </c>
      <c r="DK14" s="247">
        <v>59.976190476190474</v>
      </c>
      <c r="DL14" s="247">
        <v>14.285714285714286</v>
      </c>
      <c r="DM14" s="247">
        <v>0</v>
      </c>
      <c r="DN14" s="247">
        <v>0</v>
      </c>
      <c r="DO14" s="247">
        <v>1.4285714285714286</v>
      </c>
      <c r="DP14" s="247">
        <v>3.1122448979591835</v>
      </c>
      <c r="DQ14" s="247">
        <v>0</v>
      </c>
      <c r="DR14" s="247">
        <v>0</v>
      </c>
      <c r="DS14" s="247">
        <v>0</v>
      </c>
      <c r="DT14" s="247">
        <v>0</v>
      </c>
      <c r="DU14" s="247">
        <v>0</v>
      </c>
      <c r="DV14" s="247">
        <v>0</v>
      </c>
      <c r="DW14" s="247">
        <v>0</v>
      </c>
      <c r="DX14" s="247">
        <v>0</v>
      </c>
      <c r="DY14" s="247">
        <v>0</v>
      </c>
      <c r="DZ14" s="247">
        <v>0</v>
      </c>
      <c r="EA14" s="247">
        <v>0</v>
      </c>
    </row>
    <row r="15" spans="1:131">
      <c r="A15" s="16" t="s">
        <v>33</v>
      </c>
      <c r="B15" s="149" t="s">
        <v>280</v>
      </c>
      <c r="C15" s="247">
        <v>42466.428571428572</v>
      </c>
      <c r="D15" s="248">
        <v>85.307142857142864</v>
      </c>
      <c r="E15" s="248">
        <v>27.638571428571428</v>
      </c>
      <c r="F15" s="248">
        <v>15.197142857142859</v>
      </c>
      <c r="G15" s="248">
        <v>7.922142857142858</v>
      </c>
      <c r="H15" s="248">
        <v>7.6285714285714281</v>
      </c>
      <c r="I15" s="249">
        <v>0.29585714285714287</v>
      </c>
      <c r="J15" s="249">
        <v>0.24507142857142855</v>
      </c>
      <c r="K15" s="249">
        <v>0.39571428571428574</v>
      </c>
      <c r="L15" s="249">
        <v>0.63785714285714301</v>
      </c>
      <c r="M15" s="249">
        <v>4.1071428571428571E-2</v>
      </c>
      <c r="N15" s="249">
        <v>2.9500000000000002E-2</v>
      </c>
      <c r="O15" s="249">
        <v>1.6714285714285713E-2</v>
      </c>
      <c r="P15" s="248">
        <v>1.5735714285714286</v>
      </c>
      <c r="Q15" s="247">
        <v>106.85714285714286</v>
      </c>
      <c r="R15" s="248">
        <v>6.5714285714285712</v>
      </c>
      <c r="S15" s="247">
        <v>2787.9523809523812</v>
      </c>
      <c r="T15" s="247">
        <v>221.38095238095238</v>
      </c>
      <c r="U15" s="247">
        <v>107.14285714285714</v>
      </c>
      <c r="V15" s="247">
        <v>275.47619047619048</v>
      </c>
      <c r="W15" s="247">
        <v>19.285714285714285</v>
      </c>
      <c r="X15" s="247">
        <v>2.0952380952380953</v>
      </c>
      <c r="Y15" s="247">
        <v>1.3809523809523812</v>
      </c>
      <c r="Z15" s="247">
        <v>0</v>
      </c>
      <c r="AA15" s="247">
        <v>0</v>
      </c>
      <c r="AB15" s="247">
        <v>0</v>
      </c>
      <c r="AC15" s="247">
        <v>0.5714285714285714</v>
      </c>
      <c r="AD15" s="247">
        <v>6</v>
      </c>
      <c r="AE15" s="247">
        <v>0</v>
      </c>
      <c r="AF15" s="247">
        <v>1.3333333333333335</v>
      </c>
      <c r="AG15" s="247">
        <v>20.666666666666664</v>
      </c>
      <c r="AH15" s="247">
        <v>0</v>
      </c>
      <c r="AI15" s="247">
        <v>0</v>
      </c>
      <c r="AJ15" s="247">
        <v>0.14285714285714285</v>
      </c>
      <c r="AK15" s="247">
        <v>256.1904761904762</v>
      </c>
      <c r="AL15" s="247">
        <v>69.38095238095238</v>
      </c>
      <c r="AM15" s="247">
        <v>16.476190476190478</v>
      </c>
      <c r="AN15" s="247">
        <v>0.5714285714285714</v>
      </c>
      <c r="AO15" s="247">
        <v>0</v>
      </c>
      <c r="AP15" s="247">
        <v>0</v>
      </c>
      <c r="AQ15" s="247">
        <v>0.14285714285714285</v>
      </c>
      <c r="AR15" s="247">
        <v>0</v>
      </c>
      <c r="AS15" s="247">
        <v>0</v>
      </c>
      <c r="AT15" s="247">
        <v>0</v>
      </c>
      <c r="AU15" s="247">
        <v>2389</v>
      </c>
      <c r="AV15" s="247">
        <v>0.2857142857142857</v>
      </c>
      <c r="AW15" s="247">
        <v>4.6190476190476195</v>
      </c>
      <c r="AX15" s="247">
        <v>0</v>
      </c>
      <c r="AY15" s="247">
        <v>0</v>
      </c>
      <c r="AZ15" s="247">
        <v>0.8571428571428571</v>
      </c>
      <c r="BA15" s="247">
        <v>0.7142857142857143</v>
      </c>
      <c r="BB15" s="247">
        <v>8.5238095238095237</v>
      </c>
      <c r="BC15" s="247">
        <v>0</v>
      </c>
      <c r="BD15" s="247">
        <v>0.23809523809523811</v>
      </c>
      <c r="BE15" s="247">
        <v>0</v>
      </c>
      <c r="BF15" s="247">
        <v>3.7142857142857144</v>
      </c>
      <c r="BG15" s="247">
        <v>5.3809523809523814</v>
      </c>
      <c r="BH15" s="247">
        <v>0</v>
      </c>
      <c r="BI15" s="247">
        <v>0</v>
      </c>
      <c r="BJ15" s="247">
        <v>0</v>
      </c>
      <c r="BK15" s="247">
        <v>2.1904761904761907</v>
      </c>
      <c r="BL15" s="247">
        <v>0</v>
      </c>
      <c r="BM15" s="247">
        <v>0</v>
      </c>
      <c r="BN15" s="247">
        <v>0</v>
      </c>
      <c r="BO15" s="247">
        <v>0.76190476190476197</v>
      </c>
      <c r="BP15" s="247">
        <v>0</v>
      </c>
      <c r="BQ15" s="247">
        <v>0</v>
      </c>
      <c r="BR15" s="247">
        <v>0.23809523809523811</v>
      </c>
      <c r="BS15" s="247">
        <v>0</v>
      </c>
      <c r="BT15" s="247">
        <v>3.7619047619047623</v>
      </c>
      <c r="BU15" s="247">
        <v>0</v>
      </c>
      <c r="BV15" s="247">
        <v>68.666666666666657</v>
      </c>
      <c r="BW15" s="247">
        <v>16.38095238095238</v>
      </c>
      <c r="BX15" s="247">
        <v>1</v>
      </c>
      <c r="BY15" s="247">
        <v>4.0476190476190483</v>
      </c>
      <c r="BZ15" s="247">
        <v>89.428571428571431</v>
      </c>
      <c r="CA15" s="247">
        <v>0.76190476190476197</v>
      </c>
      <c r="CB15" s="247">
        <v>0</v>
      </c>
      <c r="CC15" s="247">
        <v>0.14285714285714285</v>
      </c>
      <c r="CD15" s="247">
        <v>0</v>
      </c>
      <c r="CE15" s="247">
        <v>0</v>
      </c>
      <c r="CF15" s="247">
        <v>0</v>
      </c>
      <c r="CG15" s="247">
        <v>0</v>
      </c>
      <c r="CH15" s="247">
        <v>1.4285714285714286</v>
      </c>
      <c r="CI15" s="247">
        <v>0</v>
      </c>
      <c r="CJ15" s="247">
        <v>6.0476190476190483</v>
      </c>
      <c r="CK15" s="247">
        <v>0</v>
      </c>
      <c r="CL15" s="247">
        <v>0.14285714285714285</v>
      </c>
      <c r="CM15" s="247">
        <v>0</v>
      </c>
      <c r="CN15" s="247">
        <v>9.2857142857142865</v>
      </c>
      <c r="CO15" s="247">
        <v>0</v>
      </c>
      <c r="CP15" s="247">
        <v>2.8571428571428572</v>
      </c>
      <c r="CQ15" s="247">
        <v>20</v>
      </c>
      <c r="CR15" s="247">
        <v>0</v>
      </c>
      <c r="CS15" s="247">
        <v>0.7142857142857143</v>
      </c>
      <c r="CT15" s="247">
        <v>0.7142857142857143</v>
      </c>
      <c r="CU15" s="247">
        <v>0</v>
      </c>
      <c r="CV15" s="247">
        <v>87.142857142857139</v>
      </c>
      <c r="CW15" s="247">
        <v>10</v>
      </c>
      <c r="CX15" s="247">
        <v>0</v>
      </c>
      <c r="CY15" s="247">
        <v>0.7142857142857143</v>
      </c>
      <c r="CZ15" s="247">
        <v>0.7142857142857143</v>
      </c>
      <c r="DA15" s="247">
        <v>4.5238095238095237</v>
      </c>
      <c r="DB15" s="247">
        <v>0</v>
      </c>
      <c r="DC15" s="247">
        <v>0</v>
      </c>
      <c r="DD15" s="247">
        <v>0</v>
      </c>
      <c r="DE15" s="247">
        <v>0</v>
      </c>
      <c r="DF15" s="247">
        <v>0.7142857142857143</v>
      </c>
      <c r="DG15" s="247">
        <v>221.14285714285714</v>
      </c>
      <c r="DH15" s="247">
        <v>17.61904761904762</v>
      </c>
      <c r="DI15" s="247">
        <v>0</v>
      </c>
      <c r="DJ15" s="247">
        <v>0</v>
      </c>
      <c r="DK15" s="247">
        <v>38.619047619047628</v>
      </c>
      <c r="DL15" s="247">
        <v>19.285714285714285</v>
      </c>
      <c r="DM15" s="247">
        <v>0</v>
      </c>
      <c r="DN15" s="247">
        <v>0</v>
      </c>
      <c r="DO15" s="247">
        <v>2.0952380952380953</v>
      </c>
      <c r="DP15" s="247">
        <v>1.3809523809523812</v>
      </c>
      <c r="DQ15" s="247">
        <v>0</v>
      </c>
      <c r="DR15" s="247">
        <v>0</v>
      </c>
      <c r="DS15" s="247">
        <v>0</v>
      </c>
      <c r="DT15" s="247">
        <v>0</v>
      </c>
      <c r="DU15" s="247">
        <v>0</v>
      </c>
      <c r="DV15" s="247">
        <v>0</v>
      </c>
      <c r="DW15" s="247">
        <v>0</v>
      </c>
      <c r="DX15" s="247">
        <v>0</v>
      </c>
      <c r="DY15" s="247">
        <v>0</v>
      </c>
      <c r="DZ15" s="247">
        <v>0</v>
      </c>
      <c r="EA15" s="247">
        <v>0</v>
      </c>
    </row>
    <row r="16" spans="1:131">
      <c r="A16" s="16" t="s">
        <v>34</v>
      </c>
      <c r="B16" s="149" t="s">
        <v>280</v>
      </c>
      <c r="C16" s="247">
        <v>36923.785714285717</v>
      </c>
      <c r="D16" s="248">
        <v>73.70714285714287</v>
      </c>
      <c r="E16" s="248">
        <v>23.805714285714288</v>
      </c>
      <c r="F16" s="248">
        <v>14.620714285714286</v>
      </c>
      <c r="G16" s="248">
        <v>7.7335714285714285</v>
      </c>
      <c r="H16" s="248">
        <v>5.0285714285714276</v>
      </c>
      <c r="I16" s="249">
        <v>0.41785714285714287</v>
      </c>
      <c r="J16" s="249">
        <v>0.37071428571428572</v>
      </c>
      <c r="K16" s="249">
        <v>0.54785714285714293</v>
      </c>
      <c r="L16" s="249">
        <v>0.92428571428571416</v>
      </c>
      <c r="M16" s="249">
        <v>6.9142857142857145E-2</v>
      </c>
      <c r="N16" s="249">
        <v>4.2857142857142864E-2</v>
      </c>
      <c r="O16" s="249">
        <v>1.95E-2</v>
      </c>
      <c r="P16" s="248">
        <v>2.2928571428571423</v>
      </c>
      <c r="Q16" s="247">
        <v>99.428571428571431</v>
      </c>
      <c r="R16" s="248">
        <v>9.8571428571428577</v>
      </c>
      <c r="S16" s="247">
        <v>982.42857142857144</v>
      </c>
      <c r="T16" s="247">
        <v>420.04761904761909</v>
      </c>
      <c r="U16" s="247">
        <v>49.928571428571431</v>
      </c>
      <c r="V16" s="247">
        <v>603</v>
      </c>
      <c r="W16" s="247">
        <v>4.7619047619047619</v>
      </c>
      <c r="X16" s="247">
        <v>1.4047619047619049</v>
      </c>
      <c r="Y16" s="247">
        <v>0</v>
      </c>
      <c r="Z16" s="247">
        <v>0</v>
      </c>
      <c r="AA16" s="247">
        <v>0</v>
      </c>
      <c r="AB16" s="247">
        <v>15.238095238095239</v>
      </c>
      <c r="AC16" s="247">
        <v>0</v>
      </c>
      <c r="AD16" s="247">
        <v>0</v>
      </c>
      <c r="AE16" s="247">
        <v>0</v>
      </c>
      <c r="AF16" s="247">
        <v>0</v>
      </c>
      <c r="AG16" s="247">
        <v>5.238095238095239</v>
      </c>
      <c r="AH16" s="247">
        <v>0</v>
      </c>
      <c r="AI16" s="247">
        <v>0</v>
      </c>
      <c r="AJ16" s="247">
        <v>0</v>
      </c>
      <c r="AK16" s="247">
        <v>231.42857142857142</v>
      </c>
      <c r="AL16" s="247">
        <v>119.42857142857143</v>
      </c>
      <c r="AM16" s="247">
        <v>27.547619047619047</v>
      </c>
      <c r="AN16" s="247">
        <v>1.0714285714285716</v>
      </c>
      <c r="AO16" s="247">
        <v>0</v>
      </c>
      <c r="AP16" s="247">
        <v>0</v>
      </c>
      <c r="AQ16" s="247">
        <v>0</v>
      </c>
      <c r="AR16" s="247">
        <v>2.1428571428571428</v>
      </c>
      <c r="AS16" s="247">
        <v>0</v>
      </c>
      <c r="AT16" s="247">
        <v>0</v>
      </c>
      <c r="AU16" s="247">
        <v>549.40476190476193</v>
      </c>
      <c r="AV16" s="247">
        <v>0</v>
      </c>
      <c r="AW16" s="247">
        <v>0.47619047619047622</v>
      </c>
      <c r="AX16" s="247">
        <v>0</v>
      </c>
      <c r="AY16" s="247">
        <v>0</v>
      </c>
      <c r="AZ16" s="247">
        <v>2.5238095238095242</v>
      </c>
      <c r="BA16" s="247">
        <v>0</v>
      </c>
      <c r="BB16" s="247">
        <v>3.3095238095238093</v>
      </c>
      <c r="BC16" s="247">
        <v>0</v>
      </c>
      <c r="BD16" s="247">
        <v>1.5238095238095237</v>
      </c>
      <c r="BE16" s="247">
        <v>0</v>
      </c>
      <c r="BF16" s="247">
        <v>5.6428571428571432</v>
      </c>
      <c r="BG16" s="247">
        <v>20.666666666666668</v>
      </c>
      <c r="BH16" s="247">
        <v>0</v>
      </c>
      <c r="BI16" s="247">
        <v>0</v>
      </c>
      <c r="BJ16" s="247">
        <v>0</v>
      </c>
      <c r="BK16" s="247">
        <v>3.5714285714285716</v>
      </c>
      <c r="BL16" s="247">
        <v>0.35714285714285715</v>
      </c>
      <c r="BM16" s="247">
        <v>0.23809523809523811</v>
      </c>
      <c r="BN16" s="247">
        <v>0</v>
      </c>
      <c r="BO16" s="247">
        <v>0</v>
      </c>
      <c r="BP16" s="247">
        <v>0</v>
      </c>
      <c r="BQ16" s="247">
        <v>0</v>
      </c>
      <c r="BR16" s="247">
        <v>0</v>
      </c>
      <c r="BS16" s="247">
        <v>0</v>
      </c>
      <c r="BT16" s="247">
        <v>0</v>
      </c>
      <c r="BU16" s="247">
        <v>0</v>
      </c>
      <c r="BV16" s="247">
        <v>318.2619047619047</v>
      </c>
      <c r="BW16" s="247">
        <v>33.333333333333336</v>
      </c>
      <c r="BX16" s="247">
        <v>0.23809523809523811</v>
      </c>
      <c r="BY16" s="247">
        <v>2.7380952380952377</v>
      </c>
      <c r="BZ16" s="247">
        <v>54.238095238095234</v>
      </c>
      <c r="CA16" s="247">
        <v>3.8095238095238098</v>
      </c>
      <c r="CB16" s="247">
        <v>0</v>
      </c>
      <c r="CC16" s="247">
        <v>1.8571428571428572</v>
      </c>
      <c r="CD16" s="247">
        <v>0</v>
      </c>
      <c r="CE16" s="247">
        <v>0</v>
      </c>
      <c r="CF16" s="247">
        <v>0</v>
      </c>
      <c r="CG16" s="247">
        <v>0</v>
      </c>
      <c r="CH16" s="247">
        <v>0</v>
      </c>
      <c r="CI16" s="247">
        <v>0</v>
      </c>
      <c r="CJ16" s="247">
        <v>2.5</v>
      </c>
      <c r="CK16" s="247">
        <v>3.2142857142857144</v>
      </c>
      <c r="CL16" s="247">
        <v>0</v>
      </c>
      <c r="CM16" s="247">
        <v>0.7142857142857143</v>
      </c>
      <c r="CN16" s="247">
        <v>0</v>
      </c>
      <c r="CO16" s="247">
        <v>0</v>
      </c>
      <c r="CP16" s="247">
        <v>0.7142857142857143</v>
      </c>
      <c r="CQ16" s="247">
        <v>5.8095238095238102</v>
      </c>
      <c r="CR16" s="247">
        <v>0</v>
      </c>
      <c r="CS16" s="247">
        <v>0</v>
      </c>
      <c r="CT16" s="247">
        <v>1.7142857142857142</v>
      </c>
      <c r="CU16" s="247">
        <v>0</v>
      </c>
      <c r="CV16" s="247">
        <v>28.38095238095238</v>
      </c>
      <c r="CW16" s="247">
        <v>0.7142857142857143</v>
      </c>
      <c r="CX16" s="247">
        <v>1.4285714285714286</v>
      </c>
      <c r="CY16" s="247">
        <v>5.833333333333333</v>
      </c>
      <c r="CZ16" s="247">
        <v>0</v>
      </c>
      <c r="DA16" s="247">
        <v>7.0952380952380949</v>
      </c>
      <c r="DB16" s="247">
        <v>0</v>
      </c>
      <c r="DC16" s="247">
        <v>0</v>
      </c>
      <c r="DD16" s="247">
        <v>0</v>
      </c>
      <c r="DE16" s="247">
        <v>0</v>
      </c>
      <c r="DF16" s="247">
        <v>11.761904761904763</v>
      </c>
      <c r="DG16" s="247">
        <v>268.64285714285717</v>
      </c>
      <c r="DH16" s="247">
        <v>1.1904761904761905</v>
      </c>
      <c r="DI16" s="247">
        <v>0</v>
      </c>
      <c r="DJ16" s="247">
        <v>0</v>
      </c>
      <c r="DK16" s="247">
        <v>326.16666666666663</v>
      </c>
      <c r="DL16" s="247">
        <v>1.4285714285714286</v>
      </c>
      <c r="DM16" s="247">
        <v>3.0952380952380953</v>
      </c>
      <c r="DN16" s="247">
        <v>0</v>
      </c>
      <c r="DO16" s="247">
        <v>1.6428571428571428</v>
      </c>
      <c r="DP16" s="247">
        <v>0</v>
      </c>
      <c r="DQ16" s="247">
        <v>0</v>
      </c>
      <c r="DR16" s="247">
        <v>0</v>
      </c>
      <c r="DS16" s="247">
        <v>0</v>
      </c>
      <c r="DT16" s="247">
        <v>0</v>
      </c>
      <c r="DU16" s="247">
        <v>0</v>
      </c>
      <c r="DV16" s="247">
        <v>0</v>
      </c>
      <c r="DW16" s="247">
        <v>0</v>
      </c>
      <c r="DX16" s="247">
        <v>15.238095238095239</v>
      </c>
      <c r="DY16" s="247">
        <v>0</v>
      </c>
      <c r="DZ16" s="247">
        <v>0</v>
      </c>
      <c r="EA16" s="247">
        <v>0</v>
      </c>
    </row>
    <row r="17" spans="1:131">
      <c r="A17" s="16" t="s">
        <v>36</v>
      </c>
      <c r="B17" s="149" t="s">
        <v>280</v>
      </c>
      <c r="C17" s="247">
        <v>24494.428571428572</v>
      </c>
      <c r="D17" s="248">
        <v>68.657142857142858</v>
      </c>
      <c r="E17" s="248">
        <v>15.459285714285716</v>
      </c>
      <c r="F17" s="248">
        <v>14.768571428571429</v>
      </c>
      <c r="G17" s="248">
        <v>7.4585714285714291</v>
      </c>
      <c r="H17" s="248">
        <v>4.5571428571428578</v>
      </c>
      <c r="I17" s="249">
        <v>0.54428571428571437</v>
      </c>
      <c r="J17" s="249">
        <v>0.61271428571428566</v>
      </c>
      <c r="K17" s="249">
        <v>0.77714285714285702</v>
      </c>
      <c r="L17" s="249">
        <v>1.409285714285714</v>
      </c>
      <c r="M17" s="249">
        <v>9.9285714285714283E-2</v>
      </c>
      <c r="N17" s="249">
        <v>6.1714285714285722E-2</v>
      </c>
      <c r="O17" s="249">
        <v>2.3E-2</v>
      </c>
      <c r="P17" s="248">
        <v>3.2642857142857147</v>
      </c>
      <c r="Q17" s="247">
        <v>91.857142857142861</v>
      </c>
      <c r="R17" s="248">
        <v>11.857142857142858</v>
      </c>
      <c r="S17" s="247">
        <v>311.54761904761909</v>
      </c>
      <c r="T17" s="247">
        <v>576.78571428571433</v>
      </c>
      <c r="U17" s="247">
        <v>131.66666666666666</v>
      </c>
      <c r="V17" s="247">
        <v>388.80952380952385</v>
      </c>
      <c r="W17" s="247">
        <v>0</v>
      </c>
      <c r="X17" s="247">
        <v>6.666666666666667</v>
      </c>
      <c r="Y17" s="247">
        <v>0</v>
      </c>
      <c r="Z17" s="247">
        <v>0.23809523809523811</v>
      </c>
      <c r="AA17" s="247">
        <v>0</v>
      </c>
      <c r="AB17" s="247">
        <v>1.0256410256410258</v>
      </c>
      <c r="AC17" s="247">
        <v>0</v>
      </c>
      <c r="AD17" s="247">
        <v>9.2857142857142865</v>
      </c>
      <c r="AE17" s="247">
        <v>0</v>
      </c>
      <c r="AF17" s="247">
        <v>0.47619047619047622</v>
      </c>
      <c r="AG17" s="247">
        <v>0</v>
      </c>
      <c r="AH17" s="247">
        <v>0</v>
      </c>
      <c r="AI17" s="247">
        <v>0</v>
      </c>
      <c r="AJ17" s="247">
        <v>0</v>
      </c>
      <c r="AK17" s="247">
        <v>126.42857142857143</v>
      </c>
      <c r="AL17" s="247">
        <v>59.404761904761905</v>
      </c>
      <c r="AM17" s="247">
        <v>23.333333333333336</v>
      </c>
      <c r="AN17" s="247">
        <v>0</v>
      </c>
      <c r="AO17" s="247">
        <v>0</v>
      </c>
      <c r="AP17" s="247">
        <v>0</v>
      </c>
      <c r="AQ17" s="247">
        <v>0</v>
      </c>
      <c r="AR17" s="247">
        <v>2.5</v>
      </c>
      <c r="AS17" s="247">
        <v>0</v>
      </c>
      <c r="AT17" s="247">
        <v>0.95238095238095244</v>
      </c>
      <c r="AU17" s="247">
        <v>28.333333333333339</v>
      </c>
      <c r="AV17" s="247">
        <v>0</v>
      </c>
      <c r="AW17" s="247">
        <v>0.23809523809523811</v>
      </c>
      <c r="AX17" s="247">
        <v>0</v>
      </c>
      <c r="AY17" s="247">
        <v>0.35714285714285715</v>
      </c>
      <c r="AZ17" s="247">
        <v>0.35714285714285715</v>
      </c>
      <c r="BA17" s="247">
        <v>0.23809523809523811</v>
      </c>
      <c r="BB17" s="247">
        <v>2.0238095238095237</v>
      </c>
      <c r="BC17" s="247">
        <v>0</v>
      </c>
      <c r="BD17" s="247">
        <v>1.7857142857142858</v>
      </c>
      <c r="BE17" s="247">
        <v>0.47619047619047622</v>
      </c>
      <c r="BF17" s="247">
        <v>10.595238095238093</v>
      </c>
      <c r="BG17" s="247">
        <v>32.857142857142854</v>
      </c>
      <c r="BH17" s="247">
        <v>0</v>
      </c>
      <c r="BI17" s="247">
        <v>0</v>
      </c>
      <c r="BJ17" s="247">
        <v>0</v>
      </c>
      <c r="BK17" s="247">
        <v>5.1190476190476195</v>
      </c>
      <c r="BL17" s="247">
        <v>4.8809523809523814</v>
      </c>
      <c r="BM17" s="247">
        <v>0.7142857142857143</v>
      </c>
      <c r="BN17" s="247">
        <v>0</v>
      </c>
      <c r="BO17" s="247">
        <v>0</v>
      </c>
      <c r="BP17" s="247">
        <v>0</v>
      </c>
      <c r="BQ17" s="247">
        <v>0</v>
      </c>
      <c r="BR17" s="247">
        <v>0</v>
      </c>
      <c r="BS17" s="247">
        <v>0</v>
      </c>
      <c r="BT17" s="247">
        <v>2.3809523809523805</v>
      </c>
      <c r="BU17" s="247">
        <v>0</v>
      </c>
      <c r="BV17" s="247">
        <v>395.11904761904765</v>
      </c>
      <c r="BW17" s="247">
        <v>36.428571428571431</v>
      </c>
      <c r="BX17" s="247">
        <v>0</v>
      </c>
      <c r="BY17" s="247">
        <v>3.3333333333333335</v>
      </c>
      <c r="BZ17" s="247">
        <v>81.904761904761898</v>
      </c>
      <c r="CA17" s="247">
        <v>45.476190476190474</v>
      </c>
      <c r="CB17" s="247">
        <v>0</v>
      </c>
      <c r="CC17" s="247">
        <v>0</v>
      </c>
      <c r="CD17" s="247">
        <v>1.1904761904761905</v>
      </c>
      <c r="CE17" s="247">
        <v>0.95238095238095244</v>
      </c>
      <c r="CF17" s="247">
        <v>0</v>
      </c>
      <c r="CG17" s="247">
        <v>0</v>
      </c>
      <c r="CH17" s="247">
        <v>0.23809523809523811</v>
      </c>
      <c r="CI17" s="247">
        <v>0</v>
      </c>
      <c r="CJ17" s="247">
        <v>1.1904761904761902</v>
      </c>
      <c r="CK17" s="247">
        <v>6.4285714285714288</v>
      </c>
      <c r="CL17" s="247">
        <v>0.7142857142857143</v>
      </c>
      <c r="CM17" s="247">
        <v>0.47619047619047622</v>
      </c>
      <c r="CN17" s="247">
        <v>0</v>
      </c>
      <c r="CO17" s="247">
        <v>0</v>
      </c>
      <c r="CP17" s="247">
        <v>0.7142857142857143</v>
      </c>
      <c r="CQ17" s="247">
        <v>3.0952380952380953</v>
      </c>
      <c r="CR17" s="247">
        <v>0</v>
      </c>
      <c r="CS17" s="247">
        <v>0</v>
      </c>
      <c r="CT17" s="247">
        <v>0.95238095238095244</v>
      </c>
      <c r="CU17" s="247">
        <v>0</v>
      </c>
      <c r="CV17" s="247">
        <v>1.3095238095238095</v>
      </c>
      <c r="CW17" s="247">
        <v>0</v>
      </c>
      <c r="CX17" s="247">
        <v>1.4285714285714286</v>
      </c>
      <c r="CY17" s="247">
        <v>32.142857142857146</v>
      </c>
      <c r="CZ17" s="247">
        <v>0.47619047619047622</v>
      </c>
      <c r="DA17" s="247">
        <v>15.833333333333334</v>
      </c>
      <c r="DB17" s="247">
        <v>0</v>
      </c>
      <c r="DC17" s="247">
        <v>0</v>
      </c>
      <c r="DD17" s="247">
        <v>0.95238095238095244</v>
      </c>
      <c r="DE17" s="247">
        <v>0</v>
      </c>
      <c r="DF17" s="247">
        <v>3.8095238095238098</v>
      </c>
      <c r="DG17" s="247">
        <v>64.047619047619065</v>
      </c>
      <c r="DH17" s="247">
        <v>1.7857142857142858</v>
      </c>
      <c r="DI17" s="247">
        <v>0</v>
      </c>
      <c r="DJ17" s="247">
        <v>0</v>
      </c>
      <c r="DK17" s="247">
        <v>397.73809523809524</v>
      </c>
      <c r="DL17" s="247">
        <v>0</v>
      </c>
      <c r="DM17" s="247">
        <v>0</v>
      </c>
      <c r="DN17" s="247">
        <v>0</v>
      </c>
      <c r="DO17" s="247">
        <v>6.666666666666667</v>
      </c>
      <c r="DP17" s="247">
        <v>0</v>
      </c>
      <c r="DQ17" s="247">
        <v>0.23809523809523811</v>
      </c>
      <c r="DR17" s="247">
        <v>0</v>
      </c>
      <c r="DS17" s="247">
        <v>0</v>
      </c>
      <c r="DT17" s="247">
        <v>0</v>
      </c>
      <c r="DU17" s="247">
        <v>0</v>
      </c>
      <c r="DV17" s="247">
        <v>0</v>
      </c>
      <c r="DW17" s="247">
        <v>0.95238095238095244</v>
      </c>
      <c r="DX17" s="247">
        <v>0</v>
      </c>
      <c r="DY17" s="247">
        <v>0</v>
      </c>
      <c r="DZ17" s="247">
        <v>0</v>
      </c>
      <c r="EA17" s="247">
        <v>0</v>
      </c>
    </row>
    <row r="18" spans="1:131">
      <c r="A18" s="16" t="s">
        <v>39</v>
      </c>
      <c r="B18" s="149" t="s">
        <v>280</v>
      </c>
      <c r="C18" s="247">
        <v>19403.928571428572</v>
      </c>
      <c r="D18" s="248">
        <v>68.807142857142864</v>
      </c>
      <c r="E18" s="248">
        <v>12.019285714285711</v>
      </c>
      <c r="F18" s="248">
        <v>14.67</v>
      </c>
      <c r="G18" s="248">
        <v>7.3757142857142863</v>
      </c>
      <c r="H18" s="248">
        <v>3.7285714285714286</v>
      </c>
      <c r="I18" s="249">
        <v>0.67214285714285715</v>
      </c>
      <c r="J18" s="249">
        <v>0.69550000000000012</v>
      </c>
      <c r="K18" s="249">
        <v>0.87857142857142845</v>
      </c>
      <c r="L18" s="249">
        <v>1.5757142857142856</v>
      </c>
      <c r="M18" s="249">
        <v>0.1055</v>
      </c>
      <c r="N18" s="249">
        <v>6.1857142857142867E-2</v>
      </c>
      <c r="O18" s="249">
        <v>2.4857142857142859E-2</v>
      </c>
      <c r="P18" s="248">
        <v>3.8</v>
      </c>
      <c r="Q18" s="247">
        <v>90.428571428571431</v>
      </c>
      <c r="R18" s="248">
        <v>12.857142857142858</v>
      </c>
      <c r="S18" s="247">
        <v>531.4880952380953</v>
      </c>
      <c r="T18" s="247">
        <v>620.95000000000005</v>
      </c>
      <c r="U18" s="247">
        <v>41.011904761904766</v>
      </c>
      <c r="V18" s="247">
        <v>572.32142857142856</v>
      </c>
      <c r="W18" s="247">
        <v>0</v>
      </c>
      <c r="X18" s="247">
        <v>3.5119047619047623</v>
      </c>
      <c r="Y18" s="247">
        <v>0</v>
      </c>
      <c r="Z18" s="247">
        <v>0</v>
      </c>
      <c r="AA18" s="247">
        <v>0</v>
      </c>
      <c r="AB18" s="247">
        <v>0</v>
      </c>
      <c r="AC18" s="247">
        <v>0</v>
      </c>
      <c r="AD18" s="247">
        <v>0</v>
      </c>
      <c r="AE18" s="247">
        <v>0</v>
      </c>
      <c r="AF18" s="247">
        <v>0</v>
      </c>
      <c r="AG18" s="247">
        <v>0</v>
      </c>
      <c r="AH18" s="247">
        <v>0</v>
      </c>
      <c r="AI18" s="247">
        <v>0</v>
      </c>
      <c r="AJ18" s="247">
        <v>0</v>
      </c>
      <c r="AK18" s="247">
        <v>209.16666666666669</v>
      </c>
      <c r="AL18" s="247">
        <v>108.69047619047618</v>
      </c>
      <c r="AM18" s="247">
        <v>100.65476190476191</v>
      </c>
      <c r="AN18" s="247">
        <v>0</v>
      </c>
      <c r="AO18" s="247">
        <v>0</v>
      </c>
      <c r="AP18" s="247">
        <v>0</v>
      </c>
      <c r="AQ18" s="247">
        <v>0</v>
      </c>
      <c r="AR18" s="247">
        <v>0.23809523809523811</v>
      </c>
      <c r="AS18" s="247">
        <v>0</v>
      </c>
      <c r="AT18" s="247">
        <v>0</v>
      </c>
      <c r="AU18" s="247">
        <v>6.4285714285714288</v>
      </c>
      <c r="AV18" s="247">
        <v>0</v>
      </c>
      <c r="AW18" s="247">
        <v>0.47619047619047622</v>
      </c>
      <c r="AX18" s="247">
        <v>0</v>
      </c>
      <c r="AY18" s="247">
        <v>0</v>
      </c>
      <c r="AZ18" s="247">
        <v>2.8571428571428577</v>
      </c>
      <c r="BA18" s="247">
        <v>0</v>
      </c>
      <c r="BB18" s="247">
        <v>0.7142857142857143</v>
      </c>
      <c r="BC18" s="247">
        <v>0</v>
      </c>
      <c r="BD18" s="247">
        <v>4.7619047619047619</v>
      </c>
      <c r="BE18" s="247">
        <v>4.4642857142857144</v>
      </c>
      <c r="BF18" s="247">
        <v>21.190476190476193</v>
      </c>
      <c r="BG18" s="247">
        <v>55.595238095238088</v>
      </c>
      <c r="BH18" s="247">
        <v>0</v>
      </c>
      <c r="BI18" s="247">
        <v>0</v>
      </c>
      <c r="BJ18" s="247">
        <v>0</v>
      </c>
      <c r="BK18" s="247">
        <v>4.7023809523809534</v>
      </c>
      <c r="BL18" s="247">
        <v>7.9761904761904754</v>
      </c>
      <c r="BM18" s="247">
        <v>0.35714285714285715</v>
      </c>
      <c r="BN18" s="247">
        <v>0</v>
      </c>
      <c r="BO18" s="247">
        <v>0</v>
      </c>
      <c r="BP18" s="247">
        <v>5.7142857142857148E-2</v>
      </c>
      <c r="BQ18" s="247">
        <v>0</v>
      </c>
      <c r="BR18" s="247">
        <v>0</v>
      </c>
      <c r="BS18" s="247">
        <v>0</v>
      </c>
      <c r="BT18" s="247">
        <v>10</v>
      </c>
      <c r="BU18" s="247">
        <v>0</v>
      </c>
      <c r="BV18" s="247">
        <v>566.36904761904759</v>
      </c>
      <c r="BW18" s="247">
        <v>18.154761904761905</v>
      </c>
      <c r="BX18" s="247">
        <v>0</v>
      </c>
      <c r="BY18" s="247">
        <v>2.8571428571428577</v>
      </c>
      <c r="BZ18" s="247">
        <v>19.642857142857142</v>
      </c>
      <c r="CA18" s="247">
        <v>1.0714285714285714</v>
      </c>
      <c r="CB18" s="247">
        <v>0</v>
      </c>
      <c r="CC18" s="247">
        <v>0</v>
      </c>
      <c r="CD18" s="247">
        <v>0</v>
      </c>
      <c r="CE18" s="247">
        <v>4.7023809523809517</v>
      </c>
      <c r="CF18" s="247">
        <v>0</v>
      </c>
      <c r="CG18" s="247">
        <v>0</v>
      </c>
      <c r="CH18" s="247">
        <v>0</v>
      </c>
      <c r="CI18" s="247">
        <v>0.47619047619047622</v>
      </c>
      <c r="CJ18" s="247">
        <v>0</v>
      </c>
      <c r="CK18" s="247">
        <v>0</v>
      </c>
      <c r="CL18" s="247">
        <v>0.23809523809523811</v>
      </c>
      <c r="CM18" s="247">
        <v>0</v>
      </c>
      <c r="CN18" s="247">
        <v>0</v>
      </c>
      <c r="CO18" s="247">
        <v>0</v>
      </c>
      <c r="CP18" s="247">
        <v>0</v>
      </c>
      <c r="CQ18" s="247">
        <v>1.5476190476190477</v>
      </c>
      <c r="CR18" s="247">
        <v>0</v>
      </c>
      <c r="CS18" s="247">
        <v>0</v>
      </c>
      <c r="CT18" s="247">
        <v>1.6666666666666667</v>
      </c>
      <c r="CU18" s="247">
        <v>0</v>
      </c>
      <c r="CV18" s="247">
        <v>17.142857142857142</v>
      </c>
      <c r="CW18" s="247">
        <v>0.59523809523809523</v>
      </c>
      <c r="CX18" s="247">
        <v>0</v>
      </c>
      <c r="CY18" s="247">
        <v>13.80952380952381</v>
      </c>
      <c r="CZ18" s="247">
        <v>0</v>
      </c>
      <c r="DA18" s="247">
        <v>7.6190476190476195</v>
      </c>
      <c r="DB18" s="247">
        <v>0</v>
      </c>
      <c r="DC18" s="247">
        <v>0</v>
      </c>
      <c r="DD18" s="247">
        <v>0</v>
      </c>
      <c r="DE18" s="247">
        <v>0</v>
      </c>
      <c r="DF18" s="247">
        <v>5</v>
      </c>
      <c r="DG18" s="247">
        <v>162.08333333333331</v>
      </c>
      <c r="DH18" s="247">
        <v>8.2142857142857135</v>
      </c>
      <c r="DI18" s="247">
        <v>0</v>
      </c>
      <c r="DJ18" s="247">
        <v>0.47619047619047622</v>
      </c>
      <c r="DK18" s="247">
        <v>396.78571428571428</v>
      </c>
      <c r="DL18" s="247">
        <v>0</v>
      </c>
      <c r="DM18" s="247">
        <v>0</v>
      </c>
      <c r="DN18" s="247">
        <v>0</v>
      </c>
      <c r="DO18" s="247">
        <v>3.5119047619047623</v>
      </c>
      <c r="DP18" s="247">
        <v>0</v>
      </c>
      <c r="DQ18" s="247">
        <v>0</v>
      </c>
      <c r="DR18" s="247">
        <v>0</v>
      </c>
      <c r="DS18" s="247">
        <v>0</v>
      </c>
      <c r="DT18" s="247">
        <v>0</v>
      </c>
      <c r="DU18" s="247">
        <v>0</v>
      </c>
      <c r="DV18" s="247">
        <v>0</v>
      </c>
      <c r="DW18" s="247">
        <v>0</v>
      </c>
      <c r="DX18" s="247">
        <v>0</v>
      </c>
      <c r="DY18" s="247">
        <v>0</v>
      </c>
      <c r="DZ18" s="247">
        <v>0</v>
      </c>
      <c r="EA18" s="247">
        <v>0</v>
      </c>
    </row>
    <row r="19" spans="1:131" ht="12" thickBot="1">
      <c r="A19" s="47" t="s">
        <v>40</v>
      </c>
      <c r="B19" s="251" t="s">
        <v>280</v>
      </c>
      <c r="C19" s="247">
        <v>17769.571428571428</v>
      </c>
      <c r="D19" s="248">
        <v>72.892857142857139</v>
      </c>
      <c r="E19" s="248">
        <v>10.525714285714287</v>
      </c>
      <c r="F19" s="248">
        <v>14.517142857142856</v>
      </c>
      <c r="G19" s="248">
        <v>7.3985714285714295</v>
      </c>
      <c r="H19" s="248">
        <v>3.5857142857142854</v>
      </c>
      <c r="I19" s="249">
        <v>0.69285714285714295</v>
      </c>
      <c r="J19" s="249">
        <v>0.69614285714285706</v>
      </c>
      <c r="K19" s="249">
        <v>0.9235714285714286</v>
      </c>
      <c r="L19" s="249">
        <v>1.6264285714285711</v>
      </c>
      <c r="M19" s="249">
        <v>8.5142857142857145E-2</v>
      </c>
      <c r="N19" s="249">
        <v>6.364285714285714E-2</v>
      </c>
      <c r="O19" s="249">
        <v>2.3357142857142858E-2</v>
      </c>
      <c r="P19" s="248">
        <v>3.9357142857142846</v>
      </c>
      <c r="Q19" s="247">
        <v>95.571428571428569</v>
      </c>
      <c r="R19" s="248">
        <v>13.857142857142858</v>
      </c>
      <c r="S19" s="247">
        <v>1461.202380952381</v>
      </c>
      <c r="T19" s="247">
        <v>743.76190476190482</v>
      </c>
      <c r="U19" s="247">
        <v>19.154761904761905</v>
      </c>
      <c r="V19" s="247">
        <v>464.9404761904762</v>
      </c>
      <c r="W19" s="247">
        <v>0.47619047619047622</v>
      </c>
      <c r="X19" s="247">
        <v>3.3928571428571428</v>
      </c>
      <c r="Y19" s="247">
        <v>0</v>
      </c>
      <c r="Z19" s="247">
        <v>0</v>
      </c>
      <c r="AA19" s="247">
        <v>0</v>
      </c>
      <c r="AB19" s="247">
        <v>7.1428571428571432</v>
      </c>
      <c r="AC19" s="247">
        <v>0</v>
      </c>
      <c r="AD19" s="247">
        <v>4.0476190476190474</v>
      </c>
      <c r="AE19" s="247">
        <v>0</v>
      </c>
      <c r="AF19" s="247">
        <v>0</v>
      </c>
      <c r="AG19" s="247">
        <v>0</v>
      </c>
      <c r="AH19" s="247">
        <v>0</v>
      </c>
      <c r="AI19" s="247">
        <v>0</v>
      </c>
      <c r="AJ19" s="247">
        <v>0</v>
      </c>
      <c r="AK19" s="247">
        <v>320.36904761904759</v>
      </c>
      <c r="AL19" s="247">
        <v>116.60714285714286</v>
      </c>
      <c r="AM19" s="247">
        <v>913.9880952380953</v>
      </c>
      <c r="AN19" s="247">
        <v>0</v>
      </c>
      <c r="AO19" s="247">
        <v>0</v>
      </c>
      <c r="AP19" s="247">
        <v>0</v>
      </c>
      <c r="AQ19" s="247">
        <v>0</v>
      </c>
      <c r="AR19" s="247">
        <v>3.5714285714285716</v>
      </c>
      <c r="AS19" s="247">
        <v>0</v>
      </c>
      <c r="AT19" s="247">
        <v>0</v>
      </c>
      <c r="AU19" s="247">
        <v>0.7142857142857143</v>
      </c>
      <c r="AV19" s="247">
        <v>0</v>
      </c>
      <c r="AW19" s="247">
        <v>0</v>
      </c>
      <c r="AX19" s="247">
        <v>0</v>
      </c>
      <c r="AY19" s="247">
        <v>0</v>
      </c>
      <c r="AZ19" s="247">
        <v>0</v>
      </c>
      <c r="BA19" s="247">
        <v>8.8095238095238084</v>
      </c>
      <c r="BB19" s="247">
        <v>0</v>
      </c>
      <c r="BC19" s="247">
        <v>0</v>
      </c>
      <c r="BD19" s="247">
        <v>3.5714285714285716</v>
      </c>
      <c r="BE19" s="247">
        <v>0</v>
      </c>
      <c r="BF19" s="247">
        <v>13.690476190476192</v>
      </c>
      <c r="BG19" s="247">
        <v>52.083333333333336</v>
      </c>
      <c r="BH19" s="247">
        <v>0.5357142857142857</v>
      </c>
      <c r="BI19" s="247">
        <v>0</v>
      </c>
      <c r="BJ19" s="247">
        <v>0</v>
      </c>
      <c r="BK19" s="247">
        <v>5.2976190476190483</v>
      </c>
      <c r="BL19" s="247">
        <v>12.916666666666668</v>
      </c>
      <c r="BM19" s="247">
        <v>0</v>
      </c>
      <c r="BN19" s="247">
        <v>0</v>
      </c>
      <c r="BO19" s="247">
        <v>0</v>
      </c>
      <c r="BP19" s="247">
        <v>0.5357142857142857</v>
      </c>
      <c r="BQ19" s="247">
        <v>0</v>
      </c>
      <c r="BR19" s="247">
        <v>0</v>
      </c>
      <c r="BS19" s="247">
        <v>0</v>
      </c>
      <c r="BT19" s="247">
        <v>4.5238095238095237</v>
      </c>
      <c r="BU19" s="247">
        <v>0</v>
      </c>
      <c r="BV19" s="247">
        <v>701.79761904761915</v>
      </c>
      <c r="BW19" s="247">
        <v>7.6666666666666661</v>
      </c>
      <c r="BX19" s="247">
        <v>0</v>
      </c>
      <c r="BY19" s="247">
        <v>1.7857142857142854</v>
      </c>
      <c r="BZ19" s="247">
        <v>22.154761904761905</v>
      </c>
      <c r="CA19" s="247">
        <v>0.17857142857142858</v>
      </c>
      <c r="CB19" s="247">
        <v>0</v>
      </c>
      <c r="CC19" s="247">
        <v>0.17857142857142858</v>
      </c>
      <c r="CD19" s="247">
        <v>0</v>
      </c>
      <c r="CE19" s="247">
        <v>4.1071428571428568</v>
      </c>
      <c r="CF19" s="247">
        <v>0</v>
      </c>
      <c r="CG19" s="247">
        <v>0</v>
      </c>
      <c r="CH19" s="247">
        <v>0</v>
      </c>
      <c r="CI19" s="247">
        <v>1.4285714285714286</v>
      </c>
      <c r="CJ19" s="247">
        <v>1.1428571428571428</v>
      </c>
      <c r="CK19" s="247">
        <v>0.17857142857142858</v>
      </c>
      <c r="CL19" s="247">
        <v>0</v>
      </c>
      <c r="CM19" s="247">
        <v>0</v>
      </c>
      <c r="CN19" s="247">
        <v>0</v>
      </c>
      <c r="CO19" s="247">
        <v>0</v>
      </c>
      <c r="CP19" s="247">
        <v>0</v>
      </c>
      <c r="CQ19" s="247">
        <v>0.94047619047619058</v>
      </c>
      <c r="CR19" s="247">
        <v>0</v>
      </c>
      <c r="CS19" s="247">
        <v>0</v>
      </c>
      <c r="CT19" s="247">
        <v>2.9761904761904758</v>
      </c>
      <c r="CU19" s="247">
        <v>0</v>
      </c>
      <c r="CV19" s="247">
        <v>10.952380952380953</v>
      </c>
      <c r="CW19" s="247">
        <v>0.8928571428571429</v>
      </c>
      <c r="CX19" s="247">
        <v>0</v>
      </c>
      <c r="CY19" s="247">
        <v>2.1904761904761907</v>
      </c>
      <c r="CZ19" s="247">
        <v>0</v>
      </c>
      <c r="DA19" s="247">
        <v>0</v>
      </c>
      <c r="DB19" s="247">
        <v>0</v>
      </c>
      <c r="DC19" s="247">
        <v>0</v>
      </c>
      <c r="DD19" s="247">
        <v>0</v>
      </c>
      <c r="DE19" s="247">
        <v>0</v>
      </c>
      <c r="DF19" s="247">
        <v>1.3095238095238095</v>
      </c>
      <c r="DG19" s="247">
        <v>57.404761904761912</v>
      </c>
      <c r="DH19" s="247">
        <v>5.7976190476190466</v>
      </c>
      <c r="DI19" s="247">
        <v>0</v>
      </c>
      <c r="DJ19" s="247">
        <v>0</v>
      </c>
      <c r="DK19" s="247">
        <v>402.57142857142856</v>
      </c>
      <c r="DL19" s="247">
        <v>0</v>
      </c>
      <c r="DM19" s="247">
        <v>0.23809523809523811</v>
      </c>
      <c r="DN19" s="247">
        <v>0</v>
      </c>
      <c r="DO19" s="247">
        <v>3.6309523809523809</v>
      </c>
      <c r="DP19" s="247">
        <v>0</v>
      </c>
      <c r="DQ19" s="247">
        <v>0</v>
      </c>
      <c r="DR19" s="247">
        <v>0</v>
      </c>
      <c r="DS19" s="247">
        <v>0</v>
      </c>
      <c r="DT19" s="247">
        <v>0</v>
      </c>
      <c r="DU19" s="247">
        <v>0</v>
      </c>
      <c r="DV19" s="247">
        <v>2.5714285714285716</v>
      </c>
      <c r="DW19" s="247">
        <v>4.5714285714285712</v>
      </c>
      <c r="DX19" s="247">
        <v>0</v>
      </c>
      <c r="DY19" s="247">
        <v>0</v>
      </c>
      <c r="DZ19" s="247">
        <v>0</v>
      </c>
      <c r="EA19" s="247">
        <v>0</v>
      </c>
    </row>
    <row r="20" spans="1:131">
      <c r="A20" s="63" t="s">
        <v>31</v>
      </c>
      <c r="B20" s="250" t="s">
        <v>281</v>
      </c>
      <c r="C20" s="247">
        <v>41364</v>
      </c>
      <c r="D20" s="248">
        <v>95.99</v>
      </c>
      <c r="E20" s="248">
        <v>26.74</v>
      </c>
      <c r="F20" s="248">
        <v>17.138999999999999</v>
      </c>
      <c r="G20" s="248">
        <v>8.1370000000000005</v>
      </c>
      <c r="H20" s="248">
        <v>5.24</v>
      </c>
      <c r="I20" s="249">
        <v>0.26529999999999998</v>
      </c>
      <c r="J20" s="249">
        <v>2.1600000000000001E-2</v>
      </c>
      <c r="K20" s="249">
        <v>0.35599999999999998</v>
      </c>
      <c r="L20" s="249">
        <v>0.377</v>
      </c>
      <c r="M20" s="249">
        <v>1.7800000000000003E-2</v>
      </c>
      <c r="N20" s="249">
        <v>2.06E-2</v>
      </c>
      <c r="O20" s="249">
        <v>1.0800000000000001E-2</v>
      </c>
      <c r="P20" s="248">
        <v>0.92500000000000004</v>
      </c>
      <c r="Q20" s="247">
        <v>106.6</v>
      </c>
      <c r="R20" s="248">
        <v>7.4</v>
      </c>
      <c r="S20" s="247">
        <v>5330.1666666666661</v>
      </c>
      <c r="T20" s="247">
        <v>472.04</v>
      </c>
      <c r="U20" s="247">
        <v>94</v>
      </c>
      <c r="V20" s="247">
        <v>274.33333333333331</v>
      </c>
      <c r="W20" s="247">
        <v>3</v>
      </c>
      <c r="X20" s="247">
        <v>4.666666666666667</v>
      </c>
      <c r="Y20" s="247">
        <v>0</v>
      </c>
      <c r="Z20" s="247">
        <v>0</v>
      </c>
      <c r="AA20" s="247">
        <v>0</v>
      </c>
      <c r="AB20" s="247">
        <v>0</v>
      </c>
      <c r="AC20" s="247">
        <v>1</v>
      </c>
      <c r="AD20" s="247">
        <v>0</v>
      </c>
      <c r="AE20" s="247">
        <v>0</v>
      </c>
      <c r="AF20" s="247">
        <v>29</v>
      </c>
      <c r="AG20" s="247">
        <v>403.33333333333337</v>
      </c>
      <c r="AH20" s="247">
        <v>0</v>
      </c>
      <c r="AI20" s="247">
        <v>0</v>
      </c>
      <c r="AJ20" s="247">
        <v>0</v>
      </c>
      <c r="AK20" s="247">
        <v>61.166666666666671</v>
      </c>
      <c r="AL20" s="247">
        <v>189.66666666666669</v>
      </c>
      <c r="AM20" s="247">
        <v>4.833333333333333</v>
      </c>
      <c r="AN20" s="247">
        <v>0</v>
      </c>
      <c r="AO20" s="247">
        <v>0</v>
      </c>
      <c r="AP20" s="247">
        <v>0</v>
      </c>
      <c r="AQ20" s="247">
        <v>0</v>
      </c>
      <c r="AR20" s="247">
        <v>0</v>
      </c>
      <c r="AS20" s="247">
        <v>0</v>
      </c>
      <c r="AT20" s="247">
        <v>0</v>
      </c>
      <c r="AU20" s="247">
        <v>4615.5</v>
      </c>
      <c r="AV20" s="247">
        <v>0</v>
      </c>
      <c r="AW20" s="247">
        <v>0</v>
      </c>
      <c r="AX20" s="247">
        <v>0</v>
      </c>
      <c r="AY20" s="247">
        <v>0</v>
      </c>
      <c r="AZ20" s="247">
        <v>0.66666666666666674</v>
      </c>
      <c r="BA20" s="247">
        <v>0</v>
      </c>
      <c r="BB20" s="247">
        <v>0.66666666666666674</v>
      </c>
      <c r="BC20" s="247">
        <v>0</v>
      </c>
      <c r="BD20" s="247">
        <v>0</v>
      </c>
      <c r="BE20" s="247">
        <v>0</v>
      </c>
      <c r="BF20" s="247">
        <v>12</v>
      </c>
      <c r="BG20" s="247">
        <v>10.666666666666668</v>
      </c>
      <c r="BH20" s="247">
        <v>0</v>
      </c>
      <c r="BI20" s="247">
        <v>0</v>
      </c>
      <c r="BJ20" s="247">
        <v>0</v>
      </c>
      <c r="BK20" s="247">
        <v>1.3333333333333335</v>
      </c>
      <c r="BL20" s="247">
        <v>0.33333333333333337</v>
      </c>
      <c r="BM20" s="247">
        <v>0</v>
      </c>
      <c r="BN20" s="247">
        <v>0</v>
      </c>
      <c r="BO20" s="247">
        <v>0</v>
      </c>
      <c r="BP20" s="247">
        <v>0.33333333333333337</v>
      </c>
      <c r="BQ20" s="247">
        <v>0</v>
      </c>
      <c r="BR20" s="247">
        <v>0</v>
      </c>
      <c r="BS20" s="247">
        <v>0</v>
      </c>
      <c r="BT20" s="247">
        <v>15</v>
      </c>
      <c r="BU20" s="247">
        <v>0</v>
      </c>
      <c r="BV20" s="247">
        <v>330.83333333333337</v>
      </c>
      <c r="BW20" s="247">
        <v>26.833333333333336</v>
      </c>
      <c r="BX20" s="247">
        <v>0</v>
      </c>
      <c r="BY20" s="247">
        <v>1</v>
      </c>
      <c r="BZ20" s="247">
        <v>48.666666666666671</v>
      </c>
      <c r="CA20" s="247">
        <v>1</v>
      </c>
      <c r="CB20" s="247">
        <v>0</v>
      </c>
      <c r="CC20" s="247">
        <v>0</v>
      </c>
      <c r="CD20" s="247">
        <v>0</v>
      </c>
      <c r="CE20" s="247">
        <v>0</v>
      </c>
      <c r="CF20" s="247">
        <v>1</v>
      </c>
      <c r="CG20" s="247">
        <v>0</v>
      </c>
      <c r="CH20" s="247">
        <v>0.66666666666666674</v>
      </c>
      <c r="CI20" s="247">
        <v>3.6666666666666665</v>
      </c>
      <c r="CJ20" s="247">
        <v>0</v>
      </c>
      <c r="CK20" s="247">
        <v>0</v>
      </c>
      <c r="CL20" s="247">
        <v>0</v>
      </c>
      <c r="CM20" s="247">
        <v>0</v>
      </c>
      <c r="CN20" s="247">
        <v>0.70666666666666678</v>
      </c>
      <c r="CO20" s="247">
        <v>0.66666666666666674</v>
      </c>
      <c r="CP20" s="247">
        <v>0</v>
      </c>
      <c r="CQ20" s="247">
        <v>41.666666666666671</v>
      </c>
      <c r="CR20" s="247">
        <v>0</v>
      </c>
      <c r="CS20" s="247">
        <v>3.3333333333333335</v>
      </c>
      <c r="CT20" s="247">
        <v>0</v>
      </c>
      <c r="CU20" s="247">
        <v>0</v>
      </c>
      <c r="CV20" s="247">
        <v>33</v>
      </c>
      <c r="CW20" s="247">
        <v>1.3333333333333335</v>
      </c>
      <c r="CX20" s="247">
        <v>16</v>
      </c>
      <c r="CY20" s="247">
        <v>12.333333333333332</v>
      </c>
      <c r="CZ20" s="247">
        <v>6.666666666666667</v>
      </c>
      <c r="DA20" s="247">
        <v>0</v>
      </c>
      <c r="DB20" s="247">
        <v>0</v>
      </c>
      <c r="DC20" s="247">
        <v>21.333333333333332</v>
      </c>
      <c r="DD20" s="247">
        <v>0</v>
      </c>
      <c r="DE20" s="247">
        <v>0</v>
      </c>
      <c r="DF20" s="247">
        <v>0</v>
      </c>
      <c r="DG20" s="247">
        <v>56.666666666666664</v>
      </c>
      <c r="DH20" s="247">
        <v>14.666666666666668</v>
      </c>
      <c r="DI20" s="247">
        <v>0</v>
      </c>
      <c r="DJ20" s="247">
        <v>0</v>
      </c>
      <c r="DK20" s="247">
        <v>203</v>
      </c>
      <c r="DL20" s="247">
        <v>0</v>
      </c>
      <c r="DM20" s="247">
        <v>3</v>
      </c>
      <c r="DN20" s="247">
        <v>2.666666666666667</v>
      </c>
      <c r="DO20" s="247">
        <v>2</v>
      </c>
      <c r="DP20" s="247">
        <v>0</v>
      </c>
      <c r="DQ20" s="247">
        <v>0</v>
      </c>
      <c r="DR20" s="247">
        <v>0</v>
      </c>
      <c r="DS20" s="247">
        <v>0</v>
      </c>
      <c r="DT20" s="247">
        <v>0</v>
      </c>
      <c r="DU20" s="247">
        <v>0</v>
      </c>
      <c r="DV20" s="247">
        <v>0</v>
      </c>
      <c r="DW20" s="247">
        <v>0</v>
      </c>
      <c r="DX20" s="247">
        <v>0</v>
      </c>
      <c r="DY20" s="247">
        <v>0</v>
      </c>
      <c r="DZ20" s="247">
        <v>0</v>
      </c>
      <c r="EA20" s="247">
        <v>0</v>
      </c>
    </row>
    <row r="21" spans="1:131">
      <c r="A21" s="16" t="s">
        <v>33</v>
      </c>
      <c r="B21" s="149" t="s">
        <v>281</v>
      </c>
      <c r="C21" s="247">
        <v>38434</v>
      </c>
      <c r="D21" s="248">
        <v>78.069999999999993</v>
      </c>
      <c r="E21" s="248">
        <v>24.739000000000001</v>
      </c>
      <c r="F21" s="248">
        <v>17.252000000000002</v>
      </c>
      <c r="G21" s="248">
        <v>8.1150000000000002</v>
      </c>
      <c r="H21" s="248">
        <v>9.76</v>
      </c>
      <c r="I21" s="249">
        <v>0.28170000000000001</v>
      </c>
      <c r="J21" s="249">
        <v>4.6375E-2</v>
      </c>
      <c r="K21" s="249">
        <v>0.40700000000000003</v>
      </c>
      <c r="L21" s="249">
        <v>0.44500000000000001</v>
      </c>
      <c r="M21" s="249">
        <v>4.3300000000000005E-2</v>
      </c>
      <c r="N21" s="249">
        <v>2.9800000000000004E-2</v>
      </c>
      <c r="O21" s="249">
        <v>1.2E-2</v>
      </c>
      <c r="P21" s="248">
        <v>1.3460000000000001</v>
      </c>
      <c r="Q21" s="247">
        <v>104.8</v>
      </c>
      <c r="R21" s="248">
        <v>7.6</v>
      </c>
      <c r="S21" s="247">
        <v>1642.5</v>
      </c>
      <c r="T21" s="247">
        <v>449.66666666666663</v>
      </c>
      <c r="U21" s="247">
        <v>68</v>
      </c>
      <c r="V21" s="247">
        <v>278.83333333333337</v>
      </c>
      <c r="W21" s="247">
        <v>0</v>
      </c>
      <c r="X21" s="247">
        <v>3.5</v>
      </c>
      <c r="Y21" s="247">
        <v>0</v>
      </c>
      <c r="Z21" s="247">
        <v>0</v>
      </c>
      <c r="AA21" s="247">
        <v>0</v>
      </c>
      <c r="AB21" s="247">
        <v>0</v>
      </c>
      <c r="AC21" s="247">
        <v>0</v>
      </c>
      <c r="AD21" s="247">
        <v>0</v>
      </c>
      <c r="AE21" s="247">
        <v>0</v>
      </c>
      <c r="AF21" s="247">
        <v>1</v>
      </c>
      <c r="AG21" s="247">
        <v>357.83333333333337</v>
      </c>
      <c r="AH21" s="247">
        <v>0</v>
      </c>
      <c r="AI21" s="247">
        <v>0</v>
      </c>
      <c r="AJ21" s="247">
        <v>1</v>
      </c>
      <c r="AK21" s="247">
        <v>103.16666666666666</v>
      </c>
      <c r="AL21" s="247">
        <v>53</v>
      </c>
      <c r="AM21" s="247">
        <v>2</v>
      </c>
      <c r="AN21" s="247">
        <v>0</v>
      </c>
      <c r="AO21" s="247">
        <v>0</v>
      </c>
      <c r="AP21" s="247">
        <v>0</v>
      </c>
      <c r="AQ21" s="247">
        <v>0</v>
      </c>
      <c r="AR21" s="247">
        <v>0</v>
      </c>
      <c r="AS21" s="247">
        <v>0</v>
      </c>
      <c r="AT21" s="247">
        <v>0</v>
      </c>
      <c r="AU21" s="247">
        <v>1107.8333333333333</v>
      </c>
      <c r="AV21" s="247">
        <v>0</v>
      </c>
      <c r="AW21" s="247">
        <v>0</v>
      </c>
      <c r="AX21" s="247">
        <v>0</v>
      </c>
      <c r="AY21" s="247">
        <v>0</v>
      </c>
      <c r="AZ21" s="247">
        <v>0</v>
      </c>
      <c r="BA21" s="247">
        <v>0</v>
      </c>
      <c r="BB21" s="247">
        <v>2.6666666666666665</v>
      </c>
      <c r="BC21" s="247">
        <v>0</v>
      </c>
      <c r="BD21" s="247">
        <v>0</v>
      </c>
      <c r="BE21" s="247">
        <v>0</v>
      </c>
      <c r="BF21" s="247">
        <v>9.3333333333333321</v>
      </c>
      <c r="BG21" s="247">
        <v>2.666666666666667</v>
      </c>
      <c r="BH21" s="247">
        <v>0</v>
      </c>
      <c r="BI21" s="247">
        <v>0</v>
      </c>
      <c r="BJ21" s="247">
        <v>0</v>
      </c>
      <c r="BK21" s="247">
        <v>2</v>
      </c>
      <c r="BL21" s="247">
        <v>0</v>
      </c>
      <c r="BM21" s="247">
        <v>0</v>
      </c>
      <c r="BN21" s="247">
        <v>0</v>
      </c>
      <c r="BO21" s="247">
        <v>0</v>
      </c>
      <c r="BP21" s="247">
        <v>1.8333333333333335</v>
      </c>
      <c r="BQ21" s="247">
        <v>0</v>
      </c>
      <c r="BR21" s="247">
        <v>0</v>
      </c>
      <c r="BS21" s="247">
        <v>0</v>
      </c>
      <c r="BT21" s="247">
        <v>12.5</v>
      </c>
      <c r="BU21" s="247">
        <v>0</v>
      </c>
      <c r="BV21" s="247">
        <v>151.16666666666669</v>
      </c>
      <c r="BW21" s="247">
        <v>25.333333333333332</v>
      </c>
      <c r="BX21" s="247">
        <v>0.66666666666666674</v>
      </c>
      <c r="BY21" s="247">
        <v>7.333333333333333</v>
      </c>
      <c r="BZ21" s="247">
        <v>35</v>
      </c>
      <c r="CA21" s="247">
        <v>3.5</v>
      </c>
      <c r="CB21" s="247">
        <v>0</v>
      </c>
      <c r="CC21" s="247">
        <v>0.5</v>
      </c>
      <c r="CD21" s="247">
        <v>0</v>
      </c>
      <c r="CE21" s="247">
        <v>0</v>
      </c>
      <c r="CF21" s="247">
        <v>0</v>
      </c>
      <c r="CG21" s="247">
        <v>0</v>
      </c>
      <c r="CH21" s="247">
        <v>6</v>
      </c>
      <c r="CI21" s="247">
        <v>2.333333333333333</v>
      </c>
      <c r="CJ21" s="247">
        <v>4</v>
      </c>
      <c r="CK21" s="247">
        <v>0</v>
      </c>
      <c r="CL21" s="247">
        <v>0</v>
      </c>
      <c r="CM21" s="247">
        <v>0</v>
      </c>
      <c r="CN21" s="247">
        <v>7</v>
      </c>
      <c r="CO21" s="247">
        <v>0</v>
      </c>
      <c r="CP21" s="247">
        <v>0</v>
      </c>
      <c r="CQ21" s="247">
        <v>17.5</v>
      </c>
      <c r="CR21" s="247">
        <v>175</v>
      </c>
      <c r="CS21" s="247">
        <v>0</v>
      </c>
      <c r="CT21" s="247">
        <v>0</v>
      </c>
      <c r="CU21" s="247">
        <v>0</v>
      </c>
      <c r="CV21" s="247">
        <v>24</v>
      </c>
      <c r="CW21" s="247">
        <v>0</v>
      </c>
      <c r="CX21" s="247">
        <v>0</v>
      </c>
      <c r="CY21" s="247">
        <v>2</v>
      </c>
      <c r="CZ21" s="247">
        <v>3</v>
      </c>
      <c r="DA21" s="247">
        <v>0</v>
      </c>
      <c r="DB21" s="247">
        <v>0</v>
      </c>
      <c r="DC21" s="247">
        <v>39</v>
      </c>
      <c r="DD21" s="247">
        <v>0</v>
      </c>
      <c r="DE21" s="247">
        <v>0</v>
      </c>
      <c r="DF21" s="247">
        <v>0</v>
      </c>
      <c r="DG21" s="247">
        <v>66.166666666666671</v>
      </c>
      <c r="DH21" s="247">
        <v>19</v>
      </c>
      <c r="DI21" s="247">
        <v>0</v>
      </c>
      <c r="DJ21" s="247">
        <v>0</v>
      </c>
      <c r="DK21" s="247">
        <v>193.66666666666669</v>
      </c>
      <c r="DL21" s="247">
        <v>0</v>
      </c>
      <c r="DM21" s="247">
        <v>0</v>
      </c>
      <c r="DN21" s="247">
        <v>1</v>
      </c>
      <c r="DO21" s="247">
        <v>2.5</v>
      </c>
      <c r="DP21" s="247">
        <v>0</v>
      </c>
      <c r="DQ21" s="247">
        <v>0</v>
      </c>
      <c r="DR21" s="247">
        <v>0</v>
      </c>
      <c r="DS21" s="247">
        <v>0</v>
      </c>
      <c r="DT21" s="247">
        <v>0</v>
      </c>
      <c r="DU21" s="247">
        <v>0</v>
      </c>
      <c r="DV21" s="247">
        <v>0</v>
      </c>
      <c r="DW21" s="247">
        <v>0</v>
      </c>
      <c r="DX21" s="247">
        <v>0</v>
      </c>
      <c r="DY21" s="247">
        <v>0</v>
      </c>
      <c r="DZ21" s="247">
        <v>0</v>
      </c>
      <c r="EA21" s="247">
        <v>0</v>
      </c>
    </row>
    <row r="22" spans="1:131">
      <c r="A22" s="16" t="s">
        <v>34</v>
      </c>
      <c r="B22" s="149" t="s">
        <v>281</v>
      </c>
      <c r="C22" s="247">
        <v>29699</v>
      </c>
      <c r="D22" s="248">
        <v>63.27</v>
      </c>
      <c r="E22" s="248">
        <v>18.751999999999999</v>
      </c>
      <c r="F22" s="248">
        <v>17.722999999999999</v>
      </c>
      <c r="G22" s="248">
        <v>7.8980000000000006</v>
      </c>
      <c r="H22" s="248">
        <v>18.38</v>
      </c>
      <c r="I22" s="249">
        <v>0.435</v>
      </c>
      <c r="J22" s="249">
        <v>6.1900000000000011E-2</v>
      </c>
      <c r="K22" s="249">
        <v>0.66300000000000003</v>
      </c>
      <c r="L22" s="249">
        <v>0.72599999999999998</v>
      </c>
      <c r="M22" s="249">
        <v>6.3200000000000006E-2</v>
      </c>
      <c r="N22" s="249">
        <v>5.0500000000000003E-2</v>
      </c>
      <c r="O22" s="249">
        <v>1.03E-2</v>
      </c>
      <c r="P22" s="248">
        <v>2.02</v>
      </c>
      <c r="Q22" s="247">
        <v>99</v>
      </c>
      <c r="R22" s="248">
        <v>10.8</v>
      </c>
      <c r="S22" s="247">
        <v>1558.9</v>
      </c>
      <c r="T22" s="247">
        <v>2442.1999999999998</v>
      </c>
      <c r="U22" s="247">
        <v>58.166666666666671</v>
      </c>
      <c r="V22" s="247">
        <v>409.76666666666659</v>
      </c>
      <c r="W22" s="247">
        <v>22</v>
      </c>
      <c r="X22" s="247">
        <v>4.8</v>
      </c>
      <c r="Y22" s="247">
        <v>0</v>
      </c>
      <c r="Z22" s="247">
        <v>0</v>
      </c>
      <c r="AA22" s="247">
        <v>0</v>
      </c>
      <c r="AB22" s="247">
        <v>0</v>
      </c>
      <c r="AC22" s="247">
        <v>0</v>
      </c>
      <c r="AD22" s="247">
        <v>0</v>
      </c>
      <c r="AE22" s="247">
        <v>0</v>
      </c>
      <c r="AF22" s="247">
        <v>0</v>
      </c>
      <c r="AG22" s="247">
        <v>36.766666666666666</v>
      </c>
      <c r="AH22" s="247">
        <v>0</v>
      </c>
      <c r="AI22" s="247">
        <v>0</v>
      </c>
      <c r="AJ22" s="247">
        <v>0</v>
      </c>
      <c r="AK22" s="247">
        <v>111</v>
      </c>
      <c r="AL22" s="247">
        <v>133.86666666666665</v>
      </c>
      <c r="AM22" s="247">
        <v>0</v>
      </c>
      <c r="AN22" s="247">
        <v>0</v>
      </c>
      <c r="AO22" s="247">
        <v>0</v>
      </c>
      <c r="AP22" s="247">
        <v>0</v>
      </c>
      <c r="AQ22" s="247">
        <v>0</v>
      </c>
      <c r="AR22" s="247">
        <v>2</v>
      </c>
      <c r="AS22" s="247">
        <v>0</v>
      </c>
      <c r="AT22" s="247">
        <v>0</v>
      </c>
      <c r="AU22" s="247">
        <v>1185.4000000000001</v>
      </c>
      <c r="AV22" s="247">
        <v>0</v>
      </c>
      <c r="AW22" s="247">
        <v>0</v>
      </c>
      <c r="AX22" s="247">
        <v>0</v>
      </c>
      <c r="AY22" s="247">
        <v>0</v>
      </c>
      <c r="AZ22" s="247">
        <v>0</v>
      </c>
      <c r="BA22" s="247">
        <v>0</v>
      </c>
      <c r="BB22" s="247">
        <v>8.1666666666666661</v>
      </c>
      <c r="BC22" s="247">
        <v>0</v>
      </c>
      <c r="BD22" s="247">
        <v>0.5</v>
      </c>
      <c r="BE22" s="247">
        <v>26.1</v>
      </c>
      <c r="BF22" s="247">
        <v>20.166666666666668</v>
      </c>
      <c r="BG22" s="247">
        <v>28.633333333333336</v>
      </c>
      <c r="BH22" s="247">
        <v>0</v>
      </c>
      <c r="BI22" s="247">
        <v>0</v>
      </c>
      <c r="BJ22" s="247">
        <v>0</v>
      </c>
      <c r="BK22" s="247">
        <v>5.5</v>
      </c>
      <c r="BL22" s="247">
        <v>0</v>
      </c>
      <c r="BM22" s="247">
        <v>0</v>
      </c>
      <c r="BN22" s="247">
        <v>0</v>
      </c>
      <c r="BO22" s="247">
        <v>0</v>
      </c>
      <c r="BP22" s="247">
        <v>11.6</v>
      </c>
      <c r="BQ22" s="247">
        <v>0</v>
      </c>
      <c r="BR22" s="247">
        <v>0</v>
      </c>
      <c r="BS22" s="247">
        <v>0</v>
      </c>
      <c r="BT22" s="247">
        <v>31.666666666666668</v>
      </c>
      <c r="BU22" s="247">
        <v>0</v>
      </c>
      <c r="BV22" s="247">
        <v>1437.0666666666668</v>
      </c>
      <c r="BW22" s="247">
        <v>211.1</v>
      </c>
      <c r="BX22" s="247">
        <v>0</v>
      </c>
      <c r="BY22" s="247">
        <v>4.8333333333333339</v>
      </c>
      <c r="BZ22" s="247">
        <v>158.30000000000001</v>
      </c>
      <c r="CA22" s="247">
        <v>0.8</v>
      </c>
      <c r="CB22" s="247">
        <v>0</v>
      </c>
      <c r="CC22" s="247">
        <v>0</v>
      </c>
      <c r="CD22" s="247">
        <v>0</v>
      </c>
      <c r="CE22" s="247">
        <v>0</v>
      </c>
      <c r="CF22" s="247">
        <v>1.5</v>
      </c>
      <c r="CG22" s="247">
        <v>0</v>
      </c>
      <c r="CH22" s="247">
        <v>4.5</v>
      </c>
      <c r="CI22" s="247">
        <v>41.533333333333331</v>
      </c>
      <c r="CJ22" s="247">
        <v>0</v>
      </c>
      <c r="CK22" s="247">
        <v>0</v>
      </c>
      <c r="CL22" s="247">
        <v>0</v>
      </c>
      <c r="CM22" s="247">
        <v>0</v>
      </c>
      <c r="CN22" s="247">
        <v>18.666666666666668</v>
      </c>
      <c r="CO22" s="247">
        <v>0</v>
      </c>
      <c r="CP22" s="247">
        <v>10.8</v>
      </c>
      <c r="CQ22" s="247">
        <v>419.83333333333337</v>
      </c>
      <c r="CR22" s="247">
        <v>90</v>
      </c>
      <c r="CS22" s="247">
        <v>0</v>
      </c>
      <c r="CT22" s="247">
        <v>0</v>
      </c>
      <c r="CU22" s="247">
        <v>0</v>
      </c>
      <c r="CV22" s="247">
        <v>34.5</v>
      </c>
      <c r="CW22" s="247">
        <v>0</v>
      </c>
      <c r="CX22" s="247">
        <v>0</v>
      </c>
      <c r="CY22" s="247">
        <v>6</v>
      </c>
      <c r="CZ22" s="247">
        <v>0.66666666666666674</v>
      </c>
      <c r="DA22" s="247">
        <v>0</v>
      </c>
      <c r="DB22" s="247">
        <v>0</v>
      </c>
      <c r="DC22" s="247">
        <v>17</v>
      </c>
      <c r="DD22" s="247">
        <v>0</v>
      </c>
      <c r="DE22" s="247">
        <v>0</v>
      </c>
      <c r="DF22" s="247">
        <v>24</v>
      </c>
      <c r="DG22" s="247">
        <v>76.333333333333329</v>
      </c>
      <c r="DH22" s="247">
        <v>44.333333333333329</v>
      </c>
      <c r="DI22" s="247">
        <v>0</v>
      </c>
      <c r="DJ22" s="247">
        <v>0</v>
      </c>
      <c r="DK22" s="247">
        <v>265.10000000000002</v>
      </c>
      <c r="DL22" s="247">
        <v>3.3333333333333335</v>
      </c>
      <c r="DM22" s="247">
        <v>18.666666666666664</v>
      </c>
      <c r="DN22" s="247">
        <v>0</v>
      </c>
      <c r="DO22" s="247">
        <v>4.8</v>
      </c>
      <c r="DP22" s="247">
        <v>0</v>
      </c>
      <c r="DQ22" s="247">
        <v>0</v>
      </c>
      <c r="DR22" s="247">
        <v>0</v>
      </c>
      <c r="DS22" s="247">
        <v>0</v>
      </c>
      <c r="DT22" s="247">
        <v>0</v>
      </c>
      <c r="DU22" s="247">
        <v>0</v>
      </c>
      <c r="DV22" s="247">
        <v>0</v>
      </c>
      <c r="DW22" s="247">
        <v>0</v>
      </c>
      <c r="DX22" s="247">
        <v>0</v>
      </c>
      <c r="DY22" s="247">
        <v>0</v>
      </c>
      <c r="DZ22" s="247">
        <v>0</v>
      </c>
      <c r="EA22" s="247">
        <v>0</v>
      </c>
    </row>
    <row r="23" spans="1:131">
      <c r="A23" s="16" t="s">
        <v>36</v>
      </c>
      <c r="B23" s="149" t="s">
        <v>281</v>
      </c>
      <c r="C23" s="247">
        <v>12334.3</v>
      </c>
      <c r="D23" s="248">
        <v>62.43</v>
      </c>
      <c r="E23" s="248">
        <v>7.2769999999999992</v>
      </c>
      <c r="F23" s="248">
        <v>18.270999999999997</v>
      </c>
      <c r="G23" s="248">
        <v>7.5250000000000004</v>
      </c>
      <c r="H23" s="248">
        <v>3.08</v>
      </c>
      <c r="I23" s="249">
        <v>0.6160000000000001</v>
      </c>
      <c r="J23" s="249">
        <v>0.14910000000000004</v>
      </c>
      <c r="K23" s="249">
        <v>0.79200000000000004</v>
      </c>
      <c r="L23" s="249">
        <v>0.95</v>
      </c>
      <c r="M23" s="249">
        <v>9.3100000000000002E-2</v>
      </c>
      <c r="N23" s="249">
        <v>5.5199999999999992E-2</v>
      </c>
      <c r="O23" s="249">
        <v>1.9400000000000004E-2</v>
      </c>
      <c r="P23" s="248">
        <v>2.29</v>
      </c>
      <c r="Q23" s="247">
        <v>94.2</v>
      </c>
      <c r="R23" s="248">
        <v>13.2</v>
      </c>
      <c r="S23" s="247">
        <v>1486</v>
      </c>
      <c r="T23" s="247">
        <v>542.33333333333326</v>
      </c>
      <c r="U23" s="247">
        <v>50</v>
      </c>
      <c r="V23" s="247">
        <v>470.66666666666669</v>
      </c>
      <c r="W23" s="247">
        <v>1</v>
      </c>
      <c r="X23" s="247">
        <v>0.66666666666666674</v>
      </c>
      <c r="Y23" s="247">
        <v>0</v>
      </c>
      <c r="Z23" s="247">
        <v>0</v>
      </c>
      <c r="AA23" s="247">
        <v>0</v>
      </c>
      <c r="AB23" s="247">
        <v>0</v>
      </c>
      <c r="AC23" s="247">
        <v>0</v>
      </c>
      <c r="AD23" s="247">
        <v>0</v>
      </c>
      <c r="AE23" s="247">
        <v>0</v>
      </c>
      <c r="AF23" s="247">
        <v>0</v>
      </c>
      <c r="AG23" s="247">
        <v>24</v>
      </c>
      <c r="AH23" s="247">
        <v>0</v>
      </c>
      <c r="AI23" s="247">
        <v>0</v>
      </c>
      <c r="AJ23" s="247">
        <v>0</v>
      </c>
      <c r="AK23" s="247">
        <v>254.33333333333331</v>
      </c>
      <c r="AL23" s="247">
        <v>37.333333333333336</v>
      </c>
      <c r="AM23" s="247">
        <v>3.666666666666667</v>
      </c>
      <c r="AN23" s="247">
        <v>0</v>
      </c>
      <c r="AO23" s="247">
        <v>0</v>
      </c>
      <c r="AP23" s="247">
        <v>0</v>
      </c>
      <c r="AQ23" s="247">
        <v>0</v>
      </c>
      <c r="AR23" s="247">
        <v>4.3333333333333339</v>
      </c>
      <c r="AS23" s="247">
        <v>0</v>
      </c>
      <c r="AT23" s="247">
        <v>0</v>
      </c>
      <c r="AU23" s="247">
        <v>1081</v>
      </c>
      <c r="AV23" s="247">
        <v>0</v>
      </c>
      <c r="AW23" s="247">
        <v>0</v>
      </c>
      <c r="AX23" s="247">
        <v>0</v>
      </c>
      <c r="AY23" s="247">
        <v>0.33333333333333337</v>
      </c>
      <c r="AZ23" s="247">
        <v>0.66666666666666674</v>
      </c>
      <c r="BA23" s="247">
        <v>0</v>
      </c>
      <c r="BB23" s="247">
        <v>1</v>
      </c>
      <c r="BC23" s="247">
        <v>0</v>
      </c>
      <c r="BD23" s="247">
        <v>0</v>
      </c>
      <c r="BE23" s="247">
        <v>37.666666666666671</v>
      </c>
      <c r="BF23" s="247">
        <v>18.333333333333336</v>
      </c>
      <c r="BG23" s="247">
        <v>19</v>
      </c>
      <c r="BH23" s="247">
        <v>0</v>
      </c>
      <c r="BI23" s="247">
        <v>0</v>
      </c>
      <c r="BJ23" s="247">
        <v>0</v>
      </c>
      <c r="BK23" s="247">
        <v>2.666666666666667</v>
      </c>
      <c r="BL23" s="247">
        <v>1.6666666666666667</v>
      </c>
      <c r="BM23" s="247">
        <v>0</v>
      </c>
      <c r="BN23" s="247">
        <v>0</v>
      </c>
      <c r="BO23" s="247">
        <v>0</v>
      </c>
      <c r="BP23" s="247">
        <v>0</v>
      </c>
      <c r="BQ23" s="247">
        <v>0</v>
      </c>
      <c r="BR23" s="247">
        <v>0</v>
      </c>
      <c r="BS23" s="247">
        <v>0</v>
      </c>
      <c r="BT23" s="247">
        <v>13.666666666666666</v>
      </c>
      <c r="BU23" s="247">
        <v>0</v>
      </c>
      <c r="BV23" s="247">
        <v>390</v>
      </c>
      <c r="BW23" s="247">
        <v>74</v>
      </c>
      <c r="BX23" s="247">
        <v>0.33333333333333337</v>
      </c>
      <c r="BY23" s="247">
        <v>4.333333333333333</v>
      </c>
      <c r="BZ23" s="247">
        <v>16.666666666666664</v>
      </c>
      <c r="CA23" s="247">
        <v>19</v>
      </c>
      <c r="CB23" s="247">
        <v>0</v>
      </c>
      <c r="CC23" s="247">
        <v>0</v>
      </c>
      <c r="CD23" s="247">
        <v>0.33333333333333337</v>
      </c>
      <c r="CE23" s="247">
        <v>1.6666666666666665</v>
      </c>
      <c r="CF23" s="247">
        <v>8</v>
      </c>
      <c r="CG23" s="247">
        <v>0</v>
      </c>
      <c r="CH23" s="247">
        <v>0</v>
      </c>
      <c r="CI23" s="247">
        <v>0.66666666666666674</v>
      </c>
      <c r="CJ23" s="247">
        <v>0</v>
      </c>
      <c r="CK23" s="247">
        <v>0</v>
      </c>
      <c r="CL23" s="247">
        <v>0</v>
      </c>
      <c r="CM23" s="247">
        <v>0</v>
      </c>
      <c r="CN23" s="247">
        <v>0</v>
      </c>
      <c r="CO23" s="247">
        <v>0</v>
      </c>
      <c r="CP23" s="247">
        <v>0</v>
      </c>
      <c r="CQ23" s="247">
        <v>9.6666666666666661</v>
      </c>
      <c r="CR23" s="247">
        <v>4</v>
      </c>
      <c r="CS23" s="247">
        <v>4.666666666666667</v>
      </c>
      <c r="CT23" s="247">
        <v>0</v>
      </c>
      <c r="CU23" s="247">
        <v>0</v>
      </c>
      <c r="CV23" s="247">
        <v>24.666666666666664</v>
      </c>
      <c r="CW23" s="247">
        <v>0</v>
      </c>
      <c r="CX23" s="247">
        <v>1.3333333333333335</v>
      </c>
      <c r="CY23" s="247">
        <v>0</v>
      </c>
      <c r="CZ23" s="247">
        <v>1</v>
      </c>
      <c r="DA23" s="247">
        <v>13.666666666666666</v>
      </c>
      <c r="DB23" s="247">
        <v>0</v>
      </c>
      <c r="DC23" s="247">
        <v>4.6666666666666661</v>
      </c>
      <c r="DD23" s="247">
        <v>0</v>
      </c>
      <c r="DE23" s="247">
        <v>0</v>
      </c>
      <c r="DF23" s="247">
        <v>46.333333333333329</v>
      </c>
      <c r="DG23" s="247">
        <v>309.66666666666669</v>
      </c>
      <c r="DH23" s="247">
        <v>0</v>
      </c>
      <c r="DI23" s="247">
        <v>0</v>
      </c>
      <c r="DJ23" s="247">
        <v>0</v>
      </c>
      <c r="DK23" s="247">
        <v>114.66666666666667</v>
      </c>
      <c r="DL23" s="247">
        <v>0.66666666666666674</v>
      </c>
      <c r="DM23" s="247">
        <v>0.33333333333333337</v>
      </c>
      <c r="DN23" s="247">
        <v>0</v>
      </c>
      <c r="DO23" s="247">
        <v>0.66666666666666674</v>
      </c>
      <c r="DP23" s="247">
        <v>0</v>
      </c>
      <c r="DQ23" s="247">
        <v>0</v>
      </c>
      <c r="DR23" s="247">
        <v>0</v>
      </c>
      <c r="DS23" s="247">
        <v>0</v>
      </c>
      <c r="DT23" s="247">
        <v>0</v>
      </c>
      <c r="DU23" s="247">
        <v>0</v>
      </c>
      <c r="DV23" s="247">
        <v>0</v>
      </c>
      <c r="DW23" s="247">
        <v>0</v>
      </c>
      <c r="DX23" s="247">
        <v>0</v>
      </c>
      <c r="DY23" s="247">
        <v>0</v>
      </c>
      <c r="DZ23" s="247">
        <v>0</v>
      </c>
      <c r="EA23" s="247">
        <v>0</v>
      </c>
    </row>
    <row r="24" spans="1:131">
      <c r="A24" s="16" t="s">
        <v>39</v>
      </c>
      <c r="B24" s="149" t="s">
        <v>281</v>
      </c>
      <c r="C24" s="247">
        <v>8534.4</v>
      </c>
      <c r="D24" s="248">
        <v>77.150000000000006</v>
      </c>
      <c r="E24" s="248">
        <v>4.8409999999999993</v>
      </c>
      <c r="F24" s="248">
        <v>18.295000000000002</v>
      </c>
      <c r="G24" s="248">
        <v>7.5090000000000003</v>
      </c>
      <c r="H24" s="248">
        <v>6.38</v>
      </c>
      <c r="I24" s="249">
        <v>0.60799999999999998</v>
      </c>
      <c r="J24" s="249">
        <v>0.12809999999999999</v>
      </c>
      <c r="K24" s="249">
        <v>0.876</v>
      </c>
      <c r="L24" s="249">
        <v>0.999</v>
      </c>
      <c r="M24" s="249">
        <v>0.1119</v>
      </c>
      <c r="N24" s="249">
        <v>5.6799999999999996E-2</v>
      </c>
      <c r="O24" s="249">
        <v>1.95E-2</v>
      </c>
      <c r="P24" s="248">
        <v>2.19</v>
      </c>
      <c r="Q24" s="247">
        <v>90.4</v>
      </c>
      <c r="R24" s="248">
        <v>13</v>
      </c>
      <c r="S24" s="247">
        <v>322.01587301587301</v>
      </c>
      <c r="T24" s="247">
        <v>864.42857142857133</v>
      </c>
      <c r="U24" s="247">
        <v>182.66666666666669</v>
      </c>
      <c r="V24" s="247">
        <v>426.84126984126988</v>
      </c>
      <c r="W24" s="247">
        <v>0</v>
      </c>
      <c r="X24" s="247">
        <v>1.8333333333333335</v>
      </c>
      <c r="Y24" s="247">
        <v>0</v>
      </c>
      <c r="Z24" s="247">
        <v>0</v>
      </c>
      <c r="AA24" s="247">
        <v>0</v>
      </c>
      <c r="AB24" s="247">
        <v>0</v>
      </c>
      <c r="AC24" s="247">
        <v>0</v>
      </c>
      <c r="AD24" s="247">
        <v>0</v>
      </c>
      <c r="AE24" s="247">
        <v>0</v>
      </c>
      <c r="AF24" s="247">
        <v>0</v>
      </c>
      <c r="AG24" s="247">
        <v>0</v>
      </c>
      <c r="AH24" s="247">
        <v>0</v>
      </c>
      <c r="AI24" s="247">
        <v>0</v>
      </c>
      <c r="AJ24" s="247">
        <v>0</v>
      </c>
      <c r="AK24" s="247">
        <v>24.452380952380953</v>
      </c>
      <c r="AL24" s="247">
        <v>48.182539682539684</v>
      </c>
      <c r="AM24" s="247">
        <v>9.7857142857142847</v>
      </c>
      <c r="AN24" s="247">
        <v>0</v>
      </c>
      <c r="AO24" s="247">
        <v>0</v>
      </c>
      <c r="AP24" s="247">
        <v>0</v>
      </c>
      <c r="AQ24" s="247">
        <v>0</v>
      </c>
      <c r="AR24" s="247">
        <v>3</v>
      </c>
      <c r="AS24" s="247">
        <v>0</v>
      </c>
      <c r="AT24" s="247">
        <v>0</v>
      </c>
      <c r="AU24" s="247">
        <v>16.333333333333332</v>
      </c>
      <c r="AV24" s="247">
        <v>0.79365079365079372</v>
      </c>
      <c r="AW24" s="247">
        <v>0</v>
      </c>
      <c r="AX24" s="247">
        <v>0</v>
      </c>
      <c r="AY24" s="247">
        <v>0</v>
      </c>
      <c r="AZ24" s="247">
        <v>0.66666666666666674</v>
      </c>
      <c r="BA24" s="247">
        <v>0</v>
      </c>
      <c r="BB24" s="247">
        <v>0</v>
      </c>
      <c r="BC24" s="247">
        <v>0</v>
      </c>
      <c r="BD24" s="247">
        <v>4.6587301587301591</v>
      </c>
      <c r="BE24" s="247">
        <v>9</v>
      </c>
      <c r="BF24" s="247">
        <v>39.341269841269842</v>
      </c>
      <c r="BG24" s="247">
        <v>123.45238095238093</v>
      </c>
      <c r="BH24" s="247">
        <v>0</v>
      </c>
      <c r="BI24" s="247">
        <v>0</v>
      </c>
      <c r="BJ24" s="247">
        <v>0</v>
      </c>
      <c r="BK24" s="247">
        <v>12.888888888888889</v>
      </c>
      <c r="BL24" s="247">
        <v>17.460317460317462</v>
      </c>
      <c r="BM24" s="247">
        <v>0</v>
      </c>
      <c r="BN24" s="247">
        <v>0</v>
      </c>
      <c r="BO24" s="247">
        <v>0</v>
      </c>
      <c r="BP24" s="247">
        <v>0</v>
      </c>
      <c r="BQ24" s="247">
        <v>0</v>
      </c>
      <c r="BR24" s="247">
        <v>0</v>
      </c>
      <c r="BS24" s="247">
        <v>0</v>
      </c>
      <c r="BT24" s="247">
        <v>5.8412698412698418</v>
      </c>
      <c r="BU24" s="247">
        <v>0</v>
      </c>
      <c r="BV24" s="247">
        <v>532.22222222222229</v>
      </c>
      <c r="BW24" s="247">
        <v>166.07936507936509</v>
      </c>
      <c r="BX24" s="247">
        <v>0</v>
      </c>
      <c r="BY24" s="247">
        <v>1</v>
      </c>
      <c r="BZ24" s="247">
        <v>4.9523809523809526</v>
      </c>
      <c r="CA24" s="247">
        <v>8</v>
      </c>
      <c r="CB24" s="247">
        <v>0</v>
      </c>
      <c r="CC24" s="247">
        <v>0</v>
      </c>
      <c r="CD24" s="247">
        <v>0</v>
      </c>
      <c r="CE24" s="247">
        <v>0</v>
      </c>
      <c r="CF24" s="247">
        <v>0</v>
      </c>
      <c r="CG24" s="247">
        <v>0</v>
      </c>
      <c r="CH24" s="247">
        <v>0</v>
      </c>
      <c r="CI24" s="247">
        <v>0</v>
      </c>
      <c r="CJ24" s="247">
        <v>0</v>
      </c>
      <c r="CK24" s="247">
        <v>0</v>
      </c>
      <c r="CL24" s="247">
        <v>0</v>
      </c>
      <c r="CM24" s="247">
        <v>0</v>
      </c>
      <c r="CN24" s="247">
        <v>0.33333333333333337</v>
      </c>
      <c r="CO24" s="247">
        <v>0</v>
      </c>
      <c r="CP24" s="247">
        <v>0</v>
      </c>
      <c r="CQ24" s="247">
        <v>146</v>
      </c>
      <c r="CR24" s="247">
        <v>0</v>
      </c>
      <c r="CS24" s="247">
        <v>0.33333333333333337</v>
      </c>
      <c r="CT24" s="247">
        <v>0</v>
      </c>
      <c r="CU24" s="247">
        <v>0</v>
      </c>
      <c r="CV24" s="247">
        <v>84.333333333333343</v>
      </c>
      <c r="CW24" s="247">
        <v>0</v>
      </c>
      <c r="CX24" s="247">
        <v>0</v>
      </c>
      <c r="CY24" s="247">
        <v>2.666666666666667</v>
      </c>
      <c r="CZ24" s="247">
        <v>0</v>
      </c>
      <c r="DA24" s="247">
        <v>93.666666666666657</v>
      </c>
      <c r="DB24" s="247">
        <v>0</v>
      </c>
      <c r="DC24" s="247">
        <v>1.6666666666666665</v>
      </c>
      <c r="DD24" s="247">
        <v>0</v>
      </c>
      <c r="DE24" s="247">
        <v>0</v>
      </c>
      <c r="DF24" s="247">
        <v>208.62698412698415</v>
      </c>
      <c r="DG24" s="247">
        <v>33.38095238095238</v>
      </c>
      <c r="DH24" s="247">
        <v>0</v>
      </c>
      <c r="DI24" s="247">
        <v>0</v>
      </c>
      <c r="DJ24" s="247">
        <v>0</v>
      </c>
      <c r="DK24" s="247">
        <v>184.83333333333331</v>
      </c>
      <c r="DL24" s="247">
        <v>0</v>
      </c>
      <c r="DM24" s="247">
        <v>0</v>
      </c>
      <c r="DN24" s="247">
        <v>0</v>
      </c>
      <c r="DO24" s="247">
        <v>1.8333333333333335</v>
      </c>
      <c r="DP24" s="247">
        <v>0</v>
      </c>
      <c r="DQ24" s="247">
        <v>0</v>
      </c>
      <c r="DR24" s="247">
        <v>0</v>
      </c>
      <c r="DS24" s="247">
        <v>0</v>
      </c>
      <c r="DT24" s="247">
        <v>0</v>
      </c>
      <c r="DU24" s="247">
        <v>0</v>
      </c>
      <c r="DV24" s="247">
        <v>0</v>
      </c>
      <c r="DW24" s="247">
        <v>0</v>
      </c>
      <c r="DX24" s="247">
        <v>0</v>
      </c>
      <c r="DY24" s="247">
        <v>0</v>
      </c>
      <c r="DZ24" s="247">
        <v>0</v>
      </c>
      <c r="EA24" s="247">
        <v>0</v>
      </c>
    </row>
    <row r="25" spans="1:131" ht="12" thickBot="1">
      <c r="A25" s="47" t="s">
        <v>40</v>
      </c>
      <c r="B25" s="251" t="s">
        <v>281</v>
      </c>
      <c r="C25" s="247">
        <v>6948.2</v>
      </c>
      <c r="D25" s="248">
        <v>87.93</v>
      </c>
      <c r="E25" s="248">
        <v>4.0939999999999994</v>
      </c>
      <c r="F25" s="248">
        <v>18.597999999999999</v>
      </c>
      <c r="G25" s="248">
        <v>7.5830000000000002</v>
      </c>
      <c r="H25" s="248">
        <v>5.5</v>
      </c>
      <c r="I25" s="249">
        <v>0.625</v>
      </c>
      <c r="J25" s="249">
        <v>0.12019999999999997</v>
      </c>
      <c r="K25" s="249">
        <v>0.78899999999999992</v>
      </c>
      <c r="L25" s="249">
        <v>0.90500000000000003</v>
      </c>
      <c r="M25" s="249">
        <v>0.04</v>
      </c>
      <c r="N25" s="249">
        <v>4.6299999999999994E-2</v>
      </c>
      <c r="O25" s="249">
        <v>1.5600000000000003E-2</v>
      </c>
      <c r="P25" s="248">
        <v>1.95</v>
      </c>
      <c r="Q25" s="247">
        <v>93</v>
      </c>
      <c r="R25" s="248">
        <v>13.6</v>
      </c>
      <c r="S25" s="247">
        <v>177</v>
      </c>
      <c r="T25" s="247">
        <v>290.33333333333337</v>
      </c>
      <c r="U25" s="247">
        <v>132</v>
      </c>
      <c r="V25" s="247">
        <v>305.66666666666669</v>
      </c>
      <c r="W25" s="247">
        <v>0</v>
      </c>
      <c r="X25" s="247">
        <v>0.33333333333333337</v>
      </c>
      <c r="Y25" s="247">
        <v>0</v>
      </c>
      <c r="Z25" s="247">
        <v>0</v>
      </c>
      <c r="AA25" s="247">
        <v>0</v>
      </c>
      <c r="AB25" s="247">
        <v>8</v>
      </c>
      <c r="AC25" s="247">
        <v>0</v>
      </c>
      <c r="AD25" s="247">
        <v>0</v>
      </c>
      <c r="AE25" s="247">
        <v>0</v>
      </c>
      <c r="AF25" s="247">
        <v>0</v>
      </c>
      <c r="AG25" s="247">
        <v>0</v>
      </c>
      <c r="AH25" s="247">
        <v>0</v>
      </c>
      <c r="AI25" s="247">
        <v>0</v>
      </c>
      <c r="AJ25" s="247">
        <v>0</v>
      </c>
      <c r="AK25" s="247">
        <v>16.666666666666668</v>
      </c>
      <c r="AL25" s="247">
        <v>15.666666666666666</v>
      </c>
      <c r="AM25" s="247">
        <v>7.666666666666667</v>
      </c>
      <c r="AN25" s="247">
        <v>0</v>
      </c>
      <c r="AO25" s="247">
        <v>0</v>
      </c>
      <c r="AP25" s="247">
        <v>0</v>
      </c>
      <c r="AQ25" s="247">
        <v>0</v>
      </c>
      <c r="AR25" s="247">
        <v>1.3333333333333335</v>
      </c>
      <c r="AS25" s="247">
        <v>0</v>
      </c>
      <c r="AT25" s="247">
        <v>0</v>
      </c>
      <c r="AU25" s="247">
        <v>21.666666666666664</v>
      </c>
      <c r="AV25" s="247">
        <v>0</v>
      </c>
      <c r="AW25" s="247">
        <v>0</v>
      </c>
      <c r="AX25" s="247">
        <v>0</v>
      </c>
      <c r="AY25" s="247">
        <v>0</v>
      </c>
      <c r="AZ25" s="247">
        <v>0.66666666666666674</v>
      </c>
      <c r="BA25" s="247">
        <v>0</v>
      </c>
      <c r="BB25" s="247">
        <v>0.33333333333333337</v>
      </c>
      <c r="BC25" s="247">
        <v>0</v>
      </c>
      <c r="BD25" s="247">
        <v>0.33333333333333337</v>
      </c>
      <c r="BE25" s="247">
        <v>4.666666666666667</v>
      </c>
      <c r="BF25" s="247">
        <v>27.333333333333336</v>
      </c>
      <c r="BG25" s="247">
        <v>62.333333333333329</v>
      </c>
      <c r="BH25" s="247">
        <v>0</v>
      </c>
      <c r="BI25" s="247">
        <v>0</v>
      </c>
      <c r="BJ25" s="247">
        <v>0</v>
      </c>
      <c r="BK25" s="247">
        <v>11</v>
      </c>
      <c r="BL25" s="247">
        <v>7.3333333333333313</v>
      </c>
      <c r="BM25" s="247">
        <v>0</v>
      </c>
      <c r="BN25" s="247">
        <v>0</v>
      </c>
      <c r="BO25" s="247">
        <v>0</v>
      </c>
      <c r="BP25" s="247">
        <v>0</v>
      </c>
      <c r="BQ25" s="247">
        <v>0</v>
      </c>
      <c r="BR25" s="247">
        <v>0</v>
      </c>
      <c r="BS25" s="247">
        <v>0</v>
      </c>
      <c r="BT25" s="247">
        <v>4</v>
      </c>
      <c r="BU25" s="247">
        <v>0</v>
      </c>
      <c r="BV25" s="247">
        <v>217.66666666666669</v>
      </c>
      <c r="BW25" s="247">
        <v>51.333333333333336</v>
      </c>
      <c r="BX25" s="247">
        <v>0</v>
      </c>
      <c r="BY25" s="247">
        <v>0.33333333333333337</v>
      </c>
      <c r="BZ25" s="247">
        <v>2.666666666666667</v>
      </c>
      <c r="CA25" s="247">
        <v>10.666666666666668</v>
      </c>
      <c r="CB25" s="247">
        <v>0</v>
      </c>
      <c r="CC25" s="247">
        <v>0</v>
      </c>
      <c r="CD25" s="247">
        <v>0</v>
      </c>
      <c r="CE25" s="247">
        <v>0</v>
      </c>
      <c r="CF25" s="247">
        <v>0.66666666666666674</v>
      </c>
      <c r="CG25" s="247">
        <v>0</v>
      </c>
      <c r="CH25" s="247">
        <v>0</v>
      </c>
      <c r="CI25" s="247">
        <v>0</v>
      </c>
      <c r="CJ25" s="247">
        <v>0</v>
      </c>
      <c r="CK25" s="247">
        <v>0</v>
      </c>
      <c r="CL25" s="247">
        <v>0</v>
      </c>
      <c r="CM25" s="247">
        <v>0</v>
      </c>
      <c r="CN25" s="247">
        <v>0</v>
      </c>
      <c r="CO25" s="247">
        <v>0</v>
      </c>
      <c r="CP25" s="247">
        <v>0</v>
      </c>
      <c r="CQ25" s="247">
        <v>3</v>
      </c>
      <c r="CR25" s="247">
        <v>0</v>
      </c>
      <c r="CS25" s="247">
        <v>13</v>
      </c>
      <c r="CT25" s="247">
        <v>6</v>
      </c>
      <c r="CU25" s="247">
        <v>0</v>
      </c>
      <c r="CV25" s="247">
        <v>27</v>
      </c>
      <c r="CW25" s="247">
        <v>0</v>
      </c>
      <c r="CX25" s="247">
        <v>0</v>
      </c>
      <c r="CY25" s="247">
        <v>0</v>
      </c>
      <c r="CZ25" s="247">
        <v>0</v>
      </c>
      <c r="DA25" s="247">
        <v>86</v>
      </c>
      <c r="DB25" s="247">
        <v>0</v>
      </c>
      <c r="DC25" s="247">
        <v>0</v>
      </c>
      <c r="DD25" s="247">
        <v>0</v>
      </c>
      <c r="DE25" s="247">
        <v>0</v>
      </c>
      <c r="DF25" s="247">
        <v>255.66666666666666</v>
      </c>
      <c r="DG25" s="247">
        <v>5.6666666666666661</v>
      </c>
      <c r="DH25" s="247">
        <v>1</v>
      </c>
      <c r="DI25" s="247">
        <v>0</v>
      </c>
      <c r="DJ25" s="247">
        <v>0</v>
      </c>
      <c r="DK25" s="247">
        <v>43.333333333333336</v>
      </c>
      <c r="DL25" s="247">
        <v>0</v>
      </c>
      <c r="DM25" s="247">
        <v>0</v>
      </c>
      <c r="DN25" s="247">
        <v>0</v>
      </c>
      <c r="DO25" s="247">
        <v>0.33333333333333337</v>
      </c>
      <c r="DP25" s="247">
        <v>0</v>
      </c>
      <c r="DQ25" s="247">
        <v>0</v>
      </c>
      <c r="DR25" s="247">
        <v>0</v>
      </c>
      <c r="DS25" s="247">
        <v>0</v>
      </c>
      <c r="DT25" s="247">
        <v>0</v>
      </c>
      <c r="DU25" s="247">
        <v>0</v>
      </c>
      <c r="DV25" s="247">
        <v>0</v>
      </c>
      <c r="DW25" s="247">
        <v>8</v>
      </c>
      <c r="DX25" s="247">
        <v>0</v>
      </c>
      <c r="DY25" s="247">
        <v>0</v>
      </c>
      <c r="DZ25" s="247">
        <v>0</v>
      </c>
      <c r="EA25" s="247">
        <v>0</v>
      </c>
    </row>
    <row r="26" spans="1:131">
      <c r="M26" s="252"/>
      <c r="N26" s="252"/>
      <c r="O26" s="252"/>
    </row>
    <row r="27" spans="1:131">
      <c r="M27" s="252"/>
      <c r="N27" s="252"/>
      <c r="O27" s="252"/>
    </row>
    <row r="28" spans="1:131" ht="22.5">
      <c r="AQ28" s="158" t="s">
        <v>282</v>
      </c>
      <c r="AV28" s="158" t="s">
        <v>283</v>
      </c>
      <c r="BL28" s="158" t="s">
        <v>284</v>
      </c>
      <c r="BQ28" s="158" t="s">
        <v>285</v>
      </c>
    </row>
    <row r="29" spans="1:131" ht="23.25" customHeight="1">
      <c r="A29" s="158" t="s">
        <v>143</v>
      </c>
      <c r="AQ29" s="222" t="s">
        <v>109</v>
      </c>
      <c r="AR29" s="3" t="s">
        <v>120</v>
      </c>
      <c r="AS29" s="3" t="s">
        <v>121</v>
      </c>
      <c r="AT29" s="3" t="s">
        <v>122</v>
      </c>
      <c r="AU29" s="3" t="s">
        <v>123</v>
      </c>
      <c r="AV29" s="3" t="s">
        <v>124</v>
      </c>
      <c r="AW29" s="3" t="s">
        <v>125</v>
      </c>
      <c r="AX29" s="3" t="s">
        <v>126</v>
      </c>
      <c r="AY29" s="3" t="s">
        <v>127</v>
      </c>
      <c r="AZ29" s="3" t="s">
        <v>128</v>
      </c>
      <c r="BA29" s="3" t="s">
        <v>129</v>
      </c>
      <c r="BL29" s="222" t="s">
        <v>109</v>
      </c>
      <c r="BM29" s="3" t="s">
        <v>120</v>
      </c>
      <c r="BN29" s="3" t="s">
        <v>121</v>
      </c>
      <c r="BO29" s="3" t="s">
        <v>122</v>
      </c>
      <c r="BP29" s="3" t="s">
        <v>123</v>
      </c>
      <c r="BQ29" s="3" t="s">
        <v>124</v>
      </c>
      <c r="BR29" s="3" t="s">
        <v>125</v>
      </c>
      <c r="BS29" s="3" t="s">
        <v>126</v>
      </c>
      <c r="BT29" s="3" t="s">
        <v>127</v>
      </c>
      <c r="BU29" s="3" t="s">
        <v>128</v>
      </c>
      <c r="BV29" s="3" t="s">
        <v>129</v>
      </c>
    </row>
    <row r="30" spans="1:131" ht="22.5">
      <c r="A30" s="5" t="s">
        <v>109</v>
      </c>
      <c r="B30" s="253" t="s">
        <v>120</v>
      </c>
      <c r="C30" s="253" t="s">
        <v>121</v>
      </c>
      <c r="D30" s="253" t="s">
        <v>122</v>
      </c>
      <c r="E30" s="253" t="s">
        <v>123</v>
      </c>
      <c r="F30" s="253" t="s">
        <v>124</v>
      </c>
      <c r="G30" s="253" t="s">
        <v>125</v>
      </c>
      <c r="H30" s="253" t="s">
        <v>126</v>
      </c>
      <c r="I30" s="253" t="s">
        <v>127</v>
      </c>
      <c r="J30" s="253" t="s">
        <v>128</v>
      </c>
      <c r="K30" s="253" t="s">
        <v>129</v>
      </c>
      <c r="L30" s="1" t="s">
        <v>288</v>
      </c>
      <c r="M30" s="1" t="s">
        <v>287</v>
      </c>
      <c r="P30" s="158" t="s">
        <v>289</v>
      </c>
      <c r="AK30" s="158" t="s">
        <v>290</v>
      </c>
      <c r="AQ30" s="16" t="s">
        <v>31</v>
      </c>
      <c r="AR30" s="247">
        <v>4350.7959183673465</v>
      </c>
      <c r="AS30" s="247">
        <v>111.58231292517007</v>
      </c>
      <c r="AT30" s="247">
        <v>41.067176870748298</v>
      </c>
      <c r="AU30" s="247">
        <v>245.24362244897958</v>
      </c>
      <c r="AV30" s="247">
        <v>14.285714285714286</v>
      </c>
      <c r="AW30" s="247">
        <v>1.6666666666666667</v>
      </c>
      <c r="AX30" s="247">
        <v>3.0973639455782309</v>
      </c>
      <c r="AY30" s="247">
        <v>0</v>
      </c>
      <c r="AZ30" s="247">
        <v>0</v>
      </c>
      <c r="BA30" s="247">
        <v>0</v>
      </c>
      <c r="BL30" s="16" t="s">
        <v>31</v>
      </c>
      <c r="BM30" s="247">
        <v>5330.1666666666661</v>
      </c>
      <c r="BN30" s="247">
        <v>472.04</v>
      </c>
      <c r="BO30" s="247">
        <v>94</v>
      </c>
      <c r="BP30" s="247">
        <v>274.33333333333331</v>
      </c>
      <c r="BQ30" s="247">
        <v>3</v>
      </c>
      <c r="BR30" s="247">
        <v>4.666666666666667</v>
      </c>
      <c r="BS30" s="247">
        <v>0</v>
      </c>
      <c r="BT30" s="247">
        <v>0</v>
      </c>
      <c r="BU30" s="247">
        <v>0</v>
      </c>
      <c r="BV30" s="247">
        <v>0</v>
      </c>
    </row>
    <row r="31" spans="1:131">
      <c r="A31" s="16" t="s">
        <v>31</v>
      </c>
      <c r="B31" s="244">
        <v>212.095</v>
      </c>
      <c r="C31" s="244">
        <v>106.69166666666665</v>
      </c>
      <c r="D31" s="244">
        <v>58.65</v>
      </c>
      <c r="E31" s="244">
        <v>20.516666666666666</v>
      </c>
      <c r="F31" s="244">
        <v>3.3333333333333335</v>
      </c>
      <c r="G31" s="244">
        <v>0.38500000000000001</v>
      </c>
      <c r="H31" s="244">
        <v>10.275</v>
      </c>
      <c r="I31" s="244">
        <v>0.16666666666666669</v>
      </c>
      <c r="J31" s="244">
        <v>0</v>
      </c>
      <c r="K31" s="244">
        <v>0.35</v>
      </c>
      <c r="L31" s="154">
        <v>98925.31180000001</v>
      </c>
      <c r="M31" s="154">
        <f t="shared" ref="M31:M36" si="0">SUM(B31:L31)</f>
        <v>99337.775133333344</v>
      </c>
      <c r="V31" s="1" t="s">
        <v>291</v>
      </c>
      <c r="AQ31" s="16" t="s">
        <v>33</v>
      </c>
      <c r="AR31" s="247">
        <v>2787.9523809523812</v>
      </c>
      <c r="AS31" s="247">
        <v>221.38095238095238</v>
      </c>
      <c r="AT31" s="247">
        <v>107.14285714285714</v>
      </c>
      <c r="AU31" s="247">
        <v>275.47619047619048</v>
      </c>
      <c r="AV31" s="247">
        <v>19.285714285714285</v>
      </c>
      <c r="AW31" s="247">
        <v>2.0952380952380953</v>
      </c>
      <c r="AX31" s="247">
        <v>1.3809523809523812</v>
      </c>
      <c r="AY31" s="247">
        <v>0</v>
      </c>
      <c r="AZ31" s="247">
        <v>0</v>
      </c>
      <c r="BA31" s="247">
        <v>0</v>
      </c>
      <c r="BL31" s="16" t="s">
        <v>33</v>
      </c>
      <c r="BM31" s="247">
        <v>1642.5</v>
      </c>
      <c r="BN31" s="247">
        <v>449.66666666666663</v>
      </c>
      <c r="BO31" s="247">
        <v>68</v>
      </c>
      <c r="BP31" s="247">
        <v>278.83333333333337</v>
      </c>
      <c r="BQ31" s="247">
        <v>0</v>
      </c>
      <c r="BR31" s="247">
        <v>3.5</v>
      </c>
      <c r="BS31" s="247">
        <v>0</v>
      </c>
      <c r="BT31" s="247">
        <v>0</v>
      </c>
      <c r="BU31" s="247">
        <v>0</v>
      </c>
      <c r="BV31" s="247">
        <v>0</v>
      </c>
    </row>
    <row r="32" spans="1:131" ht="22.5">
      <c r="A32" s="16" t="s">
        <v>33</v>
      </c>
      <c r="B32" s="244">
        <v>219.40833333333336</v>
      </c>
      <c r="C32" s="244">
        <v>152.03333333333336</v>
      </c>
      <c r="D32" s="244">
        <v>27.18333333333333</v>
      </c>
      <c r="E32" s="244">
        <v>10.608333333333333</v>
      </c>
      <c r="F32" s="244">
        <v>0.8</v>
      </c>
      <c r="G32" s="244">
        <v>1.25</v>
      </c>
      <c r="H32" s="244">
        <v>17.7</v>
      </c>
      <c r="I32" s="244">
        <v>0.2</v>
      </c>
      <c r="J32" s="244">
        <v>0</v>
      </c>
      <c r="K32" s="244">
        <v>0</v>
      </c>
      <c r="L32" s="154">
        <v>75544.844200000007</v>
      </c>
      <c r="M32" s="154">
        <f t="shared" si="0"/>
        <v>75974.027533333341</v>
      </c>
      <c r="V32" s="222" t="s">
        <v>109</v>
      </c>
      <c r="W32" s="3" t="s">
        <v>120</v>
      </c>
      <c r="X32" s="3" t="s">
        <v>121</v>
      </c>
      <c r="Y32" s="3" t="s">
        <v>122</v>
      </c>
      <c r="Z32" s="3" t="s">
        <v>123</v>
      </c>
      <c r="AA32" s="3" t="s">
        <v>124</v>
      </c>
      <c r="AB32" s="3" t="s">
        <v>125</v>
      </c>
      <c r="AC32" s="3" t="s">
        <v>126</v>
      </c>
      <c r="AD32" s="3" t="s">
        <v>127</v>
      </c>
      <c r="AE32" s="3" t="s">
        <v>128</v>
      </c>
      <c r="AF32" s="3" t="s">
        <v>129</v>
      </c>
      <c r="AQ32" s="16" t="s">
        <v>34</v>
      </c>
      <c r="AR32" s="247">
        <v>982.42857142857144</v>
      </c>
      <c r="AS32" s="247">
        <v>420.04761904761909</v>
      </c>
      <c r="AT32" s="247">
        <v>49.928571428571431</v>
      </c>
      <c r="AU32" s="247">
        <v>603</v>
      </c>
      <c r="AV32" s="247">
        <v>4.7619047619047619</v>
      </c>
      <c r="AW32" s="247">
        <v>1.4047619047619049</v>
      </c>
      <c r="AX32" s="247">
        <v>0</v>
      </c>
      <c r="AY32" s="247">
        <v>0</v>
      </c>
      <c r="AZ32" s="247">
        <v>0</v>
      </c>
      <c r="BA32" s="247">
        <v>15.238095238095239</v>
      </c>
      <c r="BL32" s="16" t="s">
        <v>34</v>
      </c>
      <c r="BM32" s="247">
        <v>1558.9</v>
      </c>
      <c r="BN32" s="247">
        <v>2442.1999999999998</v>
      </c>
      <c r="BO32" s="247">
        <v>58.166666666666671</v>
      </c>
      <c r="BP32" s="247">
        <v>409.76666666666659</v>
      </c>
      <c r="BQ32" s="247">
        <v>22</v>
      </c>
      <c r="BR32" s="247">
        <v>4.8</v>
      </c>
      <c r="BS32" s="247">
        <v>0</v>
      </c>
      <c r="BT32" s="247">
        <v>0</v>
      </c>
      <c r="BU32" s="247">
        <v>0</v>
      </c>
      <c r="BV32" s="247">
        <v>0</v>
      </c>
    </row>
    <row r="33" spans="1:74">
      <c r="A33" s="16" t="s">
        <v>34</v>
      </c>
      <c r="B33" s="244">
        <v>1088.2404761904761</v>
      </c>
      <c r="C33" s="244">
        <v>128.55952380952382</v>
      </c>
      <c r="D33" s="244">
        <v>51.083333333333336</v>
      </c>
      <c r="E33" s="244">
        <v>5.4452380952380945</v>
      </c>
      <c r="F33" s="244">
        <v>0.51666666666666672</v>
      </c>
      <c r="G33" s="244">
        <v>6.1238095238095234</v>
      </c>
      <c r="H33" s="244">
        <v>1.1166666666666667</v>
      </c>
      <c r="I33" s="244">
        <v>0.26666666666666672</v>
      </c>
      <c r="J33" s="244">
        <v>0</v>
      </c>
      <c r="K33" s="244">
        <v>0</v>
      </c>
      <c r="L33" s="154">
        <v>89203.450700000016</v>
      </c>
      <c r="M33" s="154">
        <f t="shared" si="0"/>
        <v>90484.803080952392</v>
      </c>
      <c r="V33" s="16" t="s">
        <v>31</v>
      </c>
      <c r="W33" s="247">
        <v>1360.297619047619</v>
      </c>
      <c r="X33" s="247">
        <v>53.446428571428569</v>
      </c>
      <c r="Y33" s="247">
        <v>144.42857142857142</v>
      </c>
      <c r="Z33" s="247">
        <v>46.714285714285715</v>
      </c>
      <c r="AA33" s="247">
        <v>0.7142857142857143</v>
      </c>
      <c r="AB33" s="247">
        <v>0.4017857142857143</v>
      </c>
      <c r="AC33" s="247">
        <v>5.2857142857142856</v>
      </c>
      <c r="AD33" s="247">
        <v>0</v>
      </c>
      <c r="AE33" s="247">
        <v>0</v>
      </c>
      <c r="AF33" s="247">
        <v>0</v>
      </c>
      <c r="AQ33" s="16" t="s">
        <v>36</v>
      </c>
      <c r="AR33" s="247">
        <v>311.54761904761909</v>
      </c>
      <c r="AS33" s="247">
        <v>576.78571428571433</v>
      </c>
      <c r="AT33" s="247">
        <v>131.66666666666666</v>
      </c>
      <c r="AU33" s="247">
        <v>388.80952380952385</v>
      </c>
      <c r="AV33" s="247">
        <v>0</v>
      </c>
      <c r="AW33" s="247">
        <v>6.666666666666667</v>
      </c>
      <c r="AX33" s="247">
        <v>0</v>
      </c>
      <c r="AY33" s="247">
        <v>0.23809523809523811</v>
      </c>
      <c r="AZ33" s="247">
        <v>0</v>
      </c>
      <c r="BA33" s="247">
        <v>1.0256410256410258</v>
      </c>
      <c r="BL33" s="16" t="s">
        <v>36</v>
      </c>
      <c r="BM33" s="247">
        <v>1486</v>
      </c>
      <c r="BN33" s="247">
        <v>542.33333333333326</v>
      </c>
      <c r="BO33" s="247">
        <v>50</v>
      </c>
      <c r="BP33" s="247">
        <v>470.66666666666669</v>
      </c>
      <c r="BQ33" s="247">
        <v>1</v>
      </c>
      <c r="BR33" s="247">
        <v>0.66666666666666674</v>
      </c>
      <c r="BS33" s="247">
        <v>0</v>
      </c>
      <c r="BT33" s="247">
        <v>0</v>
      </c>
      <c r="BU33" s="247">
        <v>0</v>
      </c>
      <c r="BV33" s="247">
        <v>0</v>
      </c>
    </row>
    <row r="34" spans="1:74">
      <c r="A34" s="16" t="s">
        <v>36</v>
      </c>
      <c r="B34" s="244">
        <v>1591.75</v>
      </c>
      <c r="C34" s="244">
        <v>1392.625</v>
      </c>
      <c r="D34" s="244">
        <v>382</v>
      </c>
      <c r="E34" s="244">
        <v>99.875</v>
      </c>
      <c r="F34" s="244">
        <v>4.5</v>
      </c>
      <c r="G34" s="244">
        <v>102.75</v>
      </c>
      <c r="H34" s="244">
        <v>0</v>
      </c>
      <c r="I34" s="244">
        <v>1.25</v>
      </c>
      <c r="J34" s="244">
        <v>0</v>
      </c>
      <c r="K34" s="244">
        <v>12.5</v>
      </c>
      <c r="L34" s="154">
        <v>44379.2209</v>
      </c>
      <c r="M34" s="154">
        <f t="shared" si="0"/>
        <v>47966.4709</v>
      </c>
      <c r="V34" s="16" t="s">
        <v>33</v>
      </c>
      <c r="W34" s="247">
        <v>1201.625595238095</v>
      </c>
      <c r="X34" s="247">
        <v>124.45714285714284</v>
      </c>
      <c r="Y34" s="247">
        <v>28.55654761904762</v>
      </c>
      <c r="Z34" s="247">
        <v>40.863095238095241</v>
      </c>
      <c r="AA34" s="247">
        <v>0.23809523809523811</v>
      </c>
      <c r="AB34" s="247">
        <v>4.4940476190476186</v>
      </c>
      <c r="AC34" s="247">
        <v>8.3928571428571423</v>
      </c>
      <c r="AD34" s="247">
        <v>0</v>
      </c>
      <c r="AE34" s="247">
        <v>0</v>
      </c>
      <c r="AF34" s="247">
        <v>1.0714285714285714</v>
      </c>
      <c r="AQ34" s="16" t="s">
        <v>39</v>
      </c>
      <c r="AR34" s="247">
        <v>531.4880952380953</v>
      </c>
      <c r="AS34" s="247">
        <v>620.95000000000005</v>
      </c>
      <c r="AT34" s="247">
        <v>41.011904761904766</v>
      </c>
      <c r="AU34" s="247">
        <v>572.32142857142856</v>
      </c>
      <c r="AV34" s="247">
        <v>0</v>
      </c>
      <c r="AW34" s="247">
        <v>3.5119047619047623</v>
      </c>
      <c r="AX34" s="247">
        <v>0</v>
      </c>
      <c r="AY34" s="247">
        <v>0</v>
      </c>
      <c r="AZ34" s="247">
        <v>0</v>
      </c>
      <c r="BA34" s="247">
        <v>0</v>
      </c>
      <c r="BL34" s="16" t="s">
        <v>39</v>
      </c>
      <c r="BM34" s="247">
        <v>322.01587301587301</v>
      </c>
      <c r="BN34" s="247">
        <v>864.42857142857133</v>
      </c>
      <c r="BO34" s="247">
        <v>182.66666666666669</v>
      </c>
      <c r="BP34" s="247">
        <v>426.84126984126988</v>
      </c>
      <c r="BQ34" s="247">
        <v>0</v>
      </c>
      <c r="BR34" s="247">
        <v>1.8333333333333335</v>
      </c>
      <c r="BS34" s="247">
        <v>0</v>
      </c>
      <c r="BT34" s="247">
        <v>0</v>
      </c>
      <c r="BU34" s="247">
        <v>0</v>
      </c>
      <c r="BV34" s="247">
        <v>0</v>
      </c>
    </row>
    <row r="35" spans="1:74" ht="12" thickBot="1">
      <c r="A35" s="16" t="s">
        <v>39</v>
      </c>
      <c r="B35" s="244">
        <v>303.48333333333329</v>
      </c>
      <c r="C35" s="244">
        <v>1497.0833333333335</v>
      </c>
      <c r="D35" s="244">
        <v>5443.625</v>
      </c>
      <c r="E35" s="244">
        <v>183.38333333333333</v>
      </c>
      <c r="F35" s="244">
        <v>0.25</v>
      </c>
      <c r="G35" s="244">
        <v>532.25</v>
      </c>
      <c r="H35" s="244">
        <v>0</v>
      </c>
      <c r="I35" s="244">
        <v>0.1</v>
      </c>
      <c r="J35" s="244">
        <v>0</v>
      </c>
      <c r="K35" s="244">
        <v>3.2666666666666671</v>
      </c>
      <c r="L35" s="154">
        <v>63719.607700000015</v>
      </c>
      <c r="M35" s="154">
        <f t="shared" si="0"/>
        <v>71683.049366666688</v>
      </c>
      <c r="V35" s="16" t="s">
        <v>34</v>
      </c>
      <c r="W35" s="247">
        <v>687.92389455782302</v>
      </c>
      <c r="X35" s="247">
        <v>335.82440476190476</v>
      </c>
      <c r="Y35" s="247">
        <v>4.8452380952380958</v>
      </c>
      <c r="Z35" s="247">
        <v>15.273809523809522</v>
      </c>
      <c r="AA35" s="247">
        <v>0</v>
      </c>
      <c r="AB35" s="247">
        <v>3.7589285714285716</v>
      </c>
      <c r="AC35" s="247">
        <v>0.21428571428571427</v>
      </c>
      <c r="AD35" s="247">
        <v>0</v>
      </c>
      <c r="AE35" s="247">
        <v>0</v>
      </c>
      <c r="AF35" s="247">
        <v>1.9047619047619049</v>
      </c>
      <c r="AQ35" s="47" t="s">
        <v>40</v>
      </c>
      <c r="AR35" s="247">
        <v>1461.202380952381</v>
      </c>
      <c r="AS35" s="247">
        <v>743.76190476190482</v>
      </c>
      <c r="AT35" s="247">
        <v>19.154761904761905</v>
      </c>
      <c r="AU35" s="247">
        <v>464.9404761904762</v>
      </c>
      <c r="AV35" s="247">
        <v>0.47619047619047622</v>
      </c>
      <c r="AW35" s="247">
        <v>3.3928571428571428</v>
      </c>
      <c r="AX35" s="247">
        <v>0</v>
      </c>
      <c r="AY35" s="247">
        <v>0</v>
      </c>
      <c r="AZ35" s="247">
        <v>0</v>
      </c>
      <c r="BA35" s="247">
        <v>7.1428571428571432</v>
      </c>
      <c r="BL35" s="47" t="s">
        <v>40</v>
      </c>
      <c r="BM35" s="247">
        <v>177</v>
      </c>
      <c r="BN35" s="247">
        <v>290.33333333333337</v>
      </c>
      <c r="BO35" s="247">
        <v>132</v>
      </c>
      <c r="BP35" s="247">
        <v>305.66666666666669</v>
      </c>
      <c r="BQ35" s="247">
        <v>0</v>
      </c>
      <c r="BR35" s="247">
        <v>0.33333333333333337</v>
      </c>
      <c r="BS35" s="247">
        <v>0</v>
      </c>
      <c r="BT35" s="247">
        <v>0</v>
      </c>
      <c r="BU35" s="247">
        <v>0</v>
      </c>
      <c r="BV35" s="247">
        <v>8</v>
      </c>
    </row>
    <row r="36" spans="1:74">
      <c r="A36" s="16" t="s">
        <v>40</v>
      </c>
      <c r="B36" s="247">
        <v>807.37857142857149</v>
      </c>
      <c r="C36" s="247">
        <v>544.34285714285716</v>
      </c>
      <c r="D36" s="247">
        <v>9073.7000000000007</v>
      </c>
      <c r="E36" s="247">
        <v>13.528571428571428</v>
      </c>
      <c r="F36" s="247">
        <v>0</v>
      </c>
      <c r="G36" s="247">
        <v>828.71428571428567</v>
      </c>
      <c r="H36" s="247">
        <v>148.5</v>
      </c>
      <c r="I36" s="247">
        <v>0.1</v>
      </c>
      <c r="J36" s="247">
        <v>0</v>
      </c>
      <c r="K36" s="247">
        <v>2.35</v>
      </c>
      <c r="L36" s="154">
        <v>52707.72080000001</v>
      </c>
      <c r="M36" s="154">
        <f t="shared" si="0"/>
        <v>64126.335085714294</v>
      </c>
      <c r="V36" s="16" t="s">
        <v>36</v>
      </c>
      <c r="W36" s="247">
        <v>2158.3184523809523</v>
      </c>
      <c r="X36" s="247">
        <v>456.60714285714283</v>
      </c>
      <c r="Y36" s="247">
        <v>5.7440476190476186</v>
      </c>
      <c r="Z36" s="247">
        <v>34.80654761904762</v>
      </c>
      <c r="AA36" s="247">
        <v>0</v>
      </c>
      <c r="AB36" s="247">
        <v>14.375</v>
      </c>
      <c r="AC36" s="247">
        <v>0</v>
      </c>
      <c r="AD36" s="247">
        <v>0.11904761904761905</v>
      </c>
      <c r="AE36" s="247">
        <v>0</v>
      </c>
      <c r="AF36" s="247">
        <v>0</v>
      </c>
    </row>
    <row r="37" spans="1:74">
      <c r="A37" s="158" t="s">
        <v>293</v>
      </c>
      <c r="V37" s="16" t="s">
        <v>39</v>
      </c>
      <c r="W37" s="247">
        <v>1015.5059523809524</v>
      </c>
      <c r="X37" s="247">
        <v>1163.889880952381</v>
      </c>
      <c r="Y37" s="247">
        <v>44.663690476190474</v>
      </c>
      <c r="Z37" s="247">
        <v>102.6875</v>
      </c>
      <c r="AA37" s="247">
        <v>0.7142857142857143</v>
      </c>
      <c r="AB37" s="247">
        <v>46.011904761904759</v>
      </c>
      <c r="AC37" s="247">
        <v>0</v>
      </c>
      <c r="AD37" s="247">
        <v>0</v>
      </c>
      <c r="AE37" s="247">
        <v>0</v>
      </c>
      <c r="AF37" s="247">
        <v>0</v>
      </c>
    </row>
    <row r="38" spans="1:74" ht="23.25" thickBot="1">
      <c r="A38" s="5" t="s">
        <v>109</v>
      </c>
      <c r="B38" s="253" t="s">
        <v>120</v>
      </c>
      <c r="C38" s="253" t="s">
        <v>121</v>
      </c>
      <c r="D38" s="253" t="s">
        <v>122</v>
      </c>
      <c r="E38" s="253" t="s">
        <v>123</v>
      </c>
      <c r="F38" s="253" t="s">
        <v>124</v>
      </c>
      <c r="G38" s="253" t="s">
        <v>125</v>
      </c>
      <c r="H38" s="253" t="s">
        <v>126</v>
      </c>
      <c r="I38" s="253" t="s">
        <v>127</v>
      </c>
      <c r="J38" s="253" t="s">
        <v>128</v>
      </c>
      <c r="K38" s="253" t="s">
        <v>129</v>
      </c>
      <c r="V38" s="47" t="s">
        <v>40</v>
      </c>
      <c r="W38" s="247">
        <v>2725.7602040816323</v>
      </c>
      <c r="X38" s="247">
        <v>1872.8979591836735</v>
      </c>
      <c r="Y38" s="247">
        <v>46.887755102040821</v>
      </c>
      <c r="Z38" s="247">
        <v>229.62755102040816</v>
      </c>
      <c r="AA38" s="247">
        <v>2.8571428571428572</v>
      </c>
      <c r="AB38" s="247">
        <v>29.51530612244898</v>
      </c>
      <c r="AC38" s="247">
        <v>0</v>
      </c>
      <c r="AD38" s="247">
        <v>0</v>
      </c>
      <c r="AE38" s="247">
        <v>0</v>
      </c>
      <c r="AF38" s="247">
        <v>0</v>
      </c>
    </row>
    <row r="39" spans="1:74">
      <c r="A39" s="16" t="s">
        <v>31</v>
      </c>
      <c r="B39" s="254">
        <v>313.85666666666668</v>
      </c>
      <c r="C39" s="254">
        <v>158.85</v>
      </c>
      <c r="D39" s="254">
        <v>61.433333333333337</v>
      </c>
      <c r="E39" s="254">
        <v>39.36666666666666</v>
      </c>
      <c r="F39" s="254">
        <v>3</v>
      </c>
      <c r="G39" s="254">
        <v>0.56999999999999995</v>
      </c>
      <c r="H39" s="254">
        <v>16.75</v>
      </c>
      <c r="I39" s="254">
        <v>0</v>
      </c>
      <c r="J39" s="254">
        <v>0</v>
      </c>
      <c r="K39" s="254">
        <v>0.7</v>
      </c>
    </row>
    <row r="40" spans="1:74" ht="22.5">
      <c r="A40" s="16" t="s">
        <v>33</v>
      </c>
      <c r="B40" s="254">
        <v>208.45</v>
      </c>
      <c r="C40" s="254">
        <v>151.23333333333335</v>
      </c>
      <c r="D40" s="254">
        <v>32.43333333333333</v>
      </c>
      <c r="E40" s="254">
        <v>20.883333333333333</v>
      </c>
      <c r="F40" s="254">
        <v>0</v>
      </c>
      <c r="G40" s="254">
        <v>2.166666666666667</v>
      </c>
      <c r="H40" s="254">
        <v>2.6666666666666665</v>
      </c>
      <c r="I40" s="254">
        <v>0.2</v>
      </c>
      <c r="J40" s="254">
        <v>0</v>
      </c>
      <c r="K40" s="254">
        <v>0</v>
      </c>
      <c r="AQ40" s="1" t="s">
        <v>294</v>
      </c>
      <c r="BL40" s="1" t="s">
        <v>295</v>
      </c>
    </row>
    <row r="41" spans="1:74" ht="33.75">
      <c r="A41" s="16" t="s">
        <v>34</v>
      </c>
      <c r="B41" s="254">
        <v>1723.6761904761904</v>
      </c>
      <c r="C41" s="254">
        <v>164</v>
      </c>
      <c r="D41" s="254">
        <v>27.333333333333336</v>
      </c>
      <c r="E41" s="254">
        <v>6.2</v>
      </c>
      <c r="F41" s="254">
        <v>0.53333333333333344</v>
      </c>
      <c r="G41" s="254">
        <v>6.9</v>
      </c>
      <c r="H41" s="254">
        <v>1.6</v>
      </c>
      <c r="I41" s="254">
        <v>0.2</v>
      </c>
      <c r="J41" s="254">
        <v>0</v>
      </c>
      <c r="K41" s="254">
        <v>0</v>
      </c>
      <c r="AQ41" s="222" t="s">
        <v>109</v>
      </c>
      <c r="AR41" s="3" t="s">
        <v>120</v>
      </c>
      <c r="AS41" s="3" t="s">
        <v>121</v>
      </c>
      <c r="AT41" s="3" t="s">
        <v>122</v>
      </c>
      <c r="AU41" s="3" t="s">
        <v>123</v>
      </c>
      <c r="AV41" s="3" t="s">
        <v>124</v>
      </c>
      <c r="AW41" s="3" t="s">
        <v>125</v>
      </c>
      <c r="AX41" s="3" t="s">
        <v>126</v>
      </c>
      <c r="AY41" s="3" t="s">
        <v>127</v>
      </c>
      <c r="AZ41" s="3" t="s">
        <v>128</v>
      </c>
      <c r="BA41" s="3" t="s">
        <v>129</v>
      </c>
      <c r="BL41" s="222" t="s">
        <v>109</v>
      </c>
      <c r="BM41" s="3" t="s">
        <v>120</v>
      </c>
      <c r="BN41" s="3" t="s">
        <v>121</v>
      </c>
      <c r="BO41" s="3" t="s">
        <v>122</v>
      </c>
      <c r="BP41" s="3" t="s">
        <v>123</v>
      </c>
      <c r="BQ41" s="3" t="s">
        <v>124</v>
      </c>
      <c r="BR41" s="3" t="s">
        <v>125</v>
      </c>
      <c r="BS41" s="3" t="s">
        <v>126</v>
      </c>
      <c r="BT41" s="3" t="s">
        <v>127</v>
      </c>
      <c r="BU41" s="3" t="s">
        <v>128</v>
      </c>
      <c r="BV41" s="3" t="s">
        <v>129</v>
      </c>
    </row>
    <row r="42" spans="1:74">
      <c r="A42" s="16" t="s">
        <v>36</v>
      </c>
      <c r="B42" s="254">
        <v>631.66666666666663</v>
      </c>
      <c r="C42" s="254">
        <v>1441.6666666666667</v>
      </c>
      <c r="D42" s="254">
        <v>549.16666666666663</v>
      </c>
      <c r="E42" s="254">
        <v>89.166666666666671</v>
      </c>
      <c r="F42" s="254">
        <v>0.83333333333333337</v>
      </c>
      <c r="G42" s="254">
        <v>130</v>
      </c>
      <c r="H42" s="254">
        <v>0</v>
      </c>
      <c r="I42" s="254">
        <v>0</v>
      </c>
      <c r="J42" s="254">
        <v>0</v>
      </c>
      <c r="K42" s="254">
        <v>0</v>
      </c>
      <c r="AQ42" s="16" t="s">
        <v>31</v>
      </c>
      <c r="AR42" s="255">
        <v>4350.7959183673465</v>
      </c>
      <c r="AS42" s="255">
        <v>111.58231292517007</v>
      </c>
      <c r="AT42" s="255">
        <v>41.067176870748298</v>
      </c>
      <c r="AU42" s="255">
        <v>245.24362244897958</v>
      </c>
      <c r="AV42" s="255">
        <v>14.285714285714286</v>
      </c>
      <c r="AW42" s="255">
        <v>1.6666666666666667</v>
      </c>
      <c r="AX42" s="255">
        <v>3.0973639455782309</v>
      </c>
      <c r="AY42" s="255">
        <v>0</v>
      </c>
      <c r="AZ42" s="255">
        <v>0</v>
      </c>
      <c r="BA42" s="255">
        <v>0</v>
      </c>
      <c r="BL42" s="16" t="s">
        <v>31</v>
      </c>
      <c r="BM42" s="255">
        <v>10074</v>
      </c>
      <c r="BN42" s="255">
        <v>876.74666666666667</v>
      </c>
      <c r="BO42" s="255">
        <v>173.33333333333331</v>
      </c>
      <c r="BP42" s="255">
        <v>520.66666666666663</v>
      </c>
      <c r="BQ42" s="255">
        <v>6</v>
      </c>
      <c r="BR42" s="255">
        <v>5.3333333333333339</v>
      </c>
      <c r="BS42" s="255">
        <v>0</v>
      </c>
      <c r="BT42" s="255">
        <v>0</v>
      </c>
      <c r="BU42" s="255">
        <v>0</v>
      </c>
      <c r="BV42" s="255">
        <v>0</v>
      </c>
    </row>
    <row r="43" spans="1:74" ht="22.5">
      <c r="A43" s="16" t="s">
        <v>39</v>
      </c>
      <c r="B43" s="254">
        <v>427</v>
      </c>
      <c r="C43" s="254">
        <v>2769.5</v>
      </c>
      <c r="D43" s="254">
        <v>10321</v>
      </c>
      <c r="E43" s="254">
        <v>335.5</v>
      </c>
      <c r="F43" s="254">
        <v>0</v>
      </c>
      <c r="G43" s="254">
        <v>1059.5</v>
      </c>
      <c r="H43" s="254">
        <v>0</v>
      </c>
      <c r="I43" s="254">
        <v>0</v>
      </c>
      <c r="J43" s="254">
        <v>0</v>
      </c>
      <c r="K43" s="254">
        <v>0</v>
      </c>
      <c r="V43" s="1" t="s">
        <v>296</v>
      </c>
      <c r="AQ43" s="16" t="s">
        <v>33</v>
      </c>
      <c r="AR43" s="255">
        <v>2787.9523809523812</v>
      </c>
      <c r="AS43" s="255">
        <v>221.38095238095238</v>
      </c>
      <c r="AT43" s="255">
        <v>107.14285714285714</v>
      </c>
      <c r="AU43" s="255">
        <v>275.47619047619048</v>
      </c>
      <c r="AV43" s="255">
        <v>19.285714285714285</v>
      </c>
      <c r="AW43" s="255">
        <v>2.0952380952380953</v>
      </c>
      <c r="AX43" s="255">
        <v>1.3809523809523812</v>
      </c>
      <c r="AY43" s="255">
        <v>0</v>
      </c>
      <c r="AZ43" s="255">
        <v>0</v>
      </c>
      <c r="BA43" s="255">
        <v>0</v>
      </c>
      <c r="BL43" s="16" t="s">
        <v>33</v>
      </c>
      <c r="BM43" s="255">
        <v>3179.666666666667</v>
      </c>
      <c r="BN43" s="255">
        <v>833.33333333333337</v>
      </c>
      <c r="BO43" s="255">
        <v>128</v>
      </c>
      <c r="BP43" s="255">
        <v>552.33333333333337</v>
      </c>
      <c r="BQ43" s="255">
        <v>0</v>
      </c>
      <c r="BR43" s="255">
        <v>7</v>
      </c>
      <c r="BS43" s="255">
        <v>0</v>
      </c>
      <c r="BT43" s="255">
        <v>0</v>
      </c>
      <c r="BU43" s="255">
        <v>0</v>
      </c>
      <c r="BV43" s="255">
        <v>0</v>
      </c>
    </row>
    <row r="44" spans="1:74" ht="22.5">
      <c r="A44" s="16" t="s">
        <v>40</v>
      </c>
      <c r="B44" s="254">
        <v>848.85714285714278</v>
      </c>
      <c r="C44" s="254">
        <v>893.28571428571433</v>
      </c>
      <c r="D44" s="254">
        <v>15890</v>
      </c>
      <c r="E44" s="254">
        <v>24.357142857142858</v>
      </c>
      <c r="F44" s="254">
        <v>0</v>
      </c>
      <c r="G44" s="254">
        <v>1637.4285714285713</v>
      </c>
      <c r="H44" s="254">
        <v>0</v>
      </c>
      <c r="I44" s="254">
        <v>0</v>
      </c>
      <c r="J44" s="254">
        <v>0</v>
      </c>
      <c r="K44" s="254">
        <v>0</v>
      </c>
      <c r="V44" s="222" t="s">
        <v>109</v>
      </c>
      <c r="W44" s="3" t="s">
        <v>120</v>
      </c>
      <c r="X44" s="3" t="s">
        <v>121</v>
      </c>
      <c r="Y44" s="3" t="s">
        <v>122</v>
      </c>
      <c r="Z44" s="3" t="s">
        <v>123</v>
      </c>
      <c r="AA44" s="3" t="s">
        <v>124</v>
      </c>
      <c r="AB44" s="3" t="s">
        <v>125</v>
      </c>
      <c r="AC44" s="3" t="s">
        <v>126</v>
      </c>
      <c r="AD44" s="3" t="s">
        <v>127</v>
      </c>
      <c r="AE44" s="3" t="s">
        <v>128</v>
      </c>
      <c r="AF44" s="3" t="s">
        <v>129</v>
      </c>
      <c r="AQ44" s="16" t="s">
        <v>34</v>
      </c>
      <c r="AR44" s="255">
        <v>982.42857142857144</v>
      </c>
      <c r="AS44" s="255">
        <v>420.04761904761909</v>
      </c>
      <c r="AT44" s="255">
        <v>49.928571428571431</v>
      </c>
      <c r="AU44" s="255">
        <v>603</v>
      </c>
      <c r="AV44" s="255">
        <v>4.7619047619047619</v>
      </c>
      <c r="AW44" s="255">
        <v>1.4047619047619049</v>
      </c>
      <c r="AX44" s="255">
        <v>0</v>
      </c>
      <c r="AY44" s="255">
        <v>0</v>
      </c>
      <c r="AZ44" s="255">
        <v>0</v>
      </c>
      <c r="BA44" s="255">
        <v>15.238095238095239</v>
      </c>
      <c r="BL44" s="16" t="s">
        <v>34</v>
      </c>
      <c r="BM44" s="255">
        <v>2401.3333333333335</v>
      </c>
      <c r="BN44" s="255">
        <v>3515.3333333333335</v>
      </c>
      <c r="BO44" s="255">
        <v>81.333333333333343</v>
      </c>
      <c r="BP44" s="255">
        <v>750.66666666666663</v>
      </c>
      <c r="BQ44" s="255">
        <v>43.333333333333329</v>
      </c>
      <c r="BR44" s="255">
        <v>8</v>
      </c>
      <c r="BS44" s="255">
        <v>0</v>
      </c>
      <c r="BT44" s="255">
        <v>0</v>
      </c>
      <c r="BU44" s="255">
        <v>0</v>
      </c>
      <c r="BV44" s="255">
        <v>0</v>
      </c>
    </row>
    <row r="45" spans="1:74">
      <c r="V45" s="16" t="s">
        <v>31</v>
      </c>
      <c r="W45" s="255">
        <v>1270.1666666666667</v>
      </c>
      <c r="X45" s="255">
        <v>72.94047619047619</v>
      </c>
      <c r="Y45" s="255">
        <v>138</v>
      </c>
      <c r="Z45" s="255">
        <v>58.357142857142854</v>
      </c>
      <c r="AA45" s="255">
        <v>0.7142857142857143</v>
      </c>
      <c r="AB45" s="255">
        <v>0.44642857142857145</v>
      </c>
      <c r="AC45" s="255">
        <v>6</v>
      </c>
      <c r="AD45" s="255">
        <v>0</v>
      </c>
      <c r="AE45" s="255">
        <v>0</v>
      </c>
      <c r="AF45" s="255">
        <v>0</v>
      </c>
      <c r="AQ45" s="16" t="s">
        <v>36</v>
      </c>
      <c r="AR45" s="255">
        <v>311.54761904761909</v>
      </c>
      <c r="AS45" s="255">
        <v>576.78571428571433</v>
      </c>
      <c r="AT45" s="255">
        <v>131.66666666666666</v>
      </c>
      <c r="AU45" s="255">
        <v>388.80952380952385</v>
      </c>
      <c r="AV45" s="255">
        <v>0</v>
      </c>
      <c r="AW45" s="255">
        <v>6.666666666666667</v>
      </c>
      <c r="AX45" s="255">
        <v>0</v>
      </c>
      <c r="AY45" s="255">
        <v>0.23809523809523811</v>
      </c>
      <c r="AZ45" s="255">
        <v>0</v>
      </c>
      <c r="BA45" s="255">
        <v>1.0256410256410258</v>
      </c>
      <c r="BL45" s="16" t="s">
        <v>36</v>
      </c>
      <c r="BM45" s="255">
        <v>996</v>
      </c>
      <c r="BN45" s="255">
        <v>468.66666666666669</v>
      </c>
      <c r="BO45" s="255">
        <v>84</v>
      </c>
      <c r="BP45" s="255">
        <v>556</v>
      </c>
      <c r="BQ45" s="255">
        <v>1.3333333333333335</v>
      </c>
      <c r="BR45" s="255">
        <v>1.3333333333333335</v>
      </c>
      <c r="BS45" s="255">
        <v>0</v>
      </c>
      <c r="BT45" s="255">
        <v>0</v>
      </c>
      <c r="BU45" s="255">
        <v>0</v>
      </c>
      <c r="BV45" s="255">
        <v>0</v>
      </c>
    </row>
    <row r="46" spans="1:74">
      <c r="A46" s="158" t="s">
        <v>297</v>
      </c>
      <c r="V46" s="16" t="s">
        <v>33</v>
      </c>
      <c r="W46" s="255">
        <v>1368.6904761904759</v>
      </c>
      <c r="X46" s="255">
        <v>205.71428571428569</v>
      </c>
      <c r="Y46" s="255">
        <v>39.523809523809518</v>
      </c>
      <c r="Z46" s="255">
        <v>68.69047619047619</v>
      </c>
      <c r="AA46" s="255">
        <v>0.47619047619047622</v>
      </c>
      <c r="AB46" s="255">
        <v>7.0238095238095237</v>
      </c>
      <c r="AC46" s="255">
        <v>14.285714285714286</v>
      </c>
      <c r="AD46" s="255">
        <v>0</v>
      </c>
      <c r="AE46" s="255">
        <v>0</v>
      </c>
      <c r="AF46" s="255">
        <v>2.1428571428571428</v>
      </c>
      <c r="AQ46" s="16" t="s">
        <v>39</v>
      </c>
      <c r="AR46" s="255">
        <v>531.4880952380953</v>
      </c>
      <c r="AS46" s="255">
        <v>620.95000000000005</v>
      </c>
      <c r="AT46" s="255">
        <v>41.011904761904766</v>
      </c>
      <c r="AU46" s="255">
        <v>572.32142857142856</v>
      </c>
      <c r="AV46" s="255">
        <v>0</v>
      </c>
      <c r="AW46" s="255">
        <v>3.5119047619047623</v>
      </c>
      <c r="AX46" s="255">
        <v>0</v>
      </c>
      <c r="AY46" s="255">
        <v>0</v>
      </c>
      <c r="AZ46" s="255">
        <v>0</v>
      </c>
      <c r="BA46" s="255">
        <v>0</v>
      </c>
      <c r="BL46" s="16" t="s">
        <v>39</v>
      </c>
      <c r="BM46" s="255">
        <v>269.33333333333337</v>
      </c>
      <c r="BN46" s="255">
        <v>822</v>
      </c>
      <c r="BO46" s="255">
        <v>352</v>
      </c>
      <c r="BP46" s="255">
        <v>760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</row>
    <row r="47" spans="1:74" ht="23.25" thickBot="1">
      <c r="A47" s="5" t="s">
        <v>109</v>
      </c>
      <c r="B47" s="253" t="s">
        <v>120</v>
      </c>
      <c r="C47" s="253" t="s">
        <v>121</v>
      </c>
      <c r="D47" s="253" t="s">
        <v>122</v>
      </c>
      <c r="E47" s="253" t="s">
        <v>123</v>
      </c>
      <c r="F47" s="253" t="s">
        <v>124</v>
      </c>
      <c r="G47" s="253" t="s">
        <v>125</v>
      </c>
      <c r="H47" s="253" t="s">
        <v>126</v>
      </c>
      <c r="I47" s="253" t="s">
        <v>127</v>
      </c>
      <c r="J47" s="253" t="s">
        <v>128</v>
      </c>
      <c r="K47" s="253" t="s">
        <v>129</v>
      </c>
      <c r="V47" s="16" t="s">
        <v>34</v>
      </c>
      <c r="W47" s="255">
        <v>853.95238095238096</v>
      </c>
      <c r="X47" s="255">
        <v>481.2380952380953</v>
      </c>
      <c r="Y47" s="255">
        <v>6.8333333333333339</v>
      </c>
      <c r="Z47" s="255">
        <v>27.047619047619044</v>
      </c>
      <c r="AA47" s="255">
        <v>0</v>
      </c>
      <c r="AB47" s="255">
        <v>6.3571428571428568</v>
      </c>
      <c r="AC47" s="255">
        <v>0</v>
      </c>
      <c r="AD47" s="255">
        <v>0</v>
      </c>
      <c r="AE47" s="255">
        <v>0</v>
      </c>
      <c r="AF47" s="255">
        <v>3.8095238095238098</v>
      </c>
      <c r="AQ47" s="47" t="s">
        <v>40</v>
      </c>
      <c r="AR47" s="255">
        <v>1461.202380952381</v>
      </c>
      <c r="AS47" s="255">
        <v>743.76190476190482</v>
      </c>
      <c r="AT47" s="255">
        <v>19.154761904761905</v>
      </c>
      <c r="AU47" s="255">
        <v>464.9404761904762</v>
      </c>
      <c r="AV47" s="255">
        <v>0.47619047619047622</v>
      </c>
      <c r="AW47" s="255">
        <v>3.3928571428571428</v>
      </c>
      <c r="AX47" s="255">
        <v>0</v>
      </c>
      <c r="AY47" s="255">
        <v>0</v>
      </c>
      <c r="AZ47" s="255">
        <v>0</v>
      </c>
      <c r="BA47" s="255">
        <v>7.1428571428571432</v>
      </c>
      <c r="BL47" s="47" t="s">
        <v>40</v>
      </c>
      <c r="BM47" s="255">
        <v>70.666666666666657</v>
      </c>
      <c r="BN47" s="255">
        <v>130</v>
      </c>
      <c r="BO47" s="255">
        <v>214</v>
      </c>
      <c r="BP47" s="255">
        <v>111.33333333333333</v>
      </c>
      <c r="BQ47" s="255">
        <v>0</v>
      </c>
      <c r="BR47" s="255">
        <v>0.66666666666666674</v>
      </c>
      <c r="BS47" s="255">
        <v>0</v>
      </c>
      <c r="BT47" s="255">
        <v>0</v>
      </c>
      <c r="BU47" s="255">
        <v>0</v>
      </c>
      <c r="BV47" s="255">
        <v>0</v>
      </c>
    </row>
    <row r="48" spans="1:74">
      <c r="A48" s="16" t="s">
        <v>31</v>
      </c>
      <c r="B48" s="254">
        <v>110.33333333333334</v>
      </c>
      <c r="C48" s="254">
        <v>54.533333333333324</v>
      </c>
      <c r="D48" s="254">
        <v>55.866666666666674</v>
      </c>
      <c r="E48" s="254">
        <v>1.6666666666666665</v>
      </c>
      <c r="F48" s="254">
        <v>3.666666666666667</v>
      </c>
      <c r="G48" s="254">
        <v>0.2</v>
      </c>
      <c r="H48" s="254">
        <v>3.8</v>
      </c>
      <c r="I48" s="254">
        <v>0.33333333333333337</v>
      </c>
      <c r="J48" s="254">
        <v>0</v>
      </c>
      <c r="K48" s="254">
        <v>0</v>
      </c>
      <c r="V48" s="16" t="s">
        <v>36</v>
      </c>
      <c r="W48" s="255">
        <v>2736.9940476190473</v>
      </c>
      <c r="X48" s="255">
        <v>845.65476190476181</v>
      </c>
      <c r="Y48" s="255">
        <v>6.1904761904761898</v>
      </c>
      <c r="Z48" s="255">
        <v>59.672619047619051</v>
      </c>
      <c r="AA48" s="255">
        <v>0</v>
      </c>
      <c r="AB48" s="255">
        <v>26.607142857142858</v>
      </c>
      <c r="AC48" s="255">
        <v>0</v>
      </c>
      <c r="AD48" s="255">
        <v>0.23809523809523811</v>
      </c>
      <c r="AE48" s="255">
        <v>0</v>
      </c>
      <c r="AF48" s="255">
        <v>0</v>
      </c>
    </row>
    <row r="49" spans="1:74">
      <c r="A49" s="16" t="s">
        <v>33</v>
      </c>
      <c r="B49" s="254">
        <v>230.3666666666667</v>
      </c>
      <c r="C49" s="254">
        <v>152.83333333333331</v>
      </c>
      <c r="D49" s="254">
        <v>21.933333333333334</v>
      </c>
      <c r="E49" s="254">
        <v>0.33333333333333337</v>
      </c>
      <c r="F49" s="254">
        <v>1.6</v>
      </c>
      <c r="G49" s="254">
        <v>0.33333333333333337</v>
      </c>
      <c r="H49" s="254">
        <v>32.733333333333334</v>
      </c>
      <c r="I49" s="254">
        <v>0.2</v>
      </c>
      <c r="J49" s="254">
        <v>0</v>
      </c>
      <c r="K49" s="254">
        <v>0</v>
      </c>
      <c r="V49" s="16" t="s">
        <v>39</v>
      </c>
      <c r="W49" s="255">
        <v>362.26190476190476</v>
      </c>
      <c r="X49" s="255">
        <v>2131.261904761905</v>
      </c>
      <c r="Y49" s="255">
        <v>88.523809523809518</v>
      </c>
      <c r="Z49" s="255">
        <v>160.64285714285714</v>
      </c>
      <c r="AA49" s="255">
        <v>1.4285714285714286</v>
      </c>
      <c r="AB49" s="255">
        <v>77.738095238095227</v>
      </c>
      <c r="AC49" s="255">
        <v>0</v>
      </c>
      <c r="AD49" s="255">
        <v>0</v>
      </c>
      <c r="AE49" s="255">
        <v>0</v>
      </c>
      <c r="AF49" s="255">
        <v>0</v>
      </c>
    </row>
    <row r="50" spans="1:74" ht="23.25" thickBot="1">
      <c r="A50" s="16" t="s">
        <v>34</v>
      </c>
      <c r="B50" s="254">
        <v>452.80476190476185</v>
      </c>
      <c r="C50" s="254">
        <v>93.11904761904762</v>
      </c>
      <c r="D50" s="254">
        <v>74.833333333333329</v>
      </c>
      <c r="E50" s="254">
        <v>4.6904761904761907</v>
      </c>
      <c r="F50" s="254">
        <v>0.5</v>
      </c>
      <c r="G50" s="254">
        <v>5.3476190476190473</v>
      </c>
      <c r="H50" s="254">
        <v>0.63333333333333341</v>
      </c>
      <c r="I50" s="254">
        <v>0.33333333333333337</v>
      </c>
      <c r="J50" s="254">
        <v>0</v>
      </c>
      <c r="K50" s="254">
        <v>0</v>
      </c>
      <c r="V50" s="47" t="s">
        <v>40</v>
      </c>
      <c r="W50" s="255">
        <v>318.52040816326536</v>
      </c>
      <c r="X50" s="255">
        <v>1080.5102040816325</v>
      </c>
      <c r="Y50" s="255">
        <v>86.632653061224488</v>
      </c>
      <c r="Z50" s="255">
        <v>230.25510204081633</v>
      </c>
      <c r="AA50" s="255">
        <v>5.7142857142857144</v>
      </c>
      <c r="AB50" s="255">
        <v>37.602040816326529</v>
      </c>
      <c r="AC50" s="255">
        <v>0</v>
      </c>
      <c r="AD50" s="255">
        <v>0</v>
      </c>
      <c r="AE50" s="255">
        <v>0</v>
      </c>
      <c r="AF50" s="255">
        <v>0</v>
      </c>
      <c r="AQ50" s="1" t="s">
        <v>298</v>
      </c>
      <c r="BL50" s="1" t="s">
        <v>299</v>
      </c>
    </row>
    <row r="51" spans="1:74" ht="33.75">
      <c r="A51" s="16" t="s">
        <v>36</v>
      </c>
      <c r="B51" s="254">
        <v>1591.75</v>
      </c>
      <c r="C51" s="254">
        <v>1392.625</v>
      </c>
      <c r="D51" s="254">
        <v>382</v>
      </c>
      <c r="E51" s="254">
        <v>99.875</v>
      </c>
      <c r="F51" s="254">
        <v>4.5</v>
      </c>
      <c r="G51" s="254">
        <v>102.75</v>
      </c>
      <c r="H51" s="254">
        <v>0</v>
      </c>
      <c r="I51" s="254">
        <v>1.25</v>
      </c>
      <c r="J51" s="254">
        <v>0</v>
      </c>
      <c r="K51" s="254">
        <v>12.5</v>
      </c>
      <c r="AQ51" s="222" t="s">
        <v>109</v>
      </c>
      <c r="AR51" s="3" t="s">
        <v>120</v>
      </c>
      <c r="AS51" s="3" t="s">
        <v>121</v>
      </c>
      <c r="AT51" s="3" t="s">
        <v>122</v>
      </c>
      <c r="AU51" s="3" t="s">
        <v>123</v>
      </c>
      <c r="AV51" s="3" t="s">
        <v>124</v>
      </c>
      <c r="AW51" s="3" t="s">
        <v>125</v>
      </c>
      <c r="AX51" s="3" t="s">
        <v>126</v>
      </c>
      <c r="AY51" s="3" t="s">
        <v>127</v>
      </c>
      <c r="AZ51" s="3" t="s">
        <v>128</v>
      </c>
      <c r="BA51" s="3" t="s">
        <v>129</v>
      </c>
      <c r="BL51" s="222" t="s">
        <v>109</v>
      </c>
      <c r="BM51" s="3" t="s">
        <v>120</v>
      </c>
      <c r="BN51" s="3" t="s">
        <v>121</v>
      </c>
      <c r="BO51" s="3" t="s">
        <v>122</v>
      </c>
      <c r="BP51" s="3" t="s">
        <v>123</v>
      </c>
      <c r="BQ51" s="3" t="s">
        <v>124</v>
      </c>
      <c r="BR51" s="3" t="s">
        <v>125</v>
      </c>
      <c r="BS51" s="3" t="s">
        <v>126</v>
      </c>
      <c r="BT51" s="3" t="s">
        <v>127</v>
      </c>
      <c r="BU51" s="3" t="s">
        <v>128</v>
      </c>
      <c r="BV51" s="3" t="s">
        <v>129</v>
      </c>
    </row>
    <row r="52" spans="1:74">
      <c r="A52" s="16" t="s">
        <v>39</v>
      </c>
      <c r="B52" s="254">
        <v>179.96666666666664</v>
      </c>
      <c r="C52" s="254">
        <v>224.66666666666669</v>
      </c>
      <c r="D52" s="254">
        <v>566.25</v>
      </c>
      <c r="E52" s="254">
        <v>31.266666666666662</v>
      </c>
      <c r="F52" s="254">
        <v>0.5</v>
      </c>
      <c r="G52" s="254">
        <v>5</v>
      </c>
      <c r="H52" s="254">
        <v>0</v>
      </c>
      <c r="I52" s="254">
        <v>0.2</v>
      </c>
      <c r="J52" s="254">
        <v>0</v>
      </c>
      <c r="K52" s="254">
        <v>6.5333333333333341</v>
      </c>
      <c r="AQ52" s="16" t="s">
        <v>31</v>
      </c>
      <c r="AR52" s="247">
        <v>4350.7959183673465</v>
      </c>
      <c r="AS52" s="247">
        <v>111.58231292517007</v>
      </c>
      <c r="AT52" s="247">
        <v>41.067176870748298</v>
      </c>
      <c r="AU52" s="247">
        <v>245.24362244897958</v>
      </c>
      <c r="AV52" s="247">
        <v>14.285714285714286</v>
      </c>
      <c r="AW52" s="247">
        <v>1.6666666666666667</v>
      </c>
      <c r="AX52" s="247">
        <v>3.0973639455782309</v>
      </c>
      <c r="AY52" s="247">
        <v>0</v>
      </c>
      <c r="AZ52" s="247">
        <v>0</v>
      </c>
      <c r="BA52" s="247">
        <v>0</v>
      </c>
      <c r="BL52" s="16" t="s">
        <v>31</v>
      </c>
      <c r="BM52" s="247">
        <v>586.33333333333326</v>
      </c>
      <c r="BN52" s="247">
        <v>67.333333333333343</v>
      </c>
      <c r="BO52" s="247">
        <v>14.666666666666668</v>
      </c>
      <c r="BP52" s="247">
        <v>28</v>
      </c>
      <c r="BQ52" s="247">
        <v>0</v>
      </c>
      <c r="BR52" s="247">
        <v>4</v>
      </c>
      <c r="BS52" s="247">
        <v>0</v>
      </c>
      <c r="BT52" s="247">
        <v>0</v>
      </c>
      <c r="BU52" s="247">
        <v>0</v>
      </c>
      <c r="BV52" s="247">
        <v>0</v>
      </c>
    </row>
    <row r="53" spans="1:74" ht="22.5">
      <c r="A53" s="16" t="s">
        <v>40</v>
      </c>
      <c r="B53" s="254">
        <v>765.9</v>
      </c>
      <c r="C53" s="254">
        <v>195.4</v>
      </c>
      <c r="D53" s="254">
        <v>2257.4</v>
      </c>
      <c r="E53" s="254">
        <v>2.7</v>
      </c>
      <c r="F53" s="254">
        <v>0</v>
      </c>
      <c r="G53" s="254">
        <v>20</v>
      </c>
      <c r="H53" s="254">
        <v>297</v>
      </c>
      <c r="I53" s="254">
        <v>0.2</v>
      </c>
      <c r="J53" s="254">
        <v>0</v>
      </c>
      <c r="K53" s="254">
        <v>4.7</v>
      </c>
      <c r="V53" s="1" t="s">
        <v>300</v>
      </c>
      <c r="AQ53" s="16" t="s">
        <v>33</v>
      </c>
      <c r="AR53" s="247">
        <v>2787.9523809523812</v>
      </c>
      <c r="AS53" s="247">
        <v>221.38095238095238</v>
      </c>
      <c r="AT53" s="247">
        <v>107.14285714285714</v>
      </c>
      <c r="AU53" s="247">
        <v>275.47619047619048</v>
      </c>
      <c r="AV53" s="247">
        <v>19.285714285714285</v>
      </c>
      <c r="AW53" s="247">
        <v>2.0952380952380953</v>
      </c>
      <c r="AX53" s="247">
        <v>1.3809523809523812</v>
      </c>
      <c r="AY53" s="247">
        <v>0</v>
      </c>
      <c r="AZ53" s="247">
        <v>0</v>
      </c>
      <c r="BA53" s="247">
        <v>0</v>
      </c>
      <c r="BL53" s="16" t="s">
        <v>33</v>
      </c>
      <c r="BM53" s="247">
        <v>105.33333333333333</v>
      </c>
      <c r="BN53" s="247">
        <v>66</v>
      </c>
      <c r="BO53" s="247">
        <v>8</v>
      </c>
      <c r="BP53" s="247">
        <v>5.333333333333333</v>
      </c>
      <c r="BQ53" s="247">
        <v>0</v>
      </c>
      <c r="BR53" s="247">
        <v>0</v>
      </c>
      <c r="BS53" s="247">
        <v>0</v>
      </c>
      <c r="BT53" s="247">
        <v>0</v>
      </c>
      <c r="BU53" s="247">
        <v>0</v>
      </c>
      <c r="BV53" s="247">
        <v>0</v>
      </c>
    </row>
    <row r="54" spans="1:74" ht="22.5">
      <c r="V54" s="222" t="s">
        <v>109</v>
      </c>
      <c r="W54" s="3" t="s">
        <v>120</v>
      </c>
      <c r="X54" s="3" t="s">
        <v>121</v>
      </c>
      <c r="Y54" s="3" t="s">
        <v>122</v>
      </c>
      <c r="Z54" s="3" t="s">
        <v>123</v>
      </c>
      <c r="AA54" s="3" t="s">
        <v>124</v>
      </c>
      <c r="AB54" s="3" t="s">
        <v>125</v>
      </c>
      <c r="AC54" s="3" t="s">
        <v>126</v>
      </c>
      <c r="AD54" s="3" t="s">
        <v>127</v>
      </c>
      <c r="AE54" s="3" t="s">
        <v>128</v>
      </c>
      <c r="AF54" s="3" t="s">
        <v>129</v>
      </c>
      <c r="AQ54" s="16" t="s">
        <v>34</v>
      </c>
      <c r="AR54" s="247">
        <v>982.42857142857144</v>
      </c>
      <c r="AS54" s="247">
        <v>420.04761904761909</v>
      </c>
      <c r="AT54" s="247">
        <v>49.928571428571431</v>
      </c>
      <c r="AU54" s="247">
        <v>603</v>
      </c>
      <c r="AV54" s="247">
        <v>4.7619047619047619</v>
      </c>
      <c r="AW54" s="247">
        <v>1.4047619047619049</v>
      </c>
      <c r="AX54" s="247">
        <v>0</v>
      </c>
      <c r="AY54" s="247">
        <v>0</v>
      </c>
      <c r="AZ54" s="247">
        <v>0</v>
      </c>
      <c r="BA54" s="247">
        <v>15.238095238095239</v>
      </c>
      <c r="BL54" s="16" t="s">
        <v>34</v>
      </c>
      <c r="BM54" s="247">
        <v>716.46666666666658</v>
      </c>
      <c r="BN54" s="247">
        <v>1369.0666666666666</v>
      </c>
      <c r="BO54" s="247">
        <v>35</v>
      </c>
      <c r="BP54" s="247">
        <v>68.866666666666674</v>
      </c>
      <c r="BQ54" s="247">
        <v>0.66666666666666674</v>
      </c>
      <c r="BR54" s="247">
        <v>1.6</v>
      </c>
      <c r="BS54" s="247">
        <v>0</v>
      </c>
      <c r="BT54" s="247">
        <v>0</v>
      </c>
      <c r="BU54" s="247">
        <v>0</v>
      </c>
      <c r="BV54" s="247">
        <v>0</v>
      </c>
    </row>
    <row r="55" spans="1:74">
      <c r="V55" s="16" t="s">
        <v>31</v>
      </c>
      <c r="W55" s="247">
        <v>1450.4285714285713</v>
      </c>
      <c r="X55" s="247">
        <v>33.952380952380949</v>
      </c>
      <c r="Y55" s="247">
        <v>150.85714285714286</v>
      </c>
      <c r="Z55" s="247">
        <v>35.071428571428569</v>
      </c>
      <c r="AA55" s="247">
        <v>0.7142857142857143</v>
      </c>
      <c r="AB55" s="247">
        <v>0.35714285714285715</v>
      </c>
      <c r="AC55" s="247">
        <v>4.5714285714285712</v>
      </c>
      <c r="AD55" s="247">
        <v>0</v>
      </c>
      <c r="AE55" s="247">
        <v>0</v>
      </c>
      <c r="AF55" s="247">
        <v>0</v>
      </c>
      <c r="AQ55" s="16" t="s">
        <v>36</v>
      </c>
      <c r="AR55" s="247">
        <v>311.54761904761909</v>
      </c>
      <c r="AS55" s="247">
        <v>576.78571428571433</v>
      </c>
      <c r="AT55" s="247">
        <v>131.66666666666666</v>
      </c>
      <c r="AU55" s="247">
        <v>388.80952380952385</v>
      </c>
      <c r="AV55" s="247">
        <v>0</v>
      </c>
      <c r="AW55" s="247">
        <v>6.666666666666667</v>
      </c>
      <c r="AX55" s="247">
        <v>0</v>
      </c>
      <c r="AY55" s="247">
        <v>0.23809523809523811</v>
      </c>
      <c r="AZ55" s="247">
        <v>0</v>
      </c>
      <c r="BA55" s="247">
        <v>1.0256410256410258</v>
      </c>
      <c r="BL55" s="16" t="s">
        <v>36</v>
      </c>
      <c r="BM55" s="247">
        <v>1976</v>
      </c>
      <c r="BN55" s="247">
        <v>616</v>
      </c>
      <c r="BO55" s="247">
        <v>16</v>
      </c>
      <c r="BP55" s="247">
        <v>385.33333333333337</v>
      </c>
      <c r="BQ55" s="247">
        <v>0.66666666666666674</v>
      </c>
      <c r="BR55" s="247">
        <v>0</v>
      </c>
      <c r="BS55" s="247">
        <v>0</v>
      </c>
      <c r="BT55" s="247">
        <v>0</v>
      </c>
      <c r="BU55" s="247">
        <v>0</v>
      </c>
      <c r="BV55" s="247">
        <v>0</v>
      </c>
    </row>
    <row r="56" spans="1:74">
      <c r="V56" s="16" t="s">
        <v>33</v>
      </c>
      <c r="W56" s="247">
        <v>1034.5607142857143</v>
      </c>
      <c r="X56" s="247">
        <v>43.2</v>
      </c>
      <c r="Y56" s="247">
        <v>17.589285714285715</v>
      </c>
      <c r="Z56" s="247">
        <v>13.035714285714286</v>
      </c>
      <c r="AA56" s="247">
        <v>0</v>
      </c>
      <c r="AB56" s="247">
        <v>1.9642857142857142</v>
      </c>
      <c r="AC56" s="247">
        <v>2.5</v>
      </c>
      <c r="AD56" s="247">
        <v>0</v>
      </c>
      <c r="AE56" s="247">
        <v>0</v>
      </c>
      <c r="AF56" s="247">
        <v>0</v>
      </c>
      <c r="AQ56" s="16" t="s">
        <v>39</v>
      </c>
      <c r="AR56" s="247">
        <v>531.4880952380953</v>
      </c>
      <c r="AS56" s="247">
        <v>620.95000000000005</v>
      </c>
      <c r="AT56" s="247">
        <v>41.011904761904766</v>
      </c>
      <c r="AU56" s="247">
        <v>572.32142857142856</v>
      </c>
      <c r="AV56" s="247">
        <v>0</v>
      </c>
      <c r="AW56" s="247">
        <v>3.5119047619047623</v>
      </c>
      <c r="AX56" s="247">
        <v>0</v>
      </c>
      <c r="AY56" s="247">
        <v>0</v>
      </c>
      <c r="AZ56" s="247">
        <v>0</v>
      </c>
      <c r="BA56" s="247">
        <v>0</v>
      </c>
      <c r="BL56" s="16" t="s">
        <v>39</v>
      </c>
      <c r="BM56" s="247">
        <v>374.69841269841271</v>
      </c>
      <c r="BN56" s="247">
        <v>906.85714285714289</v>
      </c>
      <c r="BO56" s="247">
        <v>13.333333333333334</v>
      </c>
      <c r="BP56" s="247">
        <v>93.682539682539684</v>
      </c>
      <c r="BQ56" s="247">
        <v>0</v>
      </c>
      <c r="BR56" s="247">
        <v>3.666666666666667</v>
      </c>
      <c r="BS56" s="247">
        <v>0</v>
      </c>
      <c r="BT56" s="247">
        <v>0</v>
      </c>
      <c r="BU56" s="247">
        <v>0</v>
      </c>
      <c r="BV56" s="247">
        <v>0</v>
      </c>
    </row>
    <row r="57" spans="1:74" ht="12" thickBot="1">
      <c r="V57" s="16" t="s">
        <v>34</v>
      </c>
      <c r="W57" s="247">
        <v>521.8954081632653</v>
      </c>
      <c r="X57" s="247">
        <v>190.41071428571428</v>
      </c>
      <c r="Y57" s="247">
        <v>2.8571428571428572</v>
      </c>
      <c r="Z57" s="247">
        <v>3.5</v>
      </c>
      <c r="AA57" s="247">
        <v>0</v>
      </c>
      <c r="AB57" s="247">
        <v>1.1607142857142858</v>
      </c>
      <c r="AC57" s="247">
        <v>0.42857142857142855</v>
      </c>
      <c r="AD57" s="247">
        <v>0</v>
      </c>
      <c r="AE57" s="247">
        <v>0</v>
      </c>
      <c r="AF57" s="247">
        <v>0</v>
      </c>
      <c r="AQ57" s="47" t="s">
        <v>40</v>
      </c>
      <c r="AR57" s="247">
        <v>1461.202380952381</v>
      </c>
      <c r="AS57" s="247">
        <v>743.76190476190482</v>
      </c>
      <c r="AT57" s="247">
        <v>19.154761904761905</v>
      </c>
      <c r="AU57" s="247">
        <v>464.9404761904762</v>
      </c>
      <c r="AV57" s="247">
        <v>0.47619047619047622</v>
      </c>
      <c r="AW57" s="247">
        <v>3.3928571428571428</v>
      </c>
      <c r="AX57" s="247">
        <v>0</v>
      </c>
      <c r="AY57" s="247">
        <v>0</v>
      </c>
      <c r="AZ57" s="247">
        <v>0</v>
      </c>
      <c r="BA57" s="247">
        <v>7.1428571428571432</v>
      </c>
      <c r="BL57" s="47" t="s">
        <v>40</v>
      </c>
      <c r="BM57" s="247">
        <v>283.33333333333337</v>
      </c>
      <c r="BN57" s="247">
        <v>450.66666666666663</v>
      </c>
      <c r="BO57" s="247">
        <v>50</v>
      </c>
      <c r="BP57" s="247">
        <v>500</v>
      </c>
      <c r="BQ57" s="247">
        <v>0</v>
      </c>
      <c r="BR57" s="247">
        <v>0</v>
      </c>
      <c r="BS57" s="247">
        <v>0</v>
      </c>
      <c r="BT57" s="247">
        <v>0</v>
      </c>
      <c r="BU57" s="247">
        <v>0</v>
      </c>
      <c r="BV57" s="247">
        <v>16</v>
      </c>
    </row>
    <row r="58" spans="1:74">
      <c r="V58" s="16" t="s">
        <v>36</v>
      </c>
      <c r="W58" s="247">
        <v>1579.6428571428571</v>
      </c>
      <c r="X58" s="247">
        <v>67.55952380952381</v>
      </c>
      <c r="Y58" s="247">
        <v>5.2976190476190466</v>
      </c>
      <c r="Z58" s="247">
        <v>9.9404761904761916</v>
      </c>
      <c r="AA58" s="247">
        <v>0</v>
      </c>
      <c r="AB58" s="247">
        <v>2.1428571428571428</v>
      </c>
      <c r="AC58" s="247">
        <v>0</v>
      </c>
      <c r="AD58" s="247">
        <v>0</v>
      </c>
      <c r="AE58" s="247">
        <v>0</v>
      </c>
      <c r="AF58" s="247">
        <v>0</v>
      </c>
    </row>
    <row r="59" spans="1:74">
      <c r="V59" s="16" t="s">
        <v>39</v>
      </c>
      <c r="W59" s="247">
        <v>1668.75</v>
      </c>
      <c r="X59" s="247">
        <v>196.51785714285714</v>
      </c>
      <c r="Y59" s="247">
        <v>0.8035714285714286</v>
      </c>
      <c r="Z59" s="247">
        <v>44.732142857142854</v>
      </c>
      <c r="AA59" s="247">
        <v>0</v>
      </c>
      <c r="AB59" s="247">
        <v>14.285714285714286</v>
      </c>
      <c r="AC59" s="247">
        <v>0</v>
      </c>
      <c r="AD59" s="247">
        <v>0</v>
      </c>
      <c r="AE59" s="247">
        <v>0</v>
      </c>
      <c r="AF59" s="247">
        <v>0</v>
      </c>
    </row>
    <row r="60" spans="1:74" ht="12" thickBot="1">
      <c r="V60" s="47" t="s">
        <v>40</v>
      </c>
      <c r="W60" s="247">
        <v>5133</v>
      </c>
      <c r="X60" s="247">
        <v>2665.2857142857142</v>
      </c>
      <c r="Y60" s="247">
        <v>7.1428571428571432</v>
      </c>
      <c r="Z60" s="247">
        <v>229</v>
      </c>
      <c r="AA60" s="247">
        <v>0</v>
      </c>
      <c r="AB60" s="247">
        <v>21.428571428571427</v>
      </c>
      <c r="AC60" s="247">
        <v>0</v>
      </c>
      <c r="AD60" s="247">
        <v>0</v>
      </c>
      <c r="AE60" s="247">
        <v>0</v>
      </c>
      <c r="AF60" s="247">
        <v>0</v>
      </c>
    </row>
    <row r="97" spans="1:76" ht="22.5">
      <c r="F97" s="3" t="s">
        <v>289</v>
      </c>
      <c r="Y97" s="3" t="s">
        <v>317</v>
      </c>
      <c r="AU97" s="1" t="s">
        <v>318</v>
      </c>
      <c r="BL97" s="158" t="s">
        <v>284</v>
      </c>
      <c r="BQ97" s="158" t="s">
        <v>285</v>
      </c>
    </row>
    <row r="98" spans="1:76" ht="22.5">
      <c r="A98" s="5" t="s">
        <v>109</v>
      </c>
      <c r="B98" s="312" t="s">
        <v>120</v>
      </c>
      <c r="C98" s="312" t="s">
        <v>319</v>
      </c>
      <c r="D98" s="312" t="s">
        <v>122</v>
      </c>
      <c r="E98" s="312" t="s">
        <v>123</v>
      </c>
      <c r="F98" s="312" t="s">
        <v>124</v>
      </c>
      <c r="G98" s="312" t="s">
        <v>125</v>
      </c>
      <c r="H98" s="312" t="s">
        <v>126</v>
      </c>
      <c r="I98" s="312" t="s">
        <v>127</v>
      </c>
      <c r="J98" s="312" t="s">
        <v>128</v>
      </c>
      <c r="K98" s="312" t="s">
        <v>129</v>
      </c>
      <c r="L98" s="312" t="s">
        <v>320</v>
      </c>
      <c r="M98" s="149" t="s">
        <v>321</v>
      </c>
      <c r="V98" s="222" t="s">
        <v>109</v>
      </c>
      <c r="W98" s="312" t="s">
        <v>120</v>
      </c>
      <c r="X98" s="312" t="s">
        <v>319</v>
      </c>
      <c r="Y98" s="312" t="s">
        <v>122</v>
      </c>
      <c r="Z98" s="312" t="s">
        <v>123</v>
      </c>
      <c r="AA98" s="312" t="s">
        <v>124</v>
      </c>
      <c r="AB98" s="312" t="s">
        <v>125</v>
      </c>
      <c r="AC98" s="312" t="s">
        <v>126</v>
      </c>
      <c r="AD98" s="312" t="s">
        <v>127</v>
      </c>
      <c r="AE98" s="312" t="s">
        <v>128</v>
      </c>
      <c r="AF98" s="312" t="s">
        <v>129</v>
      </c>
      <c r="AG98" s="312" t="s">
        <v>320</v>
      </c>
      <c r="AH98" s="149" t="s">
        <v>321</v>
      </c>
      <c r="AQ98" s="222" t="s">
        <v>109</v>
      </c>
      <c r="AR98" s="312" t="s">
        <v>120</v>
      </c>
      <c r="AS98" s="312" t="s">
        <v>319</v>
      </c>
      <c r="AT98" s="312" t="s">
        <v>122</v>
      </c>
      <c r="AU98" s="312" t="s">
        <v>123</v>
      </c>
      <c r="AV98" s="312" t="s">
        <v>124</v>
      </c>
      <c r="AW98" s="312" t="s">
        <v>125</v>
      </c>
      <c r="AX98" s="312" t="s">
        <v>126</v>
      </c>
      <c r="AY98" s="312" t="s">
        <v>127</v>
      </c>
      <c r="AZ98" s="312" t="s">
        <v>128</v>
      </c>
      <c r="BA98" s="312" t="s">
        <v>129</v>
      </c>
      <c r="BB98" s="312" t="s">
        <v>320</v>
      </c>
      <c r="BC98" s="149" t="s">
        <v>321</v>
      </c>
      <c r="BL98" s="222" t="s">
        <v>109</v>
      </c>
      <c r="BM98" s="312" t="s">
        <v>120</v>
      </c>
      <c r="BN98" s="312" t="s">
        <v>319</v>
      </c>
      <c r="BO98" s="312" t="s">
        <v>122</v>
      </c>
      <c r="BP98" s="312" t="s">
        <v>123</v>
      </c>
      <c r="BQ98" s="312" t="s">
        <v>124</v>
      </c>
      <c r="BR98" s="312" t="s">
        <v>125</v>
      </c>
      <c r="BS98" s="312" t="s">
        <v>126</v>
      </c>
      <c r="BT98" s="312" t="s">
        <v>127</v>
      </c>
      <c r="BU98" s="312" t="s">
        <v>128</v>
      </c>
      <c r="BV98" s="312" t="s">
        <v>129</v>
      </c>
      <c r="BW98" s="312" t="s">
        <v>320</v>
      </c>
      <c r="BX98" s="149" t="s">
        <v>321</v>
      </c>
    </row>
    <row r="99" spans="1:76" ht="14.25" customHeight="1">
      <c r="A99" s="70" t="s">
        <v>31</v>
      </c>
      <c r="B99" s="313">
        <f t="shared" ref="B99:B104" si="1">B31/M99*100</f>
        <v>0.21350890908853298</v>
      </c>
      <c r="C99" s="313">
        <f t="shared" ref="C99:C104" si="2">C31/M99*100</f>
        <v>0.10740291548050351</v>
      </c>
      <c r="D99" s="313">
        <f t="shared" ref="D99:D104" si="3">D31/M99*100</f>
        <v>5.904098407808981E-2</v>
      </c>
      <c r="E99" s="313">
        <f t="shared" ref="E99:E104" si="4">E31/M99*100</f>
        <v>2.0653438874716837E-2</v>
      </c>
      <c r="F99" s="313">
        <f t="shared" ref="F99:F104" si="5">F31/M99*100</f>
        <v>3.3555546506444907E-3</v>
      </c>
      <c r="G99" s="313">
        <f t="shared" ref="G99:G104" si="6">G31/M99*100</f>
        <v>3.8756656214943865E-4</v>
      </c>
      <c r="H99" s="313">
        <f t="shared" ref="H99:H104" si="7">H31/M99*100</f>
        <v>1.0343497210611643E-2</v>
      </c>
      <c r="I99" s="313">
        <f t="shared" ref="I99:I104" si="8">I31/M99*100</f>
        <v>1.6777773253222455E-4</v>
      </c>
      <c r="J99" s="313">
        <f t="shared" ref="J99:J104" si="9">J31/M99*100</f>
        <v>0</v>
      </c>
      <c r="K99" s="313">
        <f t="shared" ref="K99:K104" si="10">K31/M99*100</f>
        <v>3.5233323831767151E-4</v>
      </c>
      <c r="L99" s="314">
        <f>98925.3118/M99*100</f>
        <v>99.584787023083891</v>
      </c>
      <c r="M99" s="154">
        <v>99337.775133333344</v>
      </c>
      <c r="V99" s="16" t="s">
        <v>31</v>
      </c>
      <c r="W99" s="315">
        <f t="shared" ref="W99:W104" si="11">W33/AH99*100</f>
        <v>5.3506234329992308</v>
      </c>
      <c r="X99" s="315">
        <f t="shared" ref="X99:X104" si="12">X33/AH99*100</f>
        <v>0.21022731284689139</v>
      </c>
      <c r="Y99" s="315">
        <f t="shared" ref="Y99:Y104" si="13">Y33/AH99*100</f>
        <v>0.56809839836473686</v>
      </c>
      <c r="Z99" s="315">
        <f t="shared" ref="Z99:Z104" si="14">Z33/AH99*100</f>
        <v>0.18374695970847574</v>
      </c>
      <c r="AA99" s="315">
        <f t="shared" ref="AA99:AA104" si="15">AA33/AH99*100</f>
        <v>2.8095865398849503E-3</v>
      </c>
      <c r="AB99" s="315">
        <f t="shared" ref="AB99:AB104" si="16">AB33/AH99*100</f>
        <v>1.5803924286852847E-3</v>
      </c>
      <c r="AC99" s="315">
        <f t="shared" ref="AC99:AC104" si="17">AD33/AH99*100</f>
        <v>0</v>
      </c>
      <c r="AD99" s="315">
        <f t="shared" ref="AD99:AD104" si="18">AD33/AH99*100</f>
        <v>0</v>
      </c>
      <c r="AE99" s="315">
        <f t="shared" ref="AE99:AE104" si="19">AE33/AH99*100</f>
        <v>0</v>
      </c>
      <c r="AF99" s="315">
        <f t="shared" ref="AF99:AF104" si="20">AF33/AH99*100</f>
        <v>0</v>
      </c>
      <c r="AG99" s="314">
        <f>25172.1701/AH99*100</f>
        <v>99.012746409716158</v>
      </c>
      <c r="AH99" s="314">
        <v>25423.161171428575</v>
      </c>
      <c r="AQ99" s="70" t="s">
        <v>31</v>
      </c>
      <c r="AR99" s="315">
        <f t="shared" ref="AR99:AR104" si="21">AR30/BC99*100</f>
        <v>91.254913979672907</v>
      </c>
      <c r="AS99" s="315">
        <f t="shared" ref="AS99:AS104" si="22">AS30/BC99*100</f>
        <v>2.3403612945054748</v>
      </c>
      <c r="AT99" s="315">
        <f t="shared" ref="AT99:AT104" si="23">AT30/BC99*100</f>
        <v>0.86135543083216914</v>
      </c>
      <c r="AU99" s="315">
        <f t="shared" ref="AU99:AU104" si="24">AU30/BC99*100</f>
        <v>5.1438141642467743</v>
      </c>
      <c r="AV99" s="315">
        <f t="shared" ref="AV99:AV104" si="25">AV30/BC99*100</f>
        <v>0.29963290688436572</v>
      </c>
      <c r="AW99" s="315">
        <f t="shared" ref="AW99:AW104" si="26">AW30/BC99*100</f>
        <v>3.4957172469842666E-2</v>
      </c>
      <c r="AX99" s="315">
        <f t="shared" ref="AX99:AX104" si="27">AX30/BC99*100</f>
        <v>6.4965051388470349E-2</v>
      </c>
      <c r="AY99" s="315">
        <f t="shared" ref="AY99:AY104" si="28">AY30/BC99*100</f>
        <v>0</v>
      </c>
      <c r="AZ99" s="315">
        <f t="shared" ref="AZ99:AZ104" si="29">AZ30/BC99*100</f>
        <v>0</v>
      </c>
      <c r="BA99" s="315">
        <f t="shared" ref="BA99:BA104" si="30">BA30/BC99*100</f>
        <v>0</v>
      </c>
      <c r="BB99" s="154">
        <f>8181.8303/BC99*100</f>
        <v>171.60819174965073</v>
      </c>
      <c r="BC99" s="154">
        <v>4767.7387755102036</v>
      </c>
      <c r="BL99" s="70" t="s">
        <v>31</v>
      </c>
      <c r="BM99" s="315">
        <f t="shared" ref="BM99:BM104" si="31">BM30/BX99*100</f>
        <v>14.889233174388087</v>
      </c>
      <c r="BN99" s="315">
        <f t="shared" ref="BN99:BN104" si="32">BN30/BX99*100</f>
        <v>1.3185917190153191</v>
      </c>
      <c r="BO99" s="315">
        <f t="shared" ref="BO99:BO104" si="33">BO30/BX99*100</f>
        <v>0.26257864076654519</v>
      </c>
      <c r="BP99" s="315">
        <f t="shared" ref="BP99:BP104" si="34">BQ30/BX99*100</f>
        <v>8.3801693861663366E-3</v>
      </c>
      <c r="BQ99" s="315">
        <f t="shared" ref="BQ99:BQ104" si="35">BQ30/BX99*100</f>
        <v>8.3801693861663366E-3</v>
      </c>
      <c r="BR99" s="315">
        <f t="shared" ref="BR99:BR104" si="36">BR30/BX99*100</f>
        <v>1.3035819045147636E-2</v>
      </c>
      <c r="BS99" s="315">
        <f t="shared" ref="BS99:BS104" si="37">BS30/BX99*100</f>
        <v>0</v>
      </c>
      <c r="BT99" s="315">
        <f t="shared" ref="BT99:BT104" si="38">BT30/BX99*100</f>
        <v>0</v>
      </c>
      <c r="BU99" s="315">
        <f t="shared" ref="BU99:BU104" si="39">BU30/BX99*100</f>
        <v>0</v>
      </c>
      <c r="BV99" s="315">
        <f t="shared" ref="BV99:BV104" si="40">BV30/BX99*100</f>
        <v>0</v>
      </c>
      <c r="BW99" s="314">
        <f>29620.5924/BX99*100</f>
        <v>82.741860543530422</v>
      </c>
      <c r="BX99" s="314">
        <v>35798.799066666666</v>
      </c>
    </row>
    <row r="100" spans="1:76">
      <c r="A100" s="70" t="s">
        <v>33</v>
      </c>
      <c r="B100" s="313">
        <f t="shared" si="1"/>
        <v>0.28879386871660678</v>
      </c>
      <c r="C100" s="313">
        <f t="shared" si="2"/>
        <v>0.20011224660510366</v>
      </c>
      <c r="D100" s="313">
        <f t="shared" si="3"/>
        <v>3.5779771345420298E-2</v>
      </c>
      <c r="E100" s="313">
        <f t="shared" si="4"/>
        <v>1.3963105126523618E-2</v>
      </c>
      <c r="F100" s="313">
        <f t="shared" si="5"/>
        <v>1.0529914313796289E-3</v>
      </c>
      <c r="G100" s="313">
        <f t="shared" si="6"/>
        <v>1.6452991115306699E-3</v>
      </c>
      <c r="H100" s="313">
        <f t="shared" si="7"/>
        <v>2.3297435419274284E-2</v>
      </c>
      <c r="I100" s="313">
        <f t="shared" si="8"/>
        <v>2.6324785784490723E-4</v>
      </c>
      <c r="J100" s="313">
        <f t="shared" si="9"/>
        <v>0</v>
      </c>
      <c r="K100" s="313">
        <f t="shared" si="10"/>
        <v>0</v>
      </c>
      <c r="L100" s="314">
        <f>75544.8442/M100*100</f>
        <v>99.435092034386315</v>
      </c>
      <c r="M100" s="154">
        <v>75974.027533333341</v>
      </c>
      <c r="V100" s="16" t="s">
        <v>33</v>
      </c>
      <c r="W100" s="315">
        <f t="shared" si="11"/>
        <v>2.6005124705149192</v>
      </c>
      <c r="X100" s="315">
        <f t="shared" si="12"/>
        <v>0.26934542117549271</v>
      </c>
      <c r="Y100" s="315">
        <f t="shared" si="13"/>
        <v>6.1800995661607856E-2</v>
      </c>
      <c r="Z100" s="315">
        <f t="shared" si="14"/>
        <v>8.8434358565281493E-2</v>
      </c>
      <c r="AA100" s="315">
        <f t="shared" si="15"/>
        <v>5.152766704459228E-4</v>
      </c>
      <c r="AB100" s="315">
        <f t="shared" si="16"/>
        <v>9.7258471546667908E-3</v>
      </c>
      <c r="AC100" s="315">
        <f t="shared" si="17"/>
        <v>0</v>
      </c>
      <c r="AD100" s="315">
        <f t="shared" si="18"/>
        <v>0</v>
      </c>
      <c r="AE100" s="315">
        <f t="shared" si="19"/>
        <v>0</v>
      </c>
      <c r="AF100" s="315">
        <f t="shared" si="20"/>
        <v>2.3187450170066523E-3</v>
      </c>
      <c r="AG100" s="314">
        <f>44797.5626/AH99*100</f>
        <v>176.20768046085882</v>
      </c>
      <c r="AH100" s="314">
        <v>46207.261409523824</v>
      </c>
      <c r="AQ100" s="70" t="s">
        <v>33</v>
      </c>
      <c r="AR100" s="315">
        <f t="shared" si="21"/>
        <v>81.645260706466416</v>
      </c>
      <c r="AS100" s="315">
        <f t="shared" si="22"/>
        <v>6.4831471642332206</v>
      </c>
      <c r="AT100" s="315">
        <f t="shared" si="23"/>
        <v>3.1376814625779188</v>
      </c>
      <c r="AU100" s="315">
        <f t="shared" si="24"/>
        <v>8.0673276715614506</v>
      </c>
      <c r="AV100" s="315">
        <f t="shared" si="25"/>
        <v>0.56478266326402538</v>
      </c>
      <c r="AW100" s="315">
        <f t="shared" si="26"/>
        <v>6.1359104157079306E-2</v>
      </c>
      <c r="AX100" s="315">
        <f t="shared" si="27"/>
        <v>4.0441227739893185E-2</v>
      </c>
      <c r="AY100" s="315">
        <f t="shared" si="28"/>
        <v>0</v>
      </c>
      <c r="AZ100" s="315">
        <f t="shared" si="29"/>
        <v>0</v>
      </c>
      <c r="BA100" s="315">
        <f t="shared" si="30"/>
        <v>0</v>
      </c>
      <c r="BB100" s="154">
        <f>10438.5421/BC99*100</f>
        <v>218.9411499140482</v>
      </c>
      <c r="BC100" s="154">
        <v>3414.7142857142858</v>
      </c>
      <c r="BL100" s="70" t="s">
        <v>33</v>
      </c>
      <c r="BM100" s="315">
        <f t="shared" si="31"/>
        <v>5.0435362656419391</v>
      </c>
      <c r="BN100" s="315">
        <f t="shared" si="32"/>
        <v>1.3807672090007055</v>
      </c>
      <c r="BO100" s="315">
        <f t="shared" si="33"/>
        <v>0.2088039367206404</v>
      </c>
      <c r="BP100" s="315">
        <f t="shared" si="34"/>
        <v>0</v>
      </c>
      <c r="BQ100" s="315">
        <f t="shared" si="35"/>
        <v>0</v>
      </c>
      <c r="BR100" s="315">
        <f t="shared" si="36"/>
        <v>1.0747261448856493E-2</v>
      </c>
      <c r="BS100" s="315">
        <f t="shared" si="37"/>
        <v>0</v>
      </c>
      <c r="BT100" s="315">
        <f t="shared" si="38"/>
        <v>0</v>
      </c>
      <c r="BU100" s="315">
        <f t="shared" si="39"/>
        <v>0</v>
      </c>
      <c r="BV100" s="315">
        <f t="shared" si="40"/>
        <v>0</v>
      </c>
      <c r="BW100" s="314">
        <f>30123.9358/BX99*100</f>
        <v>84.14789486066671</v>
      </c>
      <c r="BX100" s="314">
        <v>32566.435800000007</v>
      </c>
    </row>
    <row r="101" spans="1:76">
      <c r="A101" s="70" t="s">
        <v>34</v>
      </c>
      <c r="B101" s="313">
        <f t="shared" si="1"/>
        <v>1.2026776200384499</v>
      </c>
      <c r="C101" s="313">
        <f t="shared" si="2"/>
        <v>0.14207858052639824</v>
      </c>
      <c r="D101" s="313">
        <f t="shared" si="3"/>
        <v>5.6455152239908768E-2</v>
      </c>
      <c r="E101" s="313">
        <f t="shared" si="4"/>
        <v>6.0178482019422677E-3</v>
      </c>
      <c r="F101" s="313">
        <f t="shared" si="5"/>
        <v>5.7099827714100228E-4</v>
      </c>
      <c r="G101" s="313">
        <f t="shared" si="6"/>
        <v>6.7677768147772245E-3</v>
      </c>
      <c r="H101" s="313">
        <f t="shared" si="7"/>
        <v>1.2340930505950693E-3</v>
      </c>
      <c r="I101" s="313">
        <f t="shared" si="8"/>
        <v>2.9470878820180767E-4</v>
      </c>
      <c r="J101" s="313">
        <f t="shared" si="9"/>
        <v>0</v>
      </c>
      <c r="K101" s="313">
        <f t="shared" si="10"/>
        <v>0</v>
      </c>
      <c r="L101" s="314">
        <f>89203.4507/M101*100</f>
        <v>98.583903222062574</v>
      </c>
      <c r="M101" s="154">
        <v>90484.803080952392</v>
      </c>
      <c r="V101" s="16" t="s">
        <v>34</v>
      </c>
      <c r="W101" s="315">
        <f t="shared" si="11"/>
        <v>1.4399541708686228</v>
      </c>
      <c r="X101" s="315">
        <f t="shared" si="12"/>
        <v>0.70294367755201015</v>
      </c>
      <c r="Y101" s="315">
        <f t="shared" si="13"/>
        <v>1.0141995152783861E-2</v>
      </c>
      <c r="Z101" s="315">
        <f t="shared" si="14"/>
        <v>3.1970957692927987E-2</v>
      </c>
      <c r="AA101" s="315">
        <f t="shared" si="15"/>
        <v>0</v>
      </c>
      <c r="AB101" s="315">
        <f t="shared" si="16"/>
        <v>7.8681448881855135E-3</v>
      </c>
      <c r="AC101" s="315">
        <f t="shared" si="17"/>
        <v>0</v>
      </c>
      <c r="AD101" s="315">
        <f t="shared" si="18"/>
        <v>0</v>
      </c>
      <c r="AE101" s="315">
        <f t="shared" si="19"/>
        <v>0</v>
      </c>
      <c r="AF101" s="315">
        <f t="shared" si="20"/>
        <v>3.9870251214875127E-3</v>
      </c>
      <c r="AG101" s="314">
        <f>46724.2678/AH99*100</f>
        <v>183.7862234556037</v>
      </c>
      <c r="AH101" s="314">
        <v>47774.013123129262</v>
      </c>
      <c r="AQ101" s="70" t="s">
        <v>34</v>
      </c>
      <c r="AR101" s="315">
        <f t="shared" si="21"/>
        <v>47.30470272625135</v>
      </c>
      <c r="AS101" s="315">
        <f t="shared" si="22"/>
        <v>20.225620801137278</v>
      </c>
      <c r="AT101" s="315">
        <f t="shared" si="23"/>
        <v>2.4040996950450553</v>
      </c>
      <c r="AU101" s="315">
        <f t="shared" si="24"/>
        <v>29.034920780501228</v>
      </c>
      <c r="AV101" s="315">
        <f t="shared" si="25"/>
        <v>0.22928943205007679</v>
      </c>
      <c r="AW101" s="315">
        <f t="shared" si="26"/>
        <v>6.7640382454772663E-2</v>
      </c>
      <c r="AX101" s="315">
        <f t="shared" si="27"/>
        <v>0</v>
      </c>
      <c r="AY101" s="315">
        <f t="shared" si="28"/>
        <v>0</v>
      </c>
      <c r="AZ101" s="315">
        <f t="shared" si="29"/>
        <v>0</v>
      </c>
      <c r="BA101" s="315">
        <f t="shared" si="30"/>
        <v>0.7337261825602458</v>
      </c>
      <c r="BB101" s="154">
        <f>31677.3002/BC99*100</f>
        <v>664.40930788222897</v>
      </c>
      <c r="BC101" s="154">
        <v>2076.8095238095239</v>
      </c>
      <c r="BL101" s="70" t="s">
        <v>34</v>
      </c>
      <c r="BM101" s="315">
        <f t="shared" si="31"/>
        <v>2.3161007418512227</v>
      </c>
      <c r="BN101" s="315">
        <f t="shared" si="32"/>
        <v>3.6284439231182604</v>
      </c>
      <c r="BO101" s="315">
        <f t="shared" si="33"/>
        <v>8.6419821552171067E-2</v>
      </c>
      <c r="BP101" s="315">
        <f t="shared" si="34"/>
        <v>3.2686007005405665E-2</v>
      </c>
      <c r="BQ101" s="315">
        <f t="shared" si="35"/>
        <v>3.2686007005405665E-2</v>
      </c>
      <c r="BR101" s="315">
        <f t="shared" si="36"/>
        <v>7.1314924375430562E-3</v>
      </c>
      <c r="BS101" s="315">
        <f t="shared" si="37"/>
        <v>0</v>
      </c>
      <c r="BT101" s="315">
        <f t="shared" si="38"/>
        <v>0</v>
      </c>
      <c r="BU101" s="315">
        <f t="shared" si="39"/>
        <v>0</v>
      </c>
      <c r="BV101" s="315">
        <f t="shared" si="40"/>
        <v>0</v>
      </c>
      <c r="BW101" s="314">
        <f>62811.2562/BX99*100</f>
        <v>175.45632210463015</v>
      </c>
      <c r="BX101" s="314">
        <v>67307.089533333332</v>
      </c>
    </row>
    <row r="102" spans="1:76">
      <c r="A102" s="70" t="s">
        <v>36</v>
      </c>
      <c r="B102" s="313">
        <f t="shared" si="1"/>
        <v>3.3184638563851481</v>
      </c>
      <c r="C102" s="313">
        <f t="shared" si="2"/>
        <v>2.9033301259609656</v>
      </c>
      <c r="D102" s="313">
        <f t="shared" si="3"/>
        <v>0.79638962974030258</v>
      </c>
      <c r="E102" s="313">
        <f t="shared" si="4"/>
        <v>0.20821836196416943</v>
      </c>
      <c r="F102" s="313">
        <f t="shared" si="5"/>
        <v>9.3815532299250312E-3</v>
      </c>
      <c r="G102" s="313">
        <f t="shared" si="6"/>
        <v>0.21421213208328818</v>
      </c>
      <c r="H102" s="313">
        <f t="shared" si="7"/>
        <v>0</v>
      </c>
      <c r="I102" s="313">
        <f t="shared" si="8"/>
        <v>2.6059870083125084E-3</v>
      </c>
      <c r="J102" s="313">
        <f t="shared" si="9"/>
        <v>0</v>
      </c>
      <c r="K102" s="313">
        <f t="shared" si="10"/>
        <v>2.6059870083125086E-2</v>
      </c>
      <c r="L102" s="314">
        <f>44379.2209/M102*100</f>
        <v>92.521338483544767</v>
      </c>
      <c r="M102" s="154">
        <v>47966.4709</v>
      </c>
      <c r="V102" s="16" t="s">
        <v>36</v>
      </c>
      <c r="W102" s="315">
        <f t="shared" si="11"/>
        <v>14.452816780396613</v>
      </c>
      <c r="X102" s="315">
        <f t="shared" si="12"/>
        <v>3.0575929928480594</v>
      </c>
      <c r="Y102" s="315">
        <f t="shared" si="13"/>
        <v>3.8464049512428329E-2</v>
      </c>
      <c r="Z102" s="315">
        <f t="shared" si="14"/>
        <v>0.23307619639784941</v>
      </c>
      <c r="AA102" s="315">
        <f t="shared" si="15"/>
        <v>0</v>
      </c>
      <c r="AB102" s="315">
        <f t="shared" si="16"/>
        <v>9.6259771577735159E-2</v>
      </c>
      <c r="AC102" s="315">
        <f t="shared" si="17"/>
        <v>7.9718237331457696E-4</v>
      </c>
      <c r="AD102" s="315">
        <f t="shared" si="18"/>
        <v>7.9718237331457696E-4</v>
      </c>
      <c r="AE102" s="315">
        <f t="shared" si="19"/>
        <v>0</v>
      </c>
      <c r="AF102" s="315">
        <f t="shared" si="20"/>
        <v>0</v>
      </c>
      <c r="AG102" s="314">
        <f>12263.5786/AH99*100</f>
        <v>48.237819511533573</v>
      </c>
      <c r="AH102" s="314">
        <v>14933.548838095239</v>
      </c>
      <c r="AQ102" s="70" t="s">
        <v>36</v>
      </c>
      <c r="AR102" s="315">
        <f t="shared" si="21"/>
        <v>21.990459446182488</v>
      </c>
      <c r="AS102" s="315">
        <f t="shared" si="22"/>
        <v>40.712180365591955</v>
      </c>
      <c r="AT102" s="315">
        <f t="shared" si="23"/>
        <v>9.2936370452723818</v>
      </c>
      <c r="AU102" s="315">
        <f t="shared" si="24"/>
        <v>27.44395894200688</v>
      </c>
      <c r="AV102" s="315">
        <f t="shared" si="25"/>
        <v>0</v>
      </c>
      <c r="AW102" s="315">
        <f t="shared" si="26"/>
        <v>0.47056390102644979</v>
      </c>
      <c r="AX102" s="315">
        <f t="shared" si="27"/>
        <v>0</v>
      </c>
      <c r="AY102" s="315">
        <f t="shared" si="28"/>
        <v>1.6805853608087493E-2</v>
      </c>
      <c r="AZ102" s="315">
        <f t="shared" si="29"/>
        <v>0</v>
      </c>
      <c r="BA102" s="315">
        <f t="shared" si="30"/>
        <v>7.2394446311761507E-2</v>
      </c>
      <c r="BB102" s="154">
        <f>28085.5617/BC99*100</f>
        <v>589.07509455558454</v>
      </c>
      <c r="BC102" s="154">
        <v>1416.7399267399269</v>
      </c>
      <c r="BL102" s="70" t="s">
        <v>36</v>
      </c>
      <c r="BM102" s="315">
        <f t="shared" si="31"/>
        <v>5.2755188223659797</v>
      </c>
      <c r="BN102" s="315">
        <f t="shared" si="32"/>
        <v>1.9253631951524111</v>
      </c>
      <c r="BO102" s="315">
        <f t="shared" si="33"/>
        <v>0.17750736279831694</v>
      </c>
      <c r="BP102" s="315">
        <f t="shared" si="34"/>
        <v>3.5501472559663389E-3</v>
      </c>
      <c r="BQ102" s="315">
        <f t="shared" si="35"/>
        <v>3.5501472559663389E-3</v>
      </c>
      <c r="BR102" s="315">
        <f t="shared" si="36"/>
        <v>2.3667648373108929E-3</v>
      </c>
      <c r="BS102" s="315">
        <f t="shared" si="37"/>
        <v>0</v>
      </c>
      <c r="BT102" s="315">
        <f t="shared" si="38"/>
        <v>0</v>
      </c>
      <c r="BU102" s="315">
        <f t="shared" si="39"/>
        <v>0</v>
      </c>
      <c r="BV102" s="315">
        <f t="shared" si="40"/>
        <v>0</v>
      </c>
      <c r="BW102" s="314">
        <f>25617.179/BX99*100</f>
        <v>71.558766405247724</v>
      </c>
      <c r="BX102" s="314">
        <v>28167.845666666668</v>
      </c>
    </row>
    <row r="103" spans="1:76" ht="11.25" customHeight="1">
      <c r="A103" s="70" t="s">
        <v>39</v>
      </c>
      <c r="B103" s="313">
        <f t="shared" si="1"/>
        <v>0.42336833604968815</v>
      </c>
      <c r="C103" s="313">
        <f t="shared" si="2"/>
        <v>2.0884760714846089</v>
      </c>
      <c r="D103" s="313">
        <f t="shared" si="3"/>
        <v>7.5940198528040552</v>
      </c>
      <c r="E103" s="313">
        <f t="shared" si="4"/>
        <v>0.25582524035118454</v>
      </c>
      <c r="F103" s="313">
        <f t="shared" si="5"/>
        <v>3.4875748480121496E-4</v>
      </c>
      <c r="G103" s="313">
        <f t="shared" si="6"/>
        <v>0.74250468514178669</v>
      </c>
      <c r="H103" s="313">
        <f t="shared" si="7"/>
        <v>0</v>
      </c>
      <c r="I103" s="313">
        <f t="shared" si="8"/>
        <v>1.3950299392048601E-4</v>
      </c>
      <c r="J103" s="313">
        <f t="shared" si="9"/>
        <v>0</v>
      </c>
      <c r="K103" s="313">
        <f t="shared" si="10"/>
        <v>4.5570978014025428E-3</v>
      </c>
      <c r="L103" s="314">
        <f>63719.6077/M103*100</f>
        <v>88.890760455888511</v>
      </c>
      <c r="M103" s="154">
        <v>71683.049366666688</v>
      </c>
      <c r="V103" s="16" t="s">
        <v>39</v>
      </c>
      <c r="W103" s="315">
        <f t="shared" si="11"/>
        <v>6.6421857917517135</v>
      </c>
      <c r="X103" s="315">
        <f t="shared" si="12"/>
        <v>7.6127301984788467</v>
      </c>
      <c r="Y103" s="315">
        <f t="shared" si="13"/>
        <v>0.29213470348705478</v>
      </c>
      <c r="Z103" s="315">
        <f t="shared" si="14"/>
        <v>0.6716548060514328</v>
      </c>
      <c r="AA103" s="315">
        <f t="shared" si="15"/>
        <v>4.6719750007925068E-3</v>
      </c>
      <c r="AB103" s="315">
        <f t="shared" si="16"/>
        <v>0.30095305630105068</v>
      </c>
      <c r="AC103" s="315">
        <f t="shared" si="17"/>
        <v>0</v>
      </c>
      <c r="AD103" s="315">
        <f t="shared" si="18"/>
        <v>0</v>
      </c>
      <c r="AE103" s="315">
        <f t="shared" si="19"/>
        <v>0</v>
      </c>
      <c r="AF103" s="315">
        <f t="shared" si="20"/>
        <v>0</v>
      </c>
      <c r="AG103" s="314">
        <f>12915.2583/AH99*100</f>
        <v>50.801150230344341</v>
      </c>
      <c r="AH103" s="314">
        <v>15288.731514285715</v>
      </c>
      <c r="AQ103" s="70" t="s">
        <v>39</v>
      </c>
      <c r="AR103" s="315">
        <f t="shared" si="21"/>
        <v>30.039738984980467</v>
      </c>
      <c r="AS103" s="315">
        <f t="shared" si="22"/>
        <v>35.09613120189907</v>
      </c>
      <c r="AT103" s="315">
        <f t="shared" si="23"/>
        <v>2.3179953142178902</v>
      </c>
      <c r="AU103" s="315">
        <f t="shared" si="24"/>
        <v>32.347641431357054</v>
      </c>
      <c r="AV103" s="315">
        <f t="shared" si="25"/>
        <v>0</v>
      </c>
      <c r="AW103" s="315">
        <f t="shared" si="26"/>
        <v>0.19849306754550874</v>
      </c>
      <c r="AX103" s="315">
        <f t="shared" si="27"/>
        <v>0</v>
      </c>
      <c r="AY103" s="315">
        <f t="shared" si="28"/>
        <v>0</v>
      </c>
      <c r="AZ103" s="315">
        <f t="shared" si="29"/>
        <v>0</v>
      </c>
      <c r="BA103" s="315">
        <f t="shared" si="30"/>
        <v>0</v>
      </c>
      <c r="BB103" s="154">
        <f>22605.4521/BC99*100</f>
        <v>474.1336126910802</v>
      </c>
      <c r="BC103" s="154">
        <v>1769.2833333333335</v>
      </c>
      <c r="BL103" s="70" t="s">
        <v>39</v>
      </c>
      <c r="BM103" s="315">
        <f t="shared" si="31"/>
        <v>1.1073448934132692</v>
      </c>
      <c r="BN103" s="315">
        <f t="shared" si="32"/>
        <v>2.972588137743049</v>
      </c>
      <c r="BO103" s="315">
        <f t="shared" si="33"/>
        <v>0.62815226664365875</v>
      </c>
      <c r="BP103" s="315">
        <f t="shared" si="34"/>
        <v>0</v>
      </c>
      <c r="BQ103" s="315">
        <f t="shared" si="35"/>
        <v>0</v>
      </c>
      <c r="BR103" s="315">
        <f t="shared" si="36"/>
        <v>6.3044479316425612E-3</v>
      </c>
      <c r="BS103" s="315">
        <f t="shared" si="37"/>
        <v>0</v>
      </c>
      <c r="BT103" s="315">
        <f t="shared" si="38"/>
        <v>0</v>
      </c>
      <c r="BU103" s="315">
        <f t="shared" si="39"/>
        <v>0</v>
      </c>
      <c r="BV103" s="315">
        <f t="shared" si="40"/>
        <v>0</v>
      </c>
      <c r="BW103" s="314">
        <f>27282.2123/BX99*100</f>
        <v>76.20985343445021</v>
      </c>
      <c r="BX103" s="314">
        <v>29079.998014285717</v>
      </c>
    </row>
    <row r="104" spans="1:76" ht="10.5" customHeight="1" thickBot="1">
      <c r="A104" s="70" t="s">
        <v>40</v>
      </c>
      <c r="B104" s="313">
        <f t="shared" si="1"/>
        <v>1.2590436836120311</v>
      </c>
      <c r="C104" s="313">
        <f t="shared" si="2"/>
        <v>0.8488600766210368</v>
      </c>
      <c r="D104" s="313">
        <f t="shared" si="3"/>
        <v>14.149724895195808</v>
      </c>
      <c r="E104" s="313">
        <f t="shared" si="4"/>
        <v>2.1096748177622342E-2</v>
      </c>
      <c r="F104" s="313">
        <f t="shared" si="5"/>
        <v>0</v>
      </c>
      <c r="G104" s="313">
        <f t="shared" si="6"/>
        <v>1.2923150599618503</v>
      </c>
      <c r="H104" s="313">
        <f t="shared" si="7"/>
        <v>0.23157412598351032</v>
      </c>
      <c r="I104" s="313">
        <f t="shared" si="8"/>
        <v>1.5594217237946824E-4</v>
      </c>
      <c r="J104" s="313">
        <f t="shared" si="9"/>
        <v>0</v>
      </c>
      <c r="K104" s="313">
        <f t="shared" si="10"/>
        <v>3.6646410509175035E-3</v>
      </c>
      <c r="L104" s="314">
        <f>52707.7208/M104*100</f>
        <v>82.193564827224833</v>
      </c>
      <c r="M104" s="154">
        <v>64126.335085714294</v>
      </c>
      <c r="V104" s="47" t="s">
        <v>40</v>
      </c>
      <c r="W104" s="315">
        <f t="shared" si="11"/>
        <v>12.27936525983789</v>
      </c>
      <c r="X104" s="315">
        <f t="shared" si="12"/>
        <v>8.4372785620625823</v>
      </c>
      <c r="Y104" s="315">
        <f t="shared" si="13"/>
        <v>0.21122616371375566</v>
      </c>
      <c r="Z104" s="315">
        <f t="shared" si="14"/>
        <v>1.0344565778307941</v>
      </c>
      <c r="AA104" s="315">
        <f t="shared" si="15"/>
        <v>1.2871235220859973E-2</v>
      </c>
      <c r="AB104" s="315">
        <f t="shared" si="16"/>
        <v>0.13296445670120527</v>
      </c>
      <c r="AC104" s="315">
        <f t="shared" si="17"/>
        <v>0</v>
      </c>
      <c r="AD104" s="315">
        <f t="shared" si="18"/>
        <v>0</v>
      </c>
      <c r="AE104" s="315">
        <f t="shared" si="19"/>
        <v>0</v>
      </c>
      <c r="AF104" s="315">
        <f t="shared" si="20"/>
        <v>0</v>
      </c>
      <c r="AG104" s="314">
        <f>17290.3458/AH99*100</f>
        <v>68.010211961490782</v>
      </c>
      <c r="AH104" s="314">
        <v>22197.891718367347</v>
      </c>
      <c r="AQ104" s="71" t="s">
        <v>40</v>
      </c>
      <c r="AR104" s="315">
        <f t="shared" si="21"/>
        <v>54.117175030642919</v>
      </c>
      <c r="AS104" s="315">
        <f t="shared" si="22"/>
        <v>27.546008483020728</v>
      </c>
      <c r="AT104" s="315">
        <f t="shared" si="23"/>
        <v>0.70941685846053448</v>
      </c>
      <c r="AU104" s="315">
        <f t="shared" si="24"/>
        <v>17.219562092713595</v>
      </c>
      <c r="AV104" s="315">
        <f t="shared" si="25"/>
        <v>1.7636217736744175E-2</v>
      </c>
      <c r="AW104" s="315">
        <f t="shared" si="26"/>
        <v>0.12565805137430225</v>
      </c>
      <c r="AX104" s="315">
        <f t="shared" si="27"/>
        <v>0</v>
      </c>
      <c r="AY104" s="315">
        <f t="shared" si="28"/>
        <v>0</v>
      </c>
      <c r="AZ104" s="315">
        <f t="shared" si="29"/>
        <v>0</v>
      </c>
      <c r="BA104" s="315">
        <f t="shared" si="30"/>
        <v>0.26454326605116263</v>
      </c>
      <c r="BB104" s="154">
        <f>22303.7794/BC99*100</f>
        <v>467.80623792907431</v>
      </c>
      <c r="BC104" s="154">
        <v>2700.0714285714289</v>
      </c>
      <c r="BL104" s="71" t="s">
        <v>40</v>
      </c>
      <c r="BM104" s="315">
        <f t="shared" si="31"/>
        <v>0.43010782544795284</v>
      </c>
      <c r="BN104" s="315">
        <f t="shared" si="32"/>
        <v>0.70550643307941052</v>
      </c>
      <c r="BO104" s="315">
        <f t="shared" si="33"/>
        <v>0.32075837830016823</v>
      </c>
      <c r="BP104" s="315">
        <f t="shared" si="34"/>
        <v>0</v>
      </c>
      <c r="BQ104" s="315">
        <f t="shared" si="35"/>
        <v>0</v>
      </c>
      <c r="BR104" s="315">
        <f t="shared" si="36"/>
        <v>8.099959047984047E-4</v>
      </c>
      <c r="BS104" s="315">
        <f t="shared" si="37"/>
        <v>0</v>
      </c>
      <c r="BT104" s="315">
        <f t="shared" si="38"/>
        <v>0</v>
      </c>
      <c r="BU104" s="315">
        <f t="shared" si="39"/>
        <v>0</v>
      </c>
      <c r="BV104" s="315">
        <f t="shared" si="40"/>
        <v>1.943990171516171E-2</v>
      </c>
      <c r="BW104" s="314">
        <f>40239.1381/BX99*100</f>
        <v>112.4035977437798</v>
      </c>
      <c r="BX104" s="314">
        <v>41152.471433333332</v>
      </c>
    </row>
    <row r="105" spans="1:76" ht="25.5" customHeight="1">
      <c r="A105" s="158" t="s">
        <v>293</v>
      </c>
    </row>
    <row r="106" spans="1:76" ht="22.5">
      <c r="A106" s="5" t="s">
        <v>109</v>
      </c>
      <c r="B106" s="312" t="s">
        <v>120</v>
      </c>
      <c r="C106" s="312" t="s">
        <v>319</v>
      </c>
      <c r="D106" s="312" t="s">
        <v>122</v>
      </c>
      <c r="E106" s="312" t="s">
        <v>123</v>
      </c>
      <c r="F106" s="312" t="s">
        <v>124</v>
      </c>
      <c r="G106" s="312" t="s">
        <v>125</v>
      </c>
      <c r="H106" s="312" t="s">
        <v>126</v>
      </c>
      <c r="I106" s="312" t="s">
        <v>127</v>
      </c>
      <c r="J106" s="312" t="s">
        <v>128</v>
      </c>
      <c r="K106" s="312" t="s">
        <v>129</v>
      </c>
      <c r="L106" s="312" t="s">
        <v>320</v>
      </c>
      <c r="M106" s="149" t="s">
        <v>321</v>
      </c>
      <c r="V106" s="1" t="s">
        <v>296</v>
      </c>
      <c r="AQ106" s="1" t="s">
        <v>294</v>
      </c>
      <c r="BL106" s="1" t="s">
        <v>295</v>
      </c>
    </row>
    <row r="107" spans="1:76" ht="22.5">
      <c r="A107" s="16" t="s">
        <v>31</v>
      </c>
      <c r="B107" s="316">
        <v>313.85666666666668</v>
      </c>
      <c r="C107" s="316">
        <v>158.85</v>
      </c>
      <c r="D107" s="316">
        <v>61.433333333333337</v>
      </c>
      <c r="E107" s="316">
        <v>39.36666666666666</v>
      </c>
      <c r="F107" s="316">
        <v>3</v>
      </c>
      <c r="G107" s="316">
        <v>0.56999999999999995</v>
      </c>
      <c r="H107" s="316">
        <v>16.75</v>
      </c>
      <c r="I107" s="316">
        <v>0</v>
      </c>
      <c r="J107" s="316">
        <v>0</v>
      </c>
      <c r="K107" s="316">
        <v>0.7</v>
      </c>
      <c r="V107" s="222" t="s">
        <v>109</v>
      </c>
      <c r="W107" s="312" t="s">
        <v>120</v>
      </c>
      <c r="X107" s="312" t="s">
        <v>319</v>
      </c>
      <c r="Y107" s="312" t="s">
        <v>122</v>
      </c>
      <c r="Z107" s="312" t="s">
        <v>123</v>
      </c>
      <c r="AA107" s="312" t="s">
        <v>124</v>
      </c>
      <c r="AB107" s="312" t="s">
        <v>125</v>
      </c>
      <c r="AC107" s="312" t="s">
        <v>126</v>
      </c>
      <c r="AD107" s="312" t="s">
        <v>127</v>
      </c>
      <c r="AE107" s="312" t="s">
        <v>128</v>
      </c>
      <c r="AF107" s="312" t="s">
        <v>129</v>
      </c>
      <c r="AG107" s="312" t="s">
        <v>320</v>
      </c>
      <c r="AH107" s="149" t="s">
        <v>321</v>
      </c>
      <c r="AQ107" s="222" t="s">
        <v>109</v>
      </c>
      <c r="AR107" s="312" t="s">
        <v>120</v>
      </c>
      <c r="AS107" s="312" t="s">
        <v>319</v>
      </c>
      <c r="AT107" s="312" t="s">
        <v>122</v>
      </c>
      <c r="AU107" s="312" t="s">
        <v>123</v>
      </c>
      <c r="AV107" s="312" t="s">
        <v>124</v>
      </c>
      <c r="AW107" s="312" t="s">
        <v>125</v>
      </c>
      <c r="AX107" s="312" t="s">
        <v>126</v>
      </c>
      <c r="AY107" s="312" t="s">
        <v>127</v>
      </c>
      <c r="AZ107" s="312" t="s">
        <v>128</v>
      </c>
      <c r="BA107" s="312" t="s">
        <v>129</v>
      </c>
      <c r="BB107" s="312" t="s">
        <v>320</v>
      </c>
      <c r="BC107" s="149" t="s">
        <v>321</v>
      </c>
      <c r="BL107" s="222" t="s">
        <v>109</v>
      </c>
      <c r="BM107" s="312" t="s">
        <v>120</v>
      </c>
      <c r="BN107" s="312" t="s">
        <v>319</v>
      </c>
      <c r="BO107" s="312" t="s">
        <v>122</v>
      </c>
      <c r="BP107" s="312" t="s">
        <v>123</v>
      </c>
      <c r="BQ107" s="312" t="s">
        <v>124</v>
      </c>
      <c r="BR107" s="312" t="s">
        <v>125</v>
      </c>
      <c r="BS107" s="312" t="s">
        <v>126</v>
      </c>
      <c r="BT107" s="312" t="s">
        <v>127</v>
      </c>
      <c r="BU107" s="312" t="s">
        <v>128</v>
      </c>
      <c r="BV107" s="312" t="s">
        <v>129</v>
      </c>
      <c r="BW107" s="312" t="s">
        <v>320</v>
      </c>
      <c r="BX107" s="149" t="s">
        <v>321</v>
      </c>
    </row>
    <row r="108" spans="1:76">
      <c r="A108" s="16" t="s">
        <v>33</v>
      </c>
      <c r="B108" s="316">
        <v>208.45</v>
      </c>
      <c r="C108" s="316">
        <v>151.23333333333335</v>
      </c>
      <c r="D108" s="316">
        <v>32.43333333333333</v>
      </c>
      <c r="E108" s="316">
        <v>20.883333333333333</v>
      </c>
      <c r="F108" s="316">
        <v>0</v>
      </c>
      <c r="G108" s="316">
        <v>2.166666666666667</v>
      </c>
      <c r="H108" s="316">
        <v>2.6666666666666665</v>
      </c>
      <c r="I108" s="316">
        <v>0.2</v>
      </c>
      <c r="J108" s="316">
        <v>0</v>
      </c>
      <c r="K108" s="316">
        <v>0</v>
      </c>
      <c r="V108" s="16" t="s">
        <v>31</v>
      </c>
      <c r="W108" s="317">
        <v>1270.1666666666667</v>
      </c>
      <c r="X108" s="317">
        <v>72.94047619047619</v>
      </c>
      <c r="Y108" s="317">
        <v>138</v>
      </c>
      <c r="Z108" s="317">
        <v>58.357142857142854</v>
      </c>
      <c r="AA108" s="317">
        <v>0.7142857142857143</v>
      </c>
      <c r="AB108" s="317">
        <v>0.44642857142857145</v>
      </c>
      <c r="AC108" s="317">
        <v>6</v>
      </c>
      <c r="AD108" s="317">
        <v>0</v>
      </c>
      <c r="AE108" s="317">
        <v>0</v>
      </c>
      <c r="AF108" s="317">
        <v>0</v>
      </c>
      <c r="AG108" s="318"/>
      <c r="AH108" s="318"/>
      <c r="AQ108" s="16" t="s">
        <v>31</v>
      </c>
      <c r="AR108" s="255">
        <v>4350.7959183673465</v>
      </c>
      <c r="AS108" s="255">
        <v>111.58231292517007</v>
      </c>
      <c r="AT108" s="255">
        <v>41.067176870748298</v>
      </c>
      <c r="AU108" s="255">
        <v>245.24362244897958</v>
      </c>
      <c r="AV108" s="255">
        <v>14.285714285714286</v>
      </c>
      <c r="AW108" s="255">
        <v>1.6666666666666667</v>
      </c>
      <c r="AX108" s="255">
        <v>3.0973639455782309</v>
      </c>
      <c r="AY108" s="255">
        <v>0</v>
      </c>
      <c r="AZ108" s="255">
        <v>0</v>
      </c>
      <c r="BA108" s="255">
        <v>0</v>
      </c>
      <c r="BL108" s="16" t="s">
        <v>31</v>
      </c>
      <c r="BM108" s="255">
        <v>10074</v>
      </c>
      <c r="BN108" s="255">
        <v>876.74666666666667</v>
      </c>
      <c r="BO108" s="255">
        <v>173.33333333333331</v>
      </c>
      <c r="BP108" s="255">
        <v>520.66666666666663</v>
      </c>
      <c r="BQ108" s="255">
        <v>6</v>
      </c>
      <c r="BR108" s="255">
        <v>5.3333333333333339</v>
      </c>
      <c r="BS108" s="255">
        <v>0</v>
      </c>
      <c r="BT108" s="255">
        <v>0</v>
      </c>
      <c r="BU108" s="255">
        <v>0</v>
      </c>
      <c r="BV108" s="255">
        <v>0</v>
      </c>
    </row>
    <row r="109" spans="1:76">
      <c r="A109" s="16" t="s">
        <v>34</v>
      </c>
      <c r="B109" s="316">
        <v>1723.6761904761904</v>
      </c>
      <c r="C109" s="316">
        <v>164</v>
      </c>
      <c r="D109" s="316">
        <v>27.333333333333336</v>
      </c>
      <c r="E109" s="316">
        <v>6.2</v>
      </c>
      <c r="F109" s="316">
        <v>0.53333333333333344</v>
      </c>
      <c r="G109" s="316">
        <v>6.9</v>
      </c>
      <c r="H109" s="316">
        <v>1.6</v>
      </c>
      <c r="I109" s="316">
        <v>0.2</v>
      </c>
      <c r="J109" s="316">
        <v>0</v>
      </c>
      <c r="K109" s="316">
        <v>0</v>
      </c>
      <c r="V109" s="16" t="s">
        <v>33</v>
      </c>
      <c r="W109" s="317">
        <v>1368.6904761904759</v>
      </c>
      <c r="X109" s="317">
        <v>205.71428571428569</v>
      </c>
      <c r="Y109" s="317">
        <v>39.523809523809518</v>
      </c>
      <c r="Z109" s="317">
        <v>68.69047619047619</v>
      </c>
      <c r="AA109" s="317">
        <v>0.47619047619047622</v>
      </c>
      <c r="AB109" s="317">
        <v>7.0238095238095237</v>
      </c>
      <c r="AC109" s="317">
        <v>14.285714285714286</v>
      </c>
      <c r="AD109" s="317">
        <v>0</v>
      </c>
      <c r="AE109" s="317">
        <v>0</v>
      </c>
      <c r="AF109" s="317">
        <v>2.1428571428571428</v>
      </c>
      <c r="AG109" s="318"/>
      <c r="AH109" s="318"/>
      <c r="AQ109" s="16" t="s">
        <v>33</v>
      </c>
      <c r="AR109" s="255">
        <v>2787.9523809523812</v>
      </c>
      <c r="AS109" s="255">
        <v>221.38095238095238</v>
      </c>
      <c r="AT109" s="255">
        <v>107.14285714285714</v>
      </c>
      <c r="AU109" s="255">
        <v>275.47619047619048</v>
      </c>
      <c r="AV109" s="255">
        <v>19.285714285714285</v>
      </c>
      <c r="AW109" s="255">
        <v>2.0952380952380953</v>
      </c>
      <c r="AX109" s="255">
        <v>1.3809523809523812</v>
      </c>
      <c r="AY109" s="255">
        <v>0</v>
      </c>
      <c r="AZ109" s="255">
        <v>0</v>
      </c>
      <c r="BA109" s="255">
        <v>0</v>
      </c>
      <c r="BL109" s="16" t="s">
        <v>33</v>
      </c>
      <c r="BM109" s="255">
        <v>3179.666666666667</v>
      </c>
      <c r="BN109" s="255">
        <v>833.33333333333337</v>
      </c>
      <c r="BO109" s="255">
        <v>128</v>
      </c>
      <c r="BP109" s="255">
        <v>552.33333333333337</v>
      </c>
      <c r="BQ109" s="255">
        <v>0</v>
      </c>
      <c r="BR109" s="255">
        <v>7</v>
      </c>
      <c r="BS109" s="255">
        <v>0</v>
      </c>
      <c r="BT109" s="255">
        <v>0</v>
      </c>
      <c r="BU109" s="255">
        <v>0</v>
      </c>
      <c r="BV109" s="255">
        <v>0</v>
      </c>
    </row>
    <row r="110" spans="1:76">
      <c r="A110" s="16" t="s">
        <v>36</v>
      </c>
      <c r="B110" s="316">
        <v>631.66666666666663</v>
      </c>
      <c r="C110" s="316">
        <v>1441.6666666666667</v>
      </c>
      <c r="D110" s="316">
        <v>549.16666666666663</v>
      </c>
      <c r="E110" s="316">
        <v>89.166666666666671</v>
      </c>
      <c r="F110" s="316">
        <v>0.83333333333333337</v>
      </c>
      <c r="G110" s="316">
        <v>130</v>
      </c>
      <c r="H110" s="316">
        <v>0</v>
      </c>
      <c r="I110" s="316">
        <v>0</v>
      </c>
      <c r="J110" s="316">
        <v>0</v>
      </c>
      <c r="K110" s="316">
        <v>0</v>
      </c>
      <c r="Q110" s="1" t="s">
        <v>143</v>
      </c>
      <c r="V110" s="16" t="s">
        <v>34</v>
      </c>
      <c r="W110" s="317">
        <v>853.95238095238096</v>
      </c>
      <c r="X110" s="317">
        <v>481.2380952380953</v>
      </c>
      <c r="Y110" s="317">
        <v>6.8333333333333339</v>
      </c>
      <c r="Z110" s="317">
        <v>27.047619047619044</v>
      </c>
      <c r="AA110" s="317">
        <v>0</v>
      </c>
      <c r="AB110" s="317">
        <v>6.3571428571428568</v>
      </c>
      <c r="AC110" s="317">
        <v>0</v>
      </c>
      <c r="AD110" s="317">
        <v>0</v>
      </c>
      <c r="AE110" s="317">
        <v>0</v>
      </c>
      <c r="AF110" s="317">
        <v>3.8095238095238098</v>
      </c>
      <c r="AG110" s="318"/>
      <c r="AH110" s="318"/>
      <c r="AQ110" s="16" t="s">
        <v>34</v>
      </c>
      <c r="AR110" s="255">
        <v>982.42857142857144</v>
      </c>
      <c r="AS110" s="255">
        <v>420.04761904761909</v>
      </c>
      <c r="AT110" s="255">
        <v>49.928571428571431</v>
      </c>
      <c r="AU110" s="255">
        <v>603</v>
      </c>
      <c r="AV110" s="255">
        <v>4.7619047619047619</v>
      </c>
      <c r="AW110" s="255">
        <v>1.4047619047619049</v>
      </c>
      <c r="AX110" s="255">
        <v>0</v>
      </c>
      <c r="AY110" s="255">
        <v>0</v>
      </c>
      <c r="AZ110" s="255">
        <v>0</v>
      </c>
      <c r="BA110" s="255">
        <v>15.238095238095239</v>
      </c>
      <c r="BL110" s="16" t="s">
        <v>34</v>
      </c>
      <c r="BM110" s="255">
        <v>2401.3333333333335</v>
      </c>
      <c r="BN110" s="255">
        <v>3515.3333333333335</v>
      </c>
      <c r="BO110" s="255">
        <v>81.333333333333343</v>
      </c>
      <c r="BP110" s="255">
        <v>750.66666666666663</v>
      </c>
      <c r="BQ110" s="255">
        <v>43.333333333333329</v>
      </c>
      <c r="BR110" s="255">
        <v>8</v>
      </c>
      <c r="BS110" s="255">
        <v>0</v>
      </c>
      <c r="BT110" s="255">
        <v>0</v>
      </c>
      <c r="BU110" s="255">
        <v>0</v>
      </c>
      <c r="BV110" s="255">
        <v>0</v>
      </c>
    </row>
    <row r="111" spans="1:76">
      <c r="A111" s="16" t="s">
        <v>39</v>
      </c>
      <c r="B111" s="316">
        <v>427</v>
      </c>
      <c r="C111" s="316">
        <v>2769.5</v>
      </c>
      <c r="D111" s="316">
        <v>10321</v>
      </c>
      <c r="E111" s="316">
        <v>335.5</v>
      </c>
      <c r="F111" s="316">
        <v>0</v>
      </c>
      <c r="G111" s="316">
        <v>1059.5</v>
      </c>
      <c r="H111" s="316">
        <v>0</v>
      </c>
      <c r="I111" s="316">
        <v>0</v>
      </c>
      <c r="J111" s="316">
        <v>0</v>
      </c>
      <c r="K111" s="316">
        <v>0</v>
      </c>
      <c r="V111" s="16" t="s">
        <v>36</v>
      </c>
      <c r="W111" s="317">
        <v>2736.9940476190473</v>
      </c>
      <c r="X111" s="317">
        <v>845.65476190476181</v>
      </c>
      <c r="Y111" s="317">
        <v>6.1904761904761898</v>
      </c>
      <c r="Z111" s="317">
        <v>59.672619047619051</v>
      </c>
      <c r="AA111" s="317">
        <v>0</v>
      </c>
      <c r="AB111" s="317">
        <v>26.607142857142858</v>
      </c>
      <c r="AC111" s="317">
        <v>0</v>
      </c>
      <c r="AD111" s="317">
        <v>0.23809523809523811</v>
      </c>
      <c r="AE111" s="317">
        <v>0</v>
      </c>
      <c r="AF111" s="317">
        <v>0</v>
      </c>
      <c r="AG111" s="318"/>
      <c r="AH111" s="318"/>
      <c r="AQ111" s="16" t="s">
        <v>36</v>
      </c>
      <c r="AR111" s="255">
        <v>311.54761904761909</v>
      </c>
      <c r="AS111" s="255">
        <v>576.78571428571433</v>
      </c>
      <c r="AT111" s="255">
        <v>131.66666666666666</v>
      </c>
      <c r="AU111" s="255">
        <v>388.80952380952385</v>
      </c>
      <c r="AV111" s="255">
        <v>0</v>
      </c>
      <c r="AW111" s="255">
        <v>6.666666666666667</v>
      </c>
      <c r="AX111" s="255">
        <v>0</v>
      </c>
      <c r="AY111" s="255">
        <v>0.23809523809523811</v>
      </c>
      <c r="AZ111" s="255">
        <v>0</v>
      </c>
      <c r="BA111" s="255">
        <v>1.0256410256410258</v>
      </c>
      <c r="BL111" s="16" t="s">
        <v>36</v>
      </c>
      <c r="BM111" s="255">
        <v>996</v>
      </c>
      <c r="BN111" s="255">
        <v>468.66666666666669</v>
      </c>
      <c r="BO111" s="255">
        <v>84</v>
      </c>
      <c r="BP111" s="255">
        <v>556</v>
      </c>
      <c r="BQ111" s="255">
        <v>1.3333333333333335</v>
      </c>
      <c r="BR111" s="255">
        <v>1.3333333333333335</v>
      </c>
      <c r="BS111" s="255">
        <v>0</v>
      </c>
      <c r="BT111" s="255">
        <v>0</v>
      </c>
      <c r="BU111" s="255">
        <v>0</v>
      </c>
      <c r="BV111" s="255">
        <v>0</v>
      </c>
    </row>
    <row r="112" spans="1:76">
      <c r="A112" s="16" t="s">
        <v>40</v>
      </c>
      <c r="B112" s="316">
        <v>848.85714285714278</v>
      </c>
      <c r="C112" s="316">
        <v>893.28571428571433</v>
      </c>
      <c r="D112" s="316">
        <v>15890</v>
      </c>
      <c r="E112" s="316">
        <v>24.357142857142858</v>
      </c>
      <c r="F112" s="316">
        <v>0</v>
      </c>
      <c r="G112" s="316">
        <v>1637.4285714285713</v>
      </c>
      <c r="H112" s="316">
        <v>0</v>
      </c>
      <c r="I112" s="316">
        <v>0</v>
      </c>
      <c r="J112" s="316">
        <v>0</v>
      </c>
      <c r="K112" s="316">
        <v>0</v>
      </c>
      <c r="V112" s="16" t="s">
        <v>39</v>
      </c>
      <c r="W112" s="317">
        <v>362.26190476190476</v>
      </c>
      <c r="X112" s="317">
        <v>2131.261904761905</v>
      </c>
      <c r="Y112" s="317">
        <v>88.523809523809518</v>
      </c>
      <c r="Z112" s="317">
        <v>160.64285714285714</v>
      </c>
      <c r="AA112" s="317">
        <v>1.4285714285714286</v>
      </c>
      <c r="AB112" s="317">
        <v>77.738095238095227</v>
      </c>
      <c r="AC112" s="317">
        <v>0</v>
      </c>
      <c r="AD112" s="317">
        <v>0</v>
      </c>
      <c r="AE112" s="317">
        <v>0</v>
      </c>
      <c r="AF112" s="317">
        <v>0</v>
      </c>
      <c r="AG112" s="318"/>
      <c r="AH112" s="318"/>
      <c r="AQ112" s="16" t="s">
        <v>39</v>
      </c>
      <c r="AR112" s="255">
        <v>531.4880952380953</v>
      </c>
      <c r="AS112" s="255">
        <v>620.95000000000005</v>
      </c>
      <c r="AT112" s="255">
        <v>41.011904761904766</v>
      </c>
      <c r="AU112" s="255">
        <v>572.32142857142856</v>
      </c>
      <c r="AV112" s="255">
        <v>0</v>
      </c>
      <c r="AW112" s="255">
        <v>3.5119047619047623</v>
      </c>
      <c r="AX112" s="255">
        <v>0</v>
      </c>
      <c r="AY112" s="255">
        <v>0</v>
      </c>
      <c r="AZ112" s="255">
        <v>0</v>
      </c>
      <c r="BA112" s="255">
        <v>0</v>
      </c>
      <c r="BL112" s="16" t="s">
        <v>39</v>
      </c>
      <c r="BM112" s="255">
        <v>269.33333333333337</v>
      </c>
      <c r="BN112" s="255">
        <v>822</v>
      </c>
      <c r="BO112" s="255">
        <v>352</v>
      </c>
      <c r="BP112" s="255">
        <v>760</v>
      </c>
      <c r="BQ112" s="255">
        <v>0</v>
      </c>
      <c r="BR112" s="255">
        <v>0</v>
      </c>
      <c r="BS112" s="255">
        <v>0</v>
      </c>
      <c r="BT112" s="255">
        <v>0</v>
      </c>
      <c r="BU112" s="255">
        <v>0</v>
      </c>
      <c r="BV112" s="255">
        <v>0</v>
      </c>
    </row>
    <row r="113" spans="1:76" ht="12" thickBot="1">
      <c r="V113" s="47" t="s">
        <v>40</v>
      </c>
      <c r="W113" s="317">
        <v>318.52040816326536</v>
      </c>
      <c r="X113" s="317">
        <v>1080.5102040816325</v>
      </c>
      <c r="Y113" s="317">
        <v>86.632653061224488</v>
      </c>
      <c r="Z113" s="317">
        <v>230.25510204081633</v>
      </c>
      <c r="AA113" s="317">
        <v>5.7142857142857144</v>
      </c>
      <c r="AB113" s="317">
        <v>37.602040816326529</v>
      </c>
      <c r="AC113" s="317">
        <v>0</v>
      </c>
      <c r="AD113" s="317">
        <v>0</v>
      </c>
      <c r="AE113" s="317">
        <v>0</v>
      </c>
      <c r="AF113" s="317">
        <v>0</v>
      </c>
      <c r="AG113" s="318"/>
      <c r="AH113" s="318"/>
      <c r="AQ113" s="47" t="s">
        <v>40</v>
      </c>
      <c r="AR113" s="255">
        <v>1461.202380952381</v>
      </c>
      <c r="AS113" s="255">
        <v>743.76190476190482</v>
      </c>
      <c r="AT113" s="255">
        <v>19.154761904761905</v>
      </c>
      <c r="AU113" s="255">
        <v>464.9404761904762</v>
      </c>
      <c r="AV113" s="255">
        <v>0.47619047619047622</v>
      </c>
      <c r="AW113" s="255">
        <v>3.3928571428571428</v>
      </c>
      <c r="AX113" s="255">
        <v>0</v>
      </c>
      <c r="AY113" s="255">
        <v>0</v>
      </c>
      <c r="AZ113" s="255">
        <v>0</v>
      </c>
      <c r="BA113" s="255">
        <v>7.1428571428571432</v>
      </c>
      <c r="BL113" s="47" t="s">
        <v>40</v>
      </c>
      <c r="BM113" s="255">
        <v>70.666666666666657</v>
      </c>
      <c r="BN113" s="255">
        <v>130</v>
      </c>
      <c r="BO113" s="255">
        <v>214</v>
      </c>
      <c r="BP113" s="255">
        <v>111.33333333333333</v>
      </c>
      <c r="BQ113" s="255">
        <v>0</v>
      </c>
      <c r="BR113" s="255">
        <v>0.66666666666666674</v>
      </c>
      <c r="BS113" s="255">
        <v>0</v>
      </c>
      <c r="BT113" s="255">
        <v>0</v>
      </c>
      <c r="BU113" s="255">
        <v>0</v>
      </c>
      <c r="BV113" s="255">
        <v>0</v>
      </c>
    </row>
    <row r="114" spans="1:76">
      <c r="A114" s="158" t="s">
        <v>297</v>
      </c>
    </row>
    <row r="115" spans="1:76" ht="22.5">
      <c r="A115" s="5" t="s">
        <v>109</v>
      </c>
      <c r="B115" s="312" t="s">
        <v>120</v>
      </c>
      <c r="C115" s="312" t="s">
        <v>319</v>
      </c>
      <c r="D115" s="312" t="s">
        <v>122</v>
      </c>
      <c r="E115" s="312" t="s">
        <v>123</v>
      </c>
      <c r="F115" s="312" t="s">
        <v>124</v>
      </c>
      <c r="G115" s="312" t="s">
        <v>125</v>
      </c>
      <c r="H115" s="312" t="s">
        <v>126</v>
      </c>
      <c r="I115" s="312" t="s">
        <v>127</v>
      </c>
      <c r="J115" s="312" t="s">
        <v>128</v>
      </c>
      <c r="K115" s="312" t="s">
        <v>129</v>
      </c>
      <c r="L115" s="312" t="s">
        <v>320</v>
      </c>
      <c r="M115" s="149" t="s">
        <v>321</v>
      </c>
      <c r="V115" s="1" t="s">
        <v>300</v>
      </c>
      <c r="AQ115" s="1" t="s">
        <v>298</v>
      </c>
      <c r="BL115" s="1" t="s">
        <v>299</v>
      </c>
    </row>
    <row r="116" spans="1:76" ht="22.5">
      <c r="A116" s="16" t="s">
        <v>31</v>
      </c>
      <c r="B116" s="316">
        <v>110.33333333333334</v>
      </c>
      <c r="C116" s="316">
        <v>54.533333333333324</v>
      </c>
      <c r="D116" s="316">
        <v>55.866666666666674</v>
      </c>
      <c r="E116" s="316">
        <v>1.6666666666666665</v>
      </c>
      <c r="F116" s="316">
        <v>3.666666666666667</v>
      </c>
      <c r="G116" s="316">
        <v>0.2</v>
      </c>
      <c r="H116" s="316">
        <v>3.8</v>
      </c>
      <c r="I116" s="316">
        <v>0.33333333333333337</v>
      </c>
      <c r="J116" s="316">
        <v>0</v>
      </c>
      <c r="K116" s="316">
        <v>0</v>
      </c>
      <c r="V116" s="222" t="s">
        <v>109</v>
      </c>
      <c r="W116" s="312" t="s">
        <v>120</v>
      </c>
      <c r="X116" s="312" t="s">
        <v>319</v>
      </c>
      <c r="Y116" s="312" t="s">
        <v>122</v>
      </c>
      <c r="Z116" s="312" t="s">
        <v>123</v>
      </c>
      <c r="AA116" s="312" t="s">
        <v>124</v>
      </c>
      <c r="AB116" s="312" t="s">
        <v>125</v>
      </c>
      <c r="AC116" s="312" t="s">
        <v>126</v>
      </c>
      <c r="AD116" s="312" t="s">
        <v>127</v>
      </c>
      <c r="AE116" s="312" t="s">
        <v>128</v>
      </c>
      <c r="AF116" s="312" t="s">
        <v>129</v>
      </c>
      <c r="AG116" s="312" t="s">
        <v>320</v>
      </c>
      <c r="AH116" s="149" t="s">
        <v>321</v>
      </c>
      <c r="AQ116" s="222" t="s">
        <v>109</v>
      </c>
      <c r="AR116" s="312" t="s">
        <v>120</v>
      </c>
      <c r="AS116" s="312" t="s">
        <v>319</v>
      </c>
      <c r="AT116" s="312" t="s">
        <v>122</v>
      </c>
      <c r="AU116" s="312" t="s">
        <v>123</v>
      </c>
      <c r="AV116" s="312" t="s">
        <v>124</v>
      </c>
      <c r="AW116" s="312" t="s">
        <v>125</v>
      </c>
      <c r="AX116" s="312" t="s">
        <v>126</v>
      </c>
      <c r="AY116" s="312" t="s">
        <v>127</v>
      </c>
      <c r="AZ116" s="312" t="s">
        <v>128</v>
      </c>
      <c r="BA116" s="312" t="s">
        <v>129</v>
      </c>
      <c r="BB116" s="312" t="s">
        <v>320</v>
      </c>
      <c r="BC116" s="149" t="s">
        <v>321</v>
      </c>
      <c r="BL116" s="222" t="s">
        <v>109</v>
      </c>
      <c r="BM116" s="312" t="s">
        <v>120</v>
      </c>
      <c r="BN116" s="312" t="s">
        <v>319</v>
      </c>
      <c r="BO116" s="312" t="s">
        <v>122</v>
      </c>
      <c r="BP116" s="312" t="s">
        <v>123</v>
      </c>
      <c r="BQ116" s="312" t="s">
        <v>124</v>
      </c>
      <c r="BR116" s="312" t="s">
        <v>125</v>
      </c>
      <c r="BS116" s="312" t="s">
        <v>126</v>
      </c>
      <c r="BT116" s="312" t="s">
        <v>127</v>
      </c>
      <c r="BU116" s="312" t="s">
        <v>128</v>
      </c>
      <c r="BV116" s="312" t="s">
        <v>129</v>
      </c>
      <c r="BW116" s="312" t="s">
        <v>320</v>
      </c>
      <c r="BX116" s="149" t="s">
        <v>321</v>
      </c>
    </row>
    <row r="117" spans="1:76">
      <c r="A117" s="16" t="s">
        <v>33</v>
      </c>
      <c r="B117" s="316">
        <v>230.3666666666667</v>
      </c>
      <c r="C117" s="316">
        <v>152.83333333333331</v>
      </c>
      <c r="D117" s="316">
        <v>21.933333333333334</v>
      </c>
      <c r="E117" s="316">
        <v>0.33333333333333337</v>
      </c>
      <c r="F117" s="316">
        <v>1.6</v>
      </c>
      <c r="G117" s="316">
        <v>0.33333333333333337</v>
      </c>
      <c r="H117" s="316">
        <v>32.733333333333334</v>
      </c>
      <c r="I117" s="316">
        <v>0.2</v>
      </c>
      <c r="J117" s="316">
        <v>0</v>
      </c>
      <c r="K117" s="316">
        <v>0</v>
      </c>
      <c r="V117" s="16" t="s">
        <v>31</v>
      </c>
      <c r="W117" s="319">
        <v>1450.4285714285713</v>
      </c>
      <c r="X117" s="319">
        <v>33.952380952380949</v>
      </c>
      <c r="Y117" s="319">
        <v>150.85714285714286</v>
      </c>
      <c r="Z117" s="319">
        <v>35.071428571428569</v>
      </c>
      <c r="AA117" s="319">
        <v>0.7142857142857143</v>
      </c>
      <c r="AB117" s="319">
        <v>0.35714285714285715</v>
      </c>
      <c r="AC117" s="319">
        <v>4.5714285714285712</v>
      </c>
      <c r="AD117" s="319">
        <v>0</v>
      </c>
      <c r="AE117" s="319">
        <v>0</v>
      </c>
      <c r="AF117" s="319">
        <v>0</v>
      </c>
      <c r="AG117" s="318"/>
      <c r="AH117" s="318"/>
      <c r="AQ117" s="16" t="s">
        <v>31</v>
      </c>
      <c r="AR117" s="247">
        <v>4350.7959183673465</v>
      </c>
      <c r="AS117" s="247">
        <v>111.58231292517007</v>
      </c>
      <c r="AT117" s="247">
        <v>41.067176870748298</v>
      </c>
      <c r="AU117" s="247">
        <v>245.24362244897958</v>
      </c>
      <c r="AV117" s="247">
        <v>14.285714285714286</v>
      </c>
      <c r="AW117" s="247">
        <v>1.6666666666666667</v>
      </c>
      <c r="AX117" s="247">
        <v>3.0973639455782309</v>
      </c>
      <c r="AY117" s="247">
        <v>0</v>
      </c>
      <c r="AZ117" s="247">
        <v>0</v>
      </c>
      <c r="BA117" s="247">
        <v>0</v>
      </c>
      <c r="BL117" s="16" t="s">
        <v>31</v>
      </c>
      <c r="BM117" s="247">
        <v>586.33333333333326</v>
      </c>
      <c r="BN117" s="247">
        <v>67.333333333333343</v>
      </c>
      <c r="BO117" s="247">
        <v>14.666666666666668</v>
      </c>
      <c r="BP117" s="247">
        <v>28</v>
      </c>
      <c r="BQ117" s="247">
        <v>0</v>
      </c>
      <c r="BR117" s="247">
        <v>4</v>
      </c>
      <c r="BS117" s="247">
        <v>0</v>
      </c>
      <c r="BT117" s="247">
        <v>0</v>
      </c>
      <c r="BU117" s="247">
        <v>0</v>
      </c>
      <c r="BV117" s="247">
        <v>0</v>
      </c>
    </row>
    <row r="118" spans="1:76">
      <c r="A118" s="16" t="s">
        <v>34</v>
      </c>
      <c r="B118" s="316">
        <v>452.80476190476185</v>
      </c>
      <c r="C118" s="316">
        <v>93.11904761904762</v>
      </c>
      <c r="D118" s="316">
        <v>74.833333333333329</v>
      </c>
      <c r="E118" s="316">
        <v>4.6904761904761907</v>
      </c>
      <c r="F118" s="316">
        <v>0.5</v>
      </c>
      <c r="G118" s="316">
        <v>5.3476190476190473</v>
      </c>
      <c r="H118" s="316">
        <v>0.63333333333333341</v>
      </c>
      <c r="I118" s="316">
        <v>0.33333333333333337</v>
      </c>
      <c r="J118" s="316">
        <v>0</v>
      </c>
      <c r="K118" s="316">
        <v>0</v>
      </c>
      <c r="V118" s="16" t="s">
        <v>33</v>
      </c>
      <c r="W118" s="319">
        <v>1034.5607142857143</v>
      </c>
      <c r="X118" s="319">
        <v>43.2</v>
      </c>
      <c r="Y118" s="319">
        <v>17.589285714285715</v>
      </c>
      <c r="Z118" s="319">
        <v>13.035714285714286</v>
      </c>
      <c r="AA118" s="319">
        <v>0</v>
      </c>
      <c r="AB118" s="319">
        <v>1.9642857142857142</v>
      </c>
      <c r="AC118" s="319">
        <v>2.5</v>
      </c>
      <c r="AD118" s="319">
        <v>0</v>
      </c>
      <c r="AE118" s="319">
        <v>0</v>
      </c>
      <c r="AF118" s="319">
        <v>0</v>
      </c>
      <c r="AG118" s="318"/>
      <c r="AH118" s="318"/>
      <c r="AQ118" s="16" t="s">
        <v>33</v>
      </c>
      <c r="AR118" s="247">
        <v>2787.9523809523812</v>
      </c>
      <c r="AS118" s="247">
        <v>221.38095238095238</v>
      </c>
      <c r="AT118" s="247">
        <v>107.14285714285714</v>
      </c>
      <c r="AU118" s="247">
        <v>275.47619047619048</v>
      </c>
      <c r="AV118" s="247">
        <v>19.285714285714285</v>
      </c>
      <c r="AW118" s="247">
        <v>2.0952380952380953</v>
      </c>
      <c r="AX118" s="247">
        <v>1.3809523809523812</v>
      </c>
      <c r="AY118" s="247">
        <v>0</v>
      </c>
      <c r="AZ118" s="247">
        <v>0</v>
      </c>
      <c r="BA118" s="247">
        <v>0</v>
      </c>
      <c r="BL118" s="16" t="s">
        <v>33</v>
      </c>
      <c r="BM118" s="247">
        <v>105.33333333333333</v>
      </c>
      <c r="BN118" s="247">
        <v>66</v>
      </c>
      <c r="BO118" s="247">
        <v>8</v>
      </c>
      <c r="BP118" s="247">
        <v>5.333333333333333</v>
      </c>
      <c r="BQ118" s="247">
        <v>0</v>
      </c>
      <c r="BR118" s="247">
        <v>0</v>
      </c>
      <c r="BS118" s="247">
        <v>0</v>
      </c>
      <c r="BT118" s="247">
        <v>0</v>
      </c>
      <c r="BU118" s="247">
        <v>0</v>
      </c>
      <c r="BV118" s="247">
        <v>0</v>
      </c>
    </row>
    <row r="119" spans="1:76">
      <c r="A119" s="16" t="s">
        <v>36</v>
      </c>
      <c r="B119" s="316">
        <v>1591.75</v>
      </c>
      <c r="C119" s="316">
        <v>1392.625</v>
      </c>
      <c r="D119" s="316">
        <v>382</v>
      </c>
      <c r="E119" s="316">
        <v>99.875</v>
      </c>
      <c r="F119" s="316">
        <v>4.5</v>
      </c>
      <c r="G119" s="316">
        <v>102.75</v>
      </c>
      <c r="H119" s="316">
        <v>0</v>
      </c>
      <c r="I119" s="316">
        <v>1.25</v>
      </c>
      <c r="J119" s="316">
        <v>0</v>
      </c>
      <c r="K119" s="316">
        <v>12.5</v>
      </c>
      <c r="V119" s="16" t="s">
        <v>34</v>
      </c>
      <c r="W119" s="319">
        <v>521.8954081632653</v>
      </c>
      <c r="X119" s="319">
        <v>190.41071428571428</v>
      </c>
      <c r="Y119" s="319">
        <v>2.8571428571428572</v>
      </c>
      <c r="Z119" s="319">
        <v>3.5</v>
      </c>
      <c r="AA119" s="319">
        <v>0</v>
      </c>
      <c r="AB119" s="319">
        <v>1.1607142857142858</v>
      </c>
      <c r="AC119" s="319">
        <v>0.42857142857142855</v>
      </c>
      <c r="AD119" s="319">
        <v>0</v>
      </c>
      <c r="AE119" s="319">
        <v>0</v>
      </c>
      <c r="AF119" s="319">
        <v>0</v>
      </c>
      <c r="AG119" s="318"/>
      <c r="AH119" s="318"/>
      <c r="AQ119" s="16" t="s">
        <v>34</v>
      </c>
      <c r="AR119" s="247">
        <v>982.42857142857144</v>
      </c>
      <c r="AS119" s="247">
        <v>420.04761904761909</v>
      </c>
      <c r="AT119" s="247">
        <v>49.928571428571431</v>
      </c>
      <c r="AU119" s="247">
        <v>603</v>
      </c>
      <c r="AV119" s="247">
        <v>4.7619047619047619</v>
      </c>
      <c r="AW119" s="247">
        <v>1.4047619047619049</v>
      </c>
      <c r="AX119" s="247">
        <v>0</v>
      </c>
      <c r="AY119" s="247">
        <v>0</v>
      </c>
      <c r="AZ119" s="247">
        <v>0</v>
      </c>
      <c r="BA119" s="247">
        <v>15.238095238095239</v>
      </c>
      <c r="BL119" s="16" t="s">
        <v>34</v>
      </c>
      <c r="BM119" s="247">
        <v>716.46666666666658</v>
      </c>
      <c r="BN119" s="247">
        <v>1369.0666666666666</v>
      </c>
      <c r="BO119" s="247">
        <v>35</v>
      </c>
      <c r="BP119" s="247">
        <v>68.866666666666674</v>
      </c>
      <c r="BQ119" s="247">
        <v>0.66666666666666674</v>
      </c>
      <c r="BR119" s="247">
        <v>1.6</v>
      </c>
      <c r="BS119" s="247">
        <v>0</v>
      </c>
      <c r="BT119" s="247">
        <v>0</v>
      </c>
      <c r="BU119" s="247">
        <v>0</v>
      </c>
      <c r="BV119" s="247">
        <v>0</v>
      </c>
    </row>
    <row r="120" spans="1:76">
      <c r="A120" s="16" t="s">
        <v>39</v>
      </c>
      <c r="B120" s="316">
        <v>179.96666666666664</v>
      </c>
      <c r="C120" s="316">
        <v>224.66666666666669</v>
      </c>
      <c r="D120" s="316">
        <v>566.25</v>
      </c>
      <c r="E120" s="316">
        <v>31.266666666666662</v>
      </c>
      <c r="F120" s="316">
        <v>0.5</v>
      </c>
      <c r="G120" s="316">
        <v>5</v>
      </c>
      <c r="H120" s="316">
        <v>0</v>
      </c>
      <c r="I120" s="316">
        <v>0.2</v>
      </c>
      <c r="J120" s="316">
        <v>0</v>
      </c>
      <c r="K120" s="316">
        <v>6.5333333333333341</v>
      </c>
      <c r="V120" s="16" t="s">
        <v>36</v>
      </c>
      <c r="W120" s="319">
        <v>1579.6428571428571</v>
      </c>
      <c r="X120" s="319">
        <v>67.55952380952381</v>
      </c>
      <c r="Y120" s="319">
        <v>5.2976190476190466</v>
      </c>
      <c r="Z120" s="319">
        <v>9.9404761904761916</v>
      </c>
      <c r="AA120" s="319">
        <v>0</v>
      </c>
      <c r="AB120" s="319">
        <v>2.1428571428571428</v>
      </c>
      <c r="AC120" s="319">
        <v>0</v>
      </c>
      <c r="AD120" s="319">
        <v>0</v>
      </c>
      <c r="AE120" s="319">
        <v>0</v>
      </c>
      <c r="AF120" s="319">
        <v>0</v>
      </c>
      <c r="AG120" s="318"/>
      <c r="AH120" s="318"/>
      <c r="AQ120" s="16" t="s">
        <v>36</v>
      </c>
      <c r="AR120" s="247">
        <v>311.54761904761909</v>
      </c>
      <c r="AS120" s="247">
        <v>576.78571428571433</v>
      </c>
      <c r="AT120" s="247">
        <v>131.66666666666666</v>
      </c>
      <c r="AU120" s="247">
        <v>388.80952380952385</v>
      </c>
      <c r="AV120" s="247">
        <v>0</v>
      </c>
      <c r="AW120" s="247">
        <v>6.666666666666667</v>
      </c>
      <c r="AX120" s="247">
        <v>0</v>
      </c>
      <c r="AY120" s="247">
        <v>0.23809523809523811</v>
      </c>
      <c r="AZ120" s="247">
        <v>0</v>
      </c>
      <c r="BA120" s="247">
        <v>1.0256410256410258</v>
      </c>
      <c r="BL120" s="16" t="s">
        <v>36</v>
      </c>
      <c r="BM120" s="247">
        <v>1976</v>
      </c>
      <c r="BN120" s="247">
        <v>616</v>
      </c>
      <c r="BO120" s="247">
        <v>16</v>
      </c>
      <c r="BP120" s="247">
        <v>385.33333333333337</v>
      </c>
      <c r="BQ120" s="247">
        <v>0.66666666666666674</v>
      </c>
      <c r="BR120" s="247">
        <v>0</v>
      </c>
      <c r="BS120" s="247">
        <v>0</v>
      </c>
      <c r="BT120" s="247">
        <v>0</v>
      </c>
      <c r="BU120" s="247">
        <v>0</v>
      </c>
      <c r="BV120" s="247">
        <v>0</v>
      </c>
    </row>
    <row r="121" spans="1:76">
      <c r="A121" s="16" t="s">
        <v>40</v>
      </c>
      <c r="B121" s="316">
        <v>765.9</v>
      </c>
      <c r="C121" s="316">
        <v>195.4</v>
      </c>
      <c r="D121" s="316">
        <v>2257.4</v>
      </c>
      <c r="E121" s="316">
        <v>2.7</v>
      </c>
      <c r="F121" s="316">
        <v>0</v>
      </c>
      <c r="G121" s="316">
        <v>20</v>
      </c>
      <c r="H121" s="316">
        <v>297</v>
      </c>
      <c r="I121" s="316">
        <v>0.2</v>
      </c>
      <c r="J121" s="316">
        <v>0</v>
      </c>
      <c r="K121" s="316">
        <v>4.7</v>
      </c>
      <c r="V121" s="16" t="s">
        <v>39</v>
      </c>
      <c r="W121" s="319">
        <v>1668.75</v>
      </c>
      <c r="X121" s="319">
        <v>196.51785714285714</v>
      </c>
      <c r="Y121" s="319">
        <v>0.8035714285714286</v>
      </c>
      <c r="Z121" s="319">
        <v>44.732142857142854</v>
      </c>
      <c r="AA121" s="319">
        <v>0</v>
      </c>
      <c r="AB121" s="319">
        <v>14.285714285714286</v>
      </c>
      <c r="AC121" s="319">
        <v>0</v>
      </c>
      <c r="AD121" s="319">
        <v>0</v>
      </c>
      <c r="AE121" s="319">
        <v>0</v>
      </c>
      <c r="AF121" s="319">
        <v>0</v>
      </c>
      <c r="AG121" s="318"/>
      <c r="AH121" s="318"/>
      <c r="AQ121" s="16" t="s">
        <v>39</v>
      </c>
      <c r="AR121" s="247">
        <v>531.4880952380953</v>
      </c>
      <c r="AS121" s="247">
        <v>620.95000000000005</v>
      </c>
      <c r="AT121" s="247">
        <v>41.011904761904766</v>
      </c>
      <c r="AU121" s="247">
        <v>572.32142857142856</v>
      </c>
      <c r="AV121" s="247">
        <v>0</v>
      </c>
      <c r="AW121" s="247">
        <v>3.5119047619047623</v>
      </c>
      <c r="AX121" s="247">
        <v>0</v>
      </c>
      <c r="AY121" s="247">
        <v>0</v>
      </c>
      <c r="AZ121" s="247">
        <v>0</v>
      </c>
      <c r="BA121" s="247">
        <v>0</v>
      </c>
      <c r="BL121" s="16" t="s">
        <v>39</v>
      </c>
      <c r="BM121" s="247">
        <v>374.69841269841271</v>
      </c>
      <c r="BN121" s="247">
        <v>906.85714285714289</v>
      </c>
      <c r="BO121" s="247">
        <v>13.333333333333334</v>
      </c>
      <c r="BP121" s="247">
        <v>93.682539682539684</v>
      </c>
      <c r="BQ121" s="247">
        <v>0</v>
      </c>
      <c r="BR121" s="247">
        <v>3.666666666666667</v>
      </c>
      <c r="BS121" s="247">
        <v>0</v>
      </c>
      <c r="BT121" s="247">
        <v>0</v>
      </c>
      <c r="BU121" s="247">
        <v>0</v>
      </c>
      <c r="BV121" s="247">
        <v>0</v>
      </c>
    </row>
    <row r="122" spans="1:76" ht="12" thickBot="1">
      <c r="V122" s="47" t="s">
        <v>40</v>
      </c>
      <c r="W122" s="319">
        <v>5133</v>
      </c>
      <c r="X122" s="319">
        <v>2665.2857142857142</v>
      </c>
      <c r="Y122" s="319">
        <v>7.1428571428571432</v>
      </c>
      <c r="Z122" s="319">
        <v>229</v>
      </c>
      <c r="AA122" s="319">
        <v>0</v>
      </c>
      <c r="AB122" s="319">
        <v>21.428571428571427</v>
      </c>
      <c r="AC122" s="319">
        <v>0</v>
      </c>
      <c r="AD122" s="319">
        <v>0</v>
      </c>
      <c r="AE122" s="319">
        <v>0</v>
      </c>
      <c r="AF122" s="319">
        <v>0</v>
      </c>
      <c r="AG122" s="318"/>
      <c r="AH122" s="318"/>
      <c r="AQ122" s="47" t="s">
        <v>40</v>
      </c>
      <c r="AR122" s="247">
        <v>1461.202380952381</v>
      </c>
      <c r="AS122" s="247">
        <v>743.76190476190482</v>
      </c>
      <c r="AT122" s="247">
        <v>19.154761904761905</v>
      </c>
      <c r="AU122" s="247">
        <v>464.9404761904762</v>
      </c>
      <c r="AV122" s="247">
        <v>0.47619047619047622</v>
      </c>
      <c r="AW122" s="247">
        <v>3.3928571428571428</v>
      </c>
      <c r="AX122" s="247">
        <v>0</v>
      </c>
      <c r="AY122" s="247">
        <v>0</v>
      </c>
      <c r="AZ122" s="247">
        <v>0</v>
      </c>
      <c r="BA122" s="247">
        <v>7.1428571428571432</v>
      </c>
      <c r="BL122" s="47" t="s">
        <v>40</v>
      </c>
      <c r="BM122" s="247">
        <v>283.33333333333337</v>
      </c>
      <c r="BN122" s="247">
        <v>450.66666666666663</v>
      </c>
      <c r="BO122" s="247">
        <v>50</v>
      </c>
      <c r="BP122" s="247">
        <v>500</v>
      </c>
      <c r="BQ122" s="247">
        <v>0</v>
      </c>
      <c r="BR122" s="247">
        <v>0</v>
      </c>
      <c r="BS122" s="247">
        <v>0</v>
      </c>
      <c r="BT122" s="247">
        <v>0</v>
      </c>
      <c r="BU122" s="247">
        <v>0</v>
      </c>
      <c r="BV122" s="247">
        <v>16</v>
      </c>
    </row>
    <row r="133" spans="11:11">
      <c r="K133" s="1" t="s">
        <v>289</v>
      </c>
    </row>
    <row r="161" spans="11:17">
      <c r="K161" s="1" t="s">
        <v>317</v>
      </c>
    </row>
    <row r="165" spans="11:17">
      <c r="Q165" s="1" t="s">
        <v>280</v>
      </c>
    </row>
    <row r="186" spans="11:11">
      <c r="K186" s="1" t="s">
        <v>318</v>
      </c>
    </row>
    <row r="195" spans="17:17">
      <c r="Q195" s="1" t="s">
        <v>146</v>
      </c>
    </row>
    <row r="212" spans="11:11">
      <c r="K212" s="1" t="s">
        <v>322</v>
      </c>
    </row>
  </sheetData>
  <phoneticPr fontId="3" type="noConversion"/>
  <pageMargins left="0.39370078740157483" right="0.39370078740157483" top="0.39370078740157483" bottom="0.39370078740157483" header="0.31496062992125984" footer="0.31496062992125984"/>
  <pageSetup paperSize="9" scale="38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indexed="12"/>
  </sheetPr>
  <dimension ref="A1:BL289"/>
  <sheetViews>
    <sheetView zoomScale="50" zoomScaleNormal="50" zoomScaleSheetLayoutView="75" workbookViewId="0">
      <pane xSplit="6" ySplit="1" topLeftCell="G2" activePane="bottomRight" state="frozen"/>
      <selection pane="topRight" activeCell="I1" sqref="I1"/>
      <selection pane="bottomLeft" activeCell="A2" sqref="A2"/>
      <selection pane="bottomRight" activeCell="Y61" sqref="Y61"/>
    </sheetView>
  </sheetViews>
  <sheetFormatPr defaultRowHeight="11.25"/>
  <cols>
    <col min="1" max="1" width="8.7109375" style="1" customWidth="1"/>
    <col min="2" max="2" width="10.28515625" style="1" customWidth="1"/>
    <col min="3" max="3" width="7.85546875" style="1" customWidth="1"/>
    <col min="4" max="4" width="7.140625" style="1" customWidth="1"/>
    <col min="5" max="5" width="11.28515625" style="1" customWidth="1"/>
    <col min="6" max="7" width="9.7109375" style="1" customWidth="1"/>
    <col min="8" max="8" width="13.28515625" style="1" customWidth="1"/>
    <col min="9" max="9" width="9.140625" style="1"/>
    <col min="10" max="10" width="12.5703125" style="1" customWidth="1"/>
    <col min="11" max="13" width="14.7109375" style="1" customWidth="1"/>
    <col min="14" max="14" width="11.85546875" style="1" customWidth="1"/>
    <col min="15" max="15" width="14.140625" style="1" customWidth="1"/>
    <col min="16" max="16" width="9" style="1" customWidth="1"/>
    <col min="17" max="18" width="9.140625" style="1"/>
    <col min="19" max="19" width="12.5703125" style="1" customWidth="1"/>
    <col min="20" max="20" width="9.140625" style="1"/>
    <col min="21" max="21" width="13.5703125" style="1" customWidth="1"/>
    <col min="22" max="22" width="12.28515625" style="1" customWidth="1"/>
    <col min="23" max="24" width="11.85546875" style="1" customWidth="1"/>
    <col min="25" max="25" width="13.7109375" style="1" customWidth="1"/>
    <col min="26" max="26" width="11.85546875" style="1" customWidth="1"/>
    <col min="27" max="27" width="14" style="1" customWidth="1"/>
    <col min="28" max="28" width="12.85546875" style="1" customWidth="1"/>
    <col min="29" max="32" width="9.140625" style="1"/>
    <col min="33" max="33" width="14.28515625" style="1" customWidth="1"/>
    <col min="34" max="34" width="11.5703125" style="1" customWidth="1"/>
    <col min="35" max="36" width="12" style="1" customWidth="1"/>
    <col min="37" max="37" width="13.140625" style="1" customWidth="1"/>
    <col min="38" max="38" width="13.5703125" style="1" customWidth="1"/>
    <col min="39" max="39" width="13.28515625" style="1" customWidth="1"/>
    <col min="40" max="40" width="12.42578125" style="1" customWidth="1"/>
    <col min="41" max="42" width="9.140625" style="1"/>
    <col min="43" max="43" width="10.5703125" style="1" customWidth="1"/>
    <col min="44" max="45" width="9.140625" style="1"/>
    <col min="46" max="46" width="11.85546875" style="1" customWidth="1"/>
    <col min="47" max="47" width="11.5703125" style="1" customWidth="1"/>
    <col min="48" max="48" width="11.7109375" style="1" customWidth="1"/>
    <col min="49" max="49" width="12.7109375" style="1" customWidth="1"/>
    <col min="50" max="50" width="12.42578125" style="1" customWidth="1"/>
    <col min="51" max="51" width="13.5703125" style="1" customWidth="1"/>
    <col min="52" max="52" width="13.140625" style="1" customWidth="1"/>
    <col min="53" max="56" width="9.140625" style="1"/>
    <col min="57" max="57" width="13.140625" style="1" customWidth="1"/>
    <col min="58" max="58" width="12.140625" style="1" customWidth="1"/>
    <col min="59" max="60" width="11.7109375" style="1" customWidth="1"/>
    <col min="61" max="61" width="12.85546875" style="1" customWidth="1"/>
    <col min="62" max="62" width="11.5703125" style="1" customWidth="1"/>
    <col min="63" max="63" width="14.28515625" style="1" customWidth="1"/>
    <col min="64" max="64" width="13.140625" style="1" customWidth="1"/>
    <col min="65" max="16384" width="9.140625" style="1"/>
  </cols>
  <sheetData>
    <row r="1" spans="1:64" ht="38.25">
      <c r="A1" s="5" t="s">
        <v>109</v>
      </c>
      <c r="B1" s="5" t="s">
        <v>41</v>
      </c>
      <c r="C1" s="5" t="s">
        <v>0</v>
      </c>
      <c r="D1" s="5" t="s">
        <v>1</v>
      </c>
      <c r="E1" s="5" t="s">
        <v>17</v>
      </c>
      <c r="F1" s="5" t="s">
        <v>116</v>
      </c>
      <c r="G1" s="225" t="s">
        <v>323</v>
      </c>
      <c r="H1" s="320" t="s">
        <v>324</v>
      </c>
      <c r="I1" s="321" t="s">
        <v>325</v>
      </c>
      <c r="J1" s="322" t="s">
        <v>326</v>
      </c>
      <c r="K1" s="323" t="s">
        <v>327</v>
      </c>
      <c r="L1" s="321" t="s">
        <v>328</v>
      </c>
      <c r="M1" s="320" t="s">
        <v>329</v>
      </c>
      <c r="N1" s="320" t="s">
        <v>330</v>
      </c>
      <c r="O1" s="324" t="s">
        <v>331</v>
      </c>
      <c r="P1" s="320" t="s">
        <v>332</v>
      </c>
      <c r="R1" s="1" t="s">
        <v>289</v>
      </c>
      <c r="S1" s="325" t="s">
        <v>130</v>
      </c>
      <c r="T1" s="320" t="s">
        <v>333</v>
      </c>
      <c r="U1" s="321" t="s">
        <v>319</v>
      </c>
      <c r="V1" s="322" t="s">
        <v>122</v>
      </c>
      <c r="W1" s="323" t="s">
        <v>123</v>
      </c>
      <c r="X1" s="321" t="s">
        <v>334</v>
      </c>
      <c r="Y1" s="320" t="s">
        <v>125</v>
      </c>
      <c r="Z1" s="320" t="s">
        <v>335</v>
      </c>
      <c r="AA1" s="324" t="s">
        <v>336</v>
      </c>
      <c r="AB1" s="320" t="s">
        <v>337</v>
      </c>
      <c r="AD1" s="1" t="s">
        <v>290</v>
      </c>
      <c r="AE1" s="225" t="s">
        <v>130</v>
      </c>
      <c r="AF1" s="320" t="s">
        <v>333</v>
      </c>
      <c r="AG1" s="321" t="s">
        <v>319</v>
      </c>
      <c r="AH1" s="322" t="s">
        <v>122</v>
      </c>
      <c r="AI1" s="323" t="s">
        <v>123</v>
      </c>
      <c r="AJ1" s="321" t="s">
        <v>334</v>
      </c>
      <c r="AK1" s="320" t="s">
        <v>125</v>
      </c>
      <c r="AL1" s="320" t="s">
        <v>335</v>
      </c>
      <c r="AM1" s="324" t="s">
        <v>336</v>
      </c>
      <c r="AN1" s="320" t="s">
        <v>337</v>
      </c>
      <c r="AP1" s="1" t="s">
        <v>283</v>
      </c>
      <c r="AQ1" s="225" t="s">
        <v>130</v>
      </c>
      <c r="AR1" s="320" t="s">
        <v>333</v>
      </c>
      <c r="AS1" s="321" t="s">
        <v>319</v>
      </c>
      <c r="AT1" s="322" t="s">
        <v>122</v>
      </c>
      <c r="AU1" s="323" t="s">
        <v>123</v>
      </c>
      <c r="AV1" s="321" t="s">
        <v>334</v>
      </c>
      <c r="AW1" s="320" t="s">
        <v>125</v>
      </c>
      <c r="AX1" s="320" t="s">
        <v>335</v>
      </c>
      <c r="AY1" s="324" t="s">
        <v>336</v>
      </c>
      <c r="AZ1" s="320" t="s">
        <v>337</v>
      </c>
      <c r="BB1" s="1" t="s">
        <v>285</v>
      </c>
      <c r="BC1" s="225" t="s">
        <v>130</v>
      </c>
      <c r="BD1" s="320" t="s">
        <v>333</v>
      </c>
      <c r="BE1" s="321" t="s">
        <v>319</v>
      </c>
      <c r="BF1" s="322" t="s">
        <v>122</v>
      </c>
      <c r="BG1" s="323" t="s">
        <v>123</v>
      </c>
      <c r="BH1" s="321" t="s">
        <v>334</v>
      </c>
      <c r="BI1" s="320" t="s">
        <v>125</v>
      </c>
      <c r="BJ1" s="320" t="s">
        <v>335</v>
      </c>
      <c r="BK1" s="324" t="s">
        <v>336</v>
      </c>
      <c r="BL1" s="320" t="s">
        <v>337</v>
      </c>
    </row>
    <row r="2" spans="1:64">
      <c r="A2" s="15" t="s">
        <v>31</v>
      </c>
      <c r="B2" s="1" t="s">
        <v>52</v>
      </c>
      <c r="C2" s="1" t="s">
        <v>44</v>
      </c>
      <c r="D2" s="1" t="s">
        <v>45</v>
      </c>
      <c r="E2" s="1" t="s">
        <v>48</v>
      </c>
      <c r="F2" s="1" t="s">
        <v>113</v>
      </c>
      <c r="G2" s="326">
        <v>199219.9976536</v>
      </c>
      <c r="H2" s="326">
        <v>3646.3</v>
      </c>
      <c r="I2" s="326">
        <v>67075.7</v>
      </c>
      <c r="J2" s="326">
        <v>0.45</v>
      </c>
      <c r="K2" s="326">
        <v>64.25</v>
      </c>
      <c r="L2" s="326">
        <v>0</v>
      </c>
      <c r="M2" s="326">
        <v>19.8</v>
      </c>
      <c r="N2" s="326">
        <v>12.5</v>
      </c>
      <c r="O2" s="326">
        <v>0</v>
      </c>
      <c r="P2" s="326">
        <v>17.5</v>
      </c>
      <c r="R2" s="1" t="s">
        <v>31</v>
      </c>
      <c r="S2" s="125">
        <v>139628.725852</v>
      </c>
      <c r="T2" s="125">
        <v>16953.366666666669</v>
      </c>
      <c r="U2" s="125">
        <v>106037.02483333333</v>
      </c>
      <c r="V2" s="125">
        <v>2150.2683333333334</v>
      </c>
      <c r="W2" s="125">
        <v>205.19166666666666</v>
      </c>
      <c r="X2" s="125">
        <v>62.1</v>
      </c>
      <c r="Y2" s="125">
        <v>5.0819999999999999</v>
      </c>
      <c r="Z2" s="125">
        <v>52.208333333333336</v>
      </c>
      <c r="AA2" s="125">
        <v>0</v>
      </c>
      <c r="AB2" s="125">
        <v>1.75</v>
      </c>
      <c r="AD2" s="1" t="s">
        <v>31</v>
      </c>
      <c r="AE2" s="125">
        <v>61769.891563600009</v>
      </c>
      <c r="AF2" s="125">
        <v>83978.471726190488</v>
      </c>
      <c r="AG2" s="125">
        <v>20689.987499999996</v>
      </c>
      <c r="AH2" s="125">
        <v>34198.611607142855</v>
      </c>
      <c r="AI2" s="125">
        <v>355.14464285714286</v>
      </c>
      <c r="AJ2" s="125">
        <v>29.571428571428573</v>
      </c>
      <c r="AK2" s="125">
        <v>5.3035714285714288</v>
      </c>
      <c r="AL2" s="125">
        <v>24.642857142857142</v>
      </c>
      <c r="AM2" s="125">
        <v>0</v>
      </c>
      <c r="AN2" s="125">
        <v>0</v>
      </c>
      <c r="AP2" s="1" t="s">
        <v>31</v>
      </c>
      <c r="AQ2" s="125">
        <v>62105.990190199998</v>
      </c>
      <c r="AR2" s="125">
        <v>280417.17198129249</v>
      </c>
      <c r="AS2" s="125">
        <v>16003.343069727891</v>
      </c>
      <c r="AT2" s="125">
        <v>1450.1702806122448</v>
      </c>
      <c r="AU2" s="125">
        <v>1241.9285714285718</v>
      </c>
      <c r="AV2" s="125">
        <v>491.42857142857144</v>
      </c>
      <c r="AW2" s="125">
        <v>18.857142857142858</v>
      </c>
      <c r="AX2" s="125">
        <v>15.561224489795917</v>
      </c>
      <c r="AY2" s="125">
        <v>0</v>
      </c>
      <c r="AZ2" s="125">
        <v>0</v>
      </c>
      <c r="BB2" s="1" t="s">
        <v>31</v>
      </c>
      <c r="BC2" s="125">
        <v>95111.532192600003</v>
      </c>
      <c r="BD2" s="125">
        <v>320883.6166666667</v>
      </c>
      <c r="BE2" s="125">
        <v>58972.057999999997</v>
      </c>
      <c r="BF2" s="125">
        <v>2657.3333333333335</v>
      </c>
      <c r="BG2" s="125">
        <v>1209.0999999999999</v>
      </c>
      <c r="BH2" s="125">
        <v>124.2</v>
      </c>
      <c r="BI2" s="125">
        <v>61.6</v>
      </c>
      <c r="BJ2" s="125">
        <v>0</v>
      </c>
      <c r="BK2" s="125">
        <v>0</v>
      </c>
      <c r="BL2" s="125">
        <v>0</v>
      </c>
    </row>
    <row r="3" spans="1:64">
      <c r="A3" s="15" t="s">
        <v>31</v>
      </c>
      <c r="B3" s="1" t="s">
        <v>52</v>
      </c>
      <c r="C3" s="1" t="s">
        <v>44</v>
      </c>
      <c r="D3" s="1" t="s">
        <v>45</v>
      </c>
      <c r="E3" s="1" t="s">
        <v>46</v>
      </c>
      <c r="F3" s="1" t="s">
        <v>114</v>
      </c>
      <c r="G3" s="326">
        <v>101771.10204799999</v>
      </c>
      <c r="H3" s="326">
        <v>4149.6499999999996</v>
      </c>
      <c r="I3" s="326">
        <v>56633.599999999999</v>
      </c>
      <c r="J3" s="326">
        <v>0</v>
      </c>
      <c r="K3" s="326">
        <v>0</v>
      </c>
      <c r="L3" s="326">
        <v>0</v>
      </c>
      <c r="M3" s="326">
        <v>0</v>
      </c>
      <c r="N3" s="326">
        <v>5</v>
      </c>
      <c r="O3" s="326">
        <v>0</v>
      </c>
      <c r="P3" s="326">
        <v>0</v>
      </c>
      <c r="R3" s="1" t="s">
        <v>33</v>
      </c>
      <c r="S3" s="125">
        <v>131013.43421628</v>
      </c>
      <c r="T3" s="125">
        <v>23318.275833333337</v>
      </c>
      <c r="U3" s="125">
        <v>147364.43916666665</v>
      </c>
      <c r="V3" s="125">
        <v>1209.9283333333335</v>
      </c>
      <c r="W3" s="125">
        <v>89.317499999999995</v>
      </c>
      <c r="X3" s="125">
        <v>0</v>
      </c>
      <c r="Y3" s="125">
        <v>16.5</v>
      </c>
      <c r="Z3" s="125">
        <v>89</v>
      </c>
      <c r="AA3" s="125">
        <v>62.2</v>
      </c>
      <c r="AB3" s="125">
        <v>0</v>
      </c>
      <c r="AD3" s="1" t="s">
        <v>33</v>
      </c>
      <c r="AE3" s="125">
        <v>122189.91470179998</v>
      </c>
      <c r="AF3" s="125">
        <v>83006.241190476198</v>
      </c>
      <c r="AG3" s="125">
        <v>50029.952499999999</v>
      </c>
      <c r="AH3" s="125">
        <v>4284.8497023809523</v>
      </c>
      <c r="AI3" s="125">
        <v>296.64583333333337</v>
      </c>
      <c r="AJ3" s="125">
        <v>9.0238095238095237</v>
      </c>
      <c r="AK3" s="125">
        <v>54.607142857142854</v>
      </c>
      <c r="AL3" s="125">
        <v>40.178571428571431</v>
      </c>
      <c r="AM3" s="125">
        <v>0</v>
      </c>
      <c r="AN3" s="125">
        <v>5.3571428571428568</v>
      </c>
      <c r="AP3" s="1" t="s">
        <v>33</v>
      </c>
      <c r="AQ3" s="125">
        <v>98364.134862399995</v>
      </c>
      <c r="AR3" s="125">
        <v>176881.2285714286</v>
      </c>
      <c r="AS3" s="125">
        <v>65899.457142857151</v>
      </c>
      <c r="AT3" s="125">
        <v>4926.6428571428569</v>
      </c>
      <c r="AU3" s="125">
        <v>1688.9142857142856</v>
      </c>
      <c r="AV3" s="125">
        <v>663.42857142857144</v>
      </c>
      <c r="AW3" s="125">
        <v>27.657142857142855</v>
      </c>
      <c r="AX3" s="125">
        <v>6.9047619047619051</v>
      </c>
      <c r="AY3" s="125">
        <v>0</v>
      </c>
      <c r="AZ3" s="125">
        <v>0</v>
      </c>
      <c r="BB3" s="1" t="s">
        <v>33</v>
      </c>
      <c r="BC3" s="125">
        <v>109926.58448772</v>
      </c>
      <c r="BD3" s="125">
        <v>95496.25</v>
      </c>
      <c r="BE3" s="125">
        <v>140842.11666666664</v>
      </c>
      <c r="BF3" s="125">
        <v>1276.8</v>
      </c>
      <c r="BG3" s="125">
        <v>1313.9166666666667</v>
      </c>
      <c r="BH3" s="125">
        <v>0</v>
      </c>
      <c r="BI3" s="125">
        <v>46.2</v>
      </c>
      <c r="BJ3" s="125">
        <v>0</v>
      </c>
      <c r="BK3" s="125">
        <v>0</v>
      </c>
      <c r="BL3" s="125">
        <v>0</v>
      </c>
    </row>
    <row r="4" spans="1:64">
      <c r="A4" s="15" t="s">
        <v>31</v>
      </c>
      <c r="B4" s="1" t="s">
        <v>54</v>
      </c>
      <c r="C4" s="1" t="s">
        <v>44</v>
      </c>
      <c r="D4" s="1" t="s">
        <v>45</v>
      </c>
      <c r="E4" s="1" t="s">
        <v>48</v>
      </c>
      <c r="F4" s="1" t="s">
        <v>113</v>
      </c>
      <c r="G4" s="326">
        <v>92145.762878399997</v>
      </c>
      <c r="H4" s="326">
        <v>4669.75</v>
      </c>
      <c r="I4" s="326">
        <v>385941.375</v>
      </c>
      <c r="J4" s="326">
        <v>0</v>
      </c>
      <c r="K4" s="326">
        <v>196</v>
      </c>
      <c r="L4" s="326">
        <v>0</v>
      </c>
      <c r="M4" s="326">
        <v>16.5</v>
      </c>
      <c r="N4" s="326">
        <v>131.25</v>
      </c>
      <c r="O4" s="326">
        <v>0</v>
      </c>
      <c r="P4" s="326">
        <v>0</v>
      </c>
      <c r="R4" s="1" t="s">
        <v>34</v>
      </c>
      <c r="S4" s="125">
        <v>349618.98757324001</v>
      </c>
      <c r="T4" s="125">
        <v>75313.859761904765</v>
      </c>
      <c r="U4" s="125">
        <v>37094.155238095242</v>
      </c>
      <c r="V4" s="125">
        <v>1121.8183333333334</v>
      </c>
      <c r="W4" s="125">
        <v>79.238333333333344</v>
      </c>
      <c r="X4" s="125">
        <v>9.8733333333333331</v>
      </c>
      <c r="Y4" s="125">
        <v>80.834285714285713</v>
      </c>
      <c r="Z4" s="125">
        <v>5.5833333333333339</v>
      </c>
      <c r="AA4" s="125">
        <v>165.86666666666667</v>
      </c>
      <c r="AB4" s="125">
        <v>0</v>
      </c>
      <c r="AD4" s="1" t="s">
        <v>34</v>
      </c>
      <c r="AE4" s="125">
        <v>219258.92032880004</v>
      </c>
      <c r="AF4" s="125">
        <v>44628.833460884351</v>
      </c>
      <c r="AG4" s="125">
        <v>157692.82708333334</v>
      </c>
      <c r="AH4" s="125">
        <v>64.660714285714292</v>
      </c>
      <c r="AI4" s="125">
        <v>93.320238095238096</v>
      </c>
      <c r="AJ4" s="125">
        <v>0</v>
      </c>
      <c r="AK4" s="125">
        <v>49.61785714285714</v>
      </c>
      <c r="AL4" s="125">
        <v>0</v>
      </c>
      <c r="AM4" s="125">
        <v>0</v>
      </c>
      <c r="AN4" s="125">
        <v>9.5238095238095237</v>
      </c>
      <c r="AP4" s="1" t="s">
        <v>34</v>
      </c>
      <c r="AQ4" s="125">
        <v>213826.60311320002</v>
      </c>
      <c r="AR4" s="125">
        <v>61737.926190476188</v>
      </c>
      <c r="AS4" s="125">
        <v>26547.766666666666</v>
      </c>
      <c r="AT4" s="125">
        <v>1650.2571428571428</v>
      </c>
      <c r="AU4" s="125">
        <v>4371.5095238095246</v>
      </c>
      <c r="AV4" s="125">
        <v>177.28571428571428</v>
      </c>
      <c r="AW4" s="125">
        <v>21.685714285714287</v>
      </c>
      <c r="AX4" s="125">
        <v>0</v>
      </c>
      <c r="AY4" s="125">
        <v>0</v>
      </c>
      <c r="AZ4" s="125">
        <v>76.19047619047619</v>
      </c>
      <c r="BB4" s="1" t="s">
        <v>34</v>
      </c>
      <c r="BC4" s="125">
        <v>312184.38822955999</v>
      </c>
      <c r="BD4" s="125">
        <v>108515.72666666665</v>
      </c>
      <c r="BE4" s="125">
        <v>348507.28</v>
      </c>
      <c r="BF4" s="125">
        <v>1778.9</v>
      </c>
      <c r="BG4" s="125">
        <v>6229.91</v>
      </c>
      <c r="BH4" s="125">
        <v>887.46666666666658</v>
      </c>
      <c r="BI4" s="125">
        <v>63.36</v>
      </c>
      <c r="BJ4" s="125">
        <v>0</v>
      </c>
      <c r="BK4" s="125">
        <v>0</v>
      </c>
      <c r="BL4" s="125">
        <v>0</v>
      </c>
    </row>
    <row r="5" spans="1:64" ht="12" thickBot="1">
      <c r="A5" s="23" t="s">
        <v>31</v>
      </c>
      <c r="B5" s="1" t="s">
        <v>54</v>
      </c>
      <c r="C5" s="1" t="s">
        <v>44</v>
      </c>
      <c r="D5" s="1" t="s">
        <v>45</v>
      </c>
      <c r="E5" s="1" t="s">
        <v>48</v>
      </c>
      <c r="F5" s="1" t="s">
        <v>114</v>
      </c>
      <c r="G5" s="326">
        <v>55698.220608799995</v>
      </c>
      <c r="H5" s="326">
        <v>3568</v>
      </c>
      <c r="I5" s="326">
        <v>263396.2</v>
      </c>
      <c r="J5" s="326">
        <v>0</v>
      </c>
      <c r="K5" s="326">
        <v>0</v>
      </c>
      <c r="L5" s="326">
        <v>0</v>
      </c>
      <c r="M5" s="326">
        <v>0</v>
      </c>
      <c r="N5" s="326">
        <v>5</v>
      </c>
      <c r="O5" s="326">
        <v>0</v>
      </c>
      <c r="P5" s="326">
        <v>0</v>
      </c>
      <c r="R5" s="1" t="s">
        <v>36</v>
      </c>
      <c r="S5" s="125">
        <v>427640.94464783993</v>
      </c>
      <c r="T5" s="125">
        <v>115851.14</v>
      </c>
      <c r="U5" s="125">
        <v>702422.92500000005</v>
      </c>
      <c r="V5" s="125">
        <v>20757.72</v>
      </c>
      <c r="W5" s="125">
        <v>1381.4924999999998</v>
      </c>
      <c r="X5" s="125">
        <v>302.77999999999997</v>
      </c>
      <c r="Y5" s="125">
        <v>1356.3</v>
      </c>
      <c r="Z5" s="125">
        <v>0</v>
      </c>
      <c r="AA5" s="125">
        <v>777.5</v>
      </c>
      <c r="AB5" s="125">
        <v>62.5</v>
      </c>
      <c r="AD5" s="1" t="s">
        <v>36</v>
      </c>
      <c r="AE5" s="125">
        <v>167374.92647919999</v>
      </c>
      <c r="AF5" s="125">
        <v>145277.76785714287</v>
      </c>
      <c r="AG5" s="125">
        <v>182140.04464285713</v>
      </c>
      <c r="AH5" s="125">
        <v>803.58630952380952</v>
      </c>
      <c r="AI5" s="125">
        <v>313.0625</v>
      </c>
      <c r="AJ5" s="125">
        <v>0</v>
      </c>
      <c r="AK5" s="125">
        <v>189.75</v>
      </c>
      <c r="AL5" s="125">
        <v>0</v>
      </c>
      <c r="AM5" s="125">
        <v>74.047619047619051</v>
      </c>
      <c r="AN5" s="125">
        <v>0</v>
      </c>
      <c r="AP5" s="1" t="s">
        <v>36</v>
      </c>
      <c r="AQ5" s="125">
        <v>132075.8124158</v>
      </c>
      <c r="AR5" s="125">
        <v>23900.547619047622</v>
      </c>
      <c r="AS5" s="125">
        <v>50057.107142857145</v>
      </c>
      <c r="AT5" s="125">
        <v>1680.202380952381</v>
      </c>
      <c r="AU5" s="125">
        <v>2237.7023809523807</v>
      </c>
      <c r="AV5" s="125">
        <v>0</v>
      </c>
      <c r="AW5" s="125">
        <v>88</v>
      </c>
      <c r="AX5" s="125">
        <v>0</v>
      </c>
      <c r="AY5" s="125">
        <v>148.0952380952381</v>
      </c>
      <c r="AZ5" s="125">
        <v>4.7619047619047619</v>
      </c>
      <c r="BB5" s="1" t="s">
        <v>36</v>
      </c>
      <c r="BC5" s="125">
        <v>185315.36756655999</v>
      </c>
      <c r="BD5" s="125">
        <v>106231.86666666665</v>
      </c>
      <c r="BE5" s="125">
        <v>79991.833333333328</v>
      </c>
      <c r="BF5" s="125">
        <v>1181</v>
      </c>
      <c r="BG5" s="125">
        <v>9828.2666666666664</v>
      </c>
      <c r="BH5" s="125">
        <v>36.733333333333334</v>
      </c>
      <c r="BI5" s="125">
        <v>8.8000000000000007</v>
      </c>
      <c r="BJ5" s="125">
        <v>0</v>
      </c>
      <c r="BK5" s="125">
        <v>0</v>
      </c>
      <c r="BL5" s="125">
        <v>0</v>
      </c>
    </row>
    <row r="6" spans="1:64">
      <c r="A6" s="26" t="s">
        <v>31</v>
      </c>
      <c r="B6" s="1" t="s">
        <v>58</v>
      </c>
      <c r="C6" s="1" t="s">
        <v>56</v>
      </c>
      <c r="D6" s="1" t="s">
        <v>57</v>
      </c>
      <c r="E6" s="1" t="s">
        <v>48</v>
      </c>
      <c r="F6" s="1" t="s">
        <v>113</v>
      </c>
      <c r="G6" s="326">
        <v>201963.52585640003</v>
      </c>
      <c r="H6" s="326">
        <v>10010.833333333334</v>
      </c>
      <c r="I6" s="326">
        <v>86634.166666666672</v>
      </c>
      <c r="J6" s="326">
        <v>0</v>
      </c>
      <c r="K6" s="326">
        <v>305.83333333333331</v>
      </c>
      <c r="L6" s="326">
        <v>207</v>
      </c>
      <c r="M6" s="326">
        <v>0</v>
      </c>
      <c r="N6" s="326">
        <v>8.3333333333333339</v>
      </c>
      <c r="O6" s="326">
        <v>0</v>
      </c>
      <c r="P6" s="326">
        <v>0</v>
      </c>
      <c r="R6" s="1" t="s">
        <v>39</v>
      </c>
      <c r="S6" s="125">
        <v>361218.44089100003</v>
      </c>
      <c r="T6" s="125">
        <v>49573.790833333325</v>
      </c>
      <c r="U6" s="125">
        <v>549412.48</v>
      </c>
      <c r="V6" s="125">
        <v>302742.53999999998</v>
      </c>
      <c r="W6" s="125">
        <v>27745.796666666669</v>
      </c>
      <c r="X6" s="125">
        <v>1.72</v>
      </c>
      <c r="Y6" s="125">
        <v>7025.7</v>
      </c>
      <c r="Z6" s="125">
        <v>0</v>
      </c>
      <c r="AA6" s="125">
        <v>62.2</v>
      </c>
      <c r="AB6" s="125">
        <v>16.333333333333336</v>
      </c>
      <c r="AD6" s="1" t="s">
        <v>39</v>
      </c>
      <c r="AE6" s="125">
        <v>261832.87274319999</v>
      </c>
      <c r="AF6" s="125">
        <v>70176.961607142861</v>
      </c>
      <c r="AG6" s="125">
        <v>249308.41904761904</v>
      </c>
      <c r="AH6" s="125">
        <v>1846.3535714285715</v>
      </c>
      <c r="AI6" s="125">
        <v>6321.5223214285716</v>
      </c>
      <c r="AJ6" s="125">
        <v>27.071428571428573</v>
      </c>
      <c r="AK6" s="125">
        <v>607.35714285714289</v>
      </c>
      <c r="AL6" s="125">
        <v>0</v>
      </c>
      <c r="AM6" s="125">
        <v>0</v>
      </c>
      <c r="AN6" s="125">
        <v>0</v>
      </c>
      <c r="AP6" s="1" t="s">
        <v>39</v>
      </c>
      <c r="AQ6" s="125">
        <v>131376.24556760001</v>
      </c>
      <c r="AR6" s="125">
        <v>39880.065476190481</v>
      </c>
      <c r="AS6" s="125">
        <v>35306.83928571429</v>
      </c>
      <c r="AT6" s="125">
        <v>1459.6309523809523</v>
      </c>
      <c r="AU6" s="125">
        <v>3055.386904761905</v>
      </c>
      <c r="AV6" s="125">
        <v>0</v>
      </c>
      <c r="AW6" s="125">
        <v>46.357142857142854</v>
      </c>
      <c r="AX6" s="125">
        <v>0</v>
      </c>
      <c r="AY6" s="125">
        <v>0</v>
      </c>
      <c r="AZ6" s="125">
        <v>0</v>
      </c>
      <c r="BB6" s="1" t="s">
        <v>39</v>
      </c>
      <c r="BC6" s="125">
        <v>192286.07497791998</v>
      </c>
      <c r="BD6" s="125">
        <v>50018.647619047624</v>
      </c>
      <c r="BE6" s="125">
        <v>66183.368253968263</v>
      </c>
      <c r="BF6" s="125">
        <v>3718.4</v>
      </c>
      <c r="BG6" s="125">
        <v>36557.803174603177</v>
      </c>
      <c r="BH6" s="125">
        <v>0</v>
      </c>
      <c r="BI6" s="125">
        <v>24.2</v>
      </c>
      <c r="BJ6" s="125">
        <v>0</v>
      </c>
      <c r="BK6" s="125">
        <v>0</v>
      </c>
      <c r="BL6" s="125">
        <v>0</v>
      </c>
    </row>
    <row r="7" spans="1:64">
      <c r="A7" s="15" t="s">
        <v>31</v>
      </c>
      <c r="B7" s="1" t="s">
        <v>58</v>
      </c>
      <c r="C7" s="1" t="s">
        <v>56</v>
      </c>
      <c r="D7" s="1" t="s">
        <v>57</v>
      </c>
      <c r="E7" s="1" t="s">
        <v>48</v>
      </c>
      <c r="F7" s="1" t="s">
        <v>114</v>
      </c>
      <c r="G7" s="326">
        <v>129712.1741916</v>
      </c>
      <c r="H7" s="326">
        <v>10213</v>
      </c>
      <c r="I7" s="326">
        <v>91906.666666666672</v>
      </c>
      <c r="J7" s="326">
        <v>0</v>
      </c>
      <c r="K7" s="326">
        <v>168.33333333333334</v>
      </c>
      <c r="L7" s="326">
        <v>0</v>
      </c>
      <c r="M7" s="326">
        <v>0</v>
      </c>
      <c r="N7" s="326">
        <v>8.3333333333333339</v>
      </c>
      <c r="O7" s="326">
        <v>0</v>
      </c>
      <c r="P7" s="326">
        <v>0</v>
      </c>
      <c r="R7" s="1" t="s">
        <v>40</v>
      </c>
      <c r="S7" s="125">
        <v>313583.74088271998</v>
      </c>
      <c r="T7" s="125">
        <v>62437.693988095227</v>
      </c>
      <c r="U7" s="125">
        <v>455684.06428571418</v>
      </c>
      <c r="V7" s="125">
        <v>503259.25</v>
      </c>
      <c r="W7" s="125">
        <v>271.81357142857144</v>
      </c>
      <c r="X7" s="125">
        <v>0</v>
      </c>
      <c r="Y7" s="125">
        <v>12899.228571428572</v>
      </c>
      <c r="Z7" s="125">
        <v>0</v>
      </c>
      <c r="AA7" s="125">
        <v>62.2</v>
      </c>
      <c r="AB7" s="125">
        <v>11.75</v>
      </c>
      <c r="AD7" s="1" t="s">
        <v>40</v>
      </c>
      <c r="AE7" s="125">
        <v>213645.96378620001</v>
      </c>
      <c r="AF7" s="125">
        <v>211743.37602040815</v>
      </c>
      <c r="AG7" s="125">
        <v>519735.29336734692</v>
      </c>
      <c r="AH7" s="125">
        <v>971.37755102040808</v>
      </c>
      <c r="AI7" s="125">
        <v>5890.0275510204083</v>
      </c>
      <c r="AJ7" s="125">
        <v>117.03571428571429</v>
      </c>
      <c r="AK7" s="125">
        <v>389.60204081632656</v>
      </c>
      <c r="AL7" s="125">
        <v>0</v>
      </c>
      <c r="AM7" s="125">
        <v>0</v>
      </c>
      <c r="AN7" s="125">
        <v>0</v>
      </c>
      <c r="AP7" s="1" t="s">
        <v>40</v>
      </c>
      <c r="AQ7" s="125">
        <v>157435.13171658461</v>
      </c>
      <c r="AR7" s="125">
        <v>59937.53690476191</v>
      </c>
      <c r="AS7" s="125">
        <v>26837.516666666663</v>
      </c>
      <c r="AT7" s="125">
        <v>820.99880952380954</v>
      </c>
      <c r="AU7" s="125">
        <v>1873.5309523809524</v>
      </c>
      <c r="AV7" s="125">
        <v>9.8571428571428577</v>
      </c>
      <c r="AW7" s="125">
        <v>47.928571428571431</v>
      </c>
      <c r="AX7" s="125">
        <v>0</v>
      </c>
      <c r="AY7" s="125">
        <v>0</v>
      </c>
      <c r="AZ7" s="125">
        <v>35.714285714285715</v>
      </c>
      <c r="BB7" s="1" t="s">
        <v>40</v>
      </c>
      <c r="BC7" s="125">
        <v>168022</v>
      </c>
      <c r="BD7" s="125">
        <v>26162.76666666667</v>
      </c>
      <c r="BE7" s="125">
        <v>19606.366666666665</v>
      </c>
      <c r="BF7" s="125">
        <v>1758.4</v>
      </c>
      <c r="BG7" s="125">
        <v>44080.666666666672</v>
      </c>
      <c r="BH7" s="125">
        <v>0</v>
      </c>
      <c r="BI7" s="125">
        <v>4.4000000000000004</v>
      </c>
      <c r="BJ7" s="125">
        <v>0</v>
      </c>
      <c r="BK7" s="125">
        <v>0</v>
      </c>
      <c r="BL7" s="125">
        <v>40</v>
      </c>
    </row>
    <row r="8" spans="1:64">
      <c r="A8" s="15" t="s">
        <v>31</v>
      </c>
      <c r="B8" s="1" t="s">
        <v>60</v>
      </c>
      <c r="C8" s="1" t="s">
        <v>56</v>
      </c>
      <c r="D8" s="1" t="s">
        <v>57</v>
      </c>
      <c r="E8" s="1" t="s">
        <v>48</v>
      </c>
      <c r="F8" s="1" t="s">
        <v>113</v>
      </c>
      <c r="G8" s="326">
        <v>197917.20493159999</v>
      </c>
      <c r="H8" s="326">
        <v>13345.5</v>
      </c>
      <c r="I8" s="326">
        <v>22969</v>
      </c>
      <c r="J8" s="326">
        <v>10.5</v>
      </c>
      <c r="K8" s="326">
        <v>57.166666666666679</v>
      </c>
      <c r="L8" s="326">
        <v>0</v>
      </c>
      <c r="M8" s="326">
        <v>0</v>
      </c>
      <c r="N8" s="326">
        <v>91.666666666666657</v>
      </c>
      <c r="O8" s="326">
        <v>0</v>
      </c>
      <c r="P8" s="326">
        <v>0</v>
      </c>
    </row>
    <row r="9" spans="1:64" ht="12" thickBot="1">
      <c r="A9" s="23" t="s">
        <v>31</v>
      </c>
      <c r="B9" s="1" t="s">
        <v>60</v>
      </c>
      <c r="C9" s="1" t="s">
        <v>56</v>
      </c>
      <c r="D9" s="1" t="s">
        <v>57</v>
      </c>
      <c r="E9" s="1" t="s">
        <v>48</v>
      </c>
      <c r="F9" s="1" t="s">
        <v>114</v>
      </c>
      <c r="G9" s="326">
        <v>129666.193272</v>
      </c>
      <c r="H9" s="326">
        <v>17872.2</v>
      </c>
      <c r="I9" s="326">
        <v>12301</v>
      </c>
      <c r="J9" s="326">
        <v>0.9</v>
      </c>
      <c r="K9" s="326">
        <v>0</v>
      </c>
      <c r="L9" s="326">
        <v>0</v>
      </c>
      <c r="M9" s="326">
        <v>13.2</v>
      </c>
      <c r="N9" s="326">
        <v>35</v>
      </c>
      <c r="O9" s="326">
        <v>0</v>
      </c>
      <c r="P9" s="326">
        <v>0</v>
      </c>
    </row>
    <row r="10" spans="1:64">
      <c r="A10" s="24" t="s">
        <v>31</v>
      </c>
      <c r="B10" s="1" t="s">
        <v>63</v>
      </c>
      <c r="C10" s="1" t="s">
        <v>62</v>
      </c>
      <c r="D10" s="1" t="s">
        <v>57</v>
      </c>
      <c r="E10" s="1" t="s">
        <v>48</v>
      </c>
      <c r="F10" s="1" t="s">
        <v>113</v>
      </c>
      <c r="G10" s="326">
        <v>157392.6877908</v>
      </c>
      <c r="H10" s="326">
        <v>92661.1</v>
      </c>
      <c r="I10" s="326">
        <v>45779.54</v>
      </c>
      <c r="J10" s="326">
        <v>15539</v>
      </c>
      <c r="K10" s="326">
        <v>1219.5</v>
      </c>
      <c r="L10" s="326">
        <v>414</v>
      </c>
      <c r="M10" s="326">
        <v>1.32</v>
      </c>
      <c r="N10" s="326">
        <v>175</v>
      </c>
      <c r="O10" s="326">
        <v>0</v>
      </c>
      <c r="P10" s="326">
        <v>0</v>
      </c>
    </row>
    <row r="11" spans="1:64" ht="12" thickBot="1">
      <c r="A11" s="23" t="s">
        <v>31</v>
      </c>
      <c r="B11" s="169" t="s">
        <v>63</v>
      </c>
      <c r="C11" s="169" t="s">
        <v>62</v>
      </c>
      <c r="D11" s="169" t="s">
        <v>57</v>
      </c>
      <c r="E11" s="169" t="s">
        <v>48</v>
      </c>
      <c r="F11" s="169" t="s">
        <v>114</v>
      </c>
      <c r="G11" s="327">
        <v>130800.3892888</v>
      </c>
      <c r="H11" s="327">
        <v>9397.3333333333339</v>
      </c>
      <c r="I11" s="327">
        <v>27733</v>
      </c>
      <c r="J11" s="327">
        <v>5951.8333333333339</v>
      </c>
      <c r="K11" s="327">
        <v>40.833333333333329</v>
      </c>
      <c r="L11" s="327">
        <v>0</v>
      </c>
      <c r="M11" s="327">
        <v>0</v>
      </c>
      <c r="N11" s="327">
        <v>50</v>
      </c>
      <c r="O11" s="327">
        <v>0</v>
      </c>
      <c r="P11" s="327">
        <v>0</v>
      </c>
    </row>
    <row r="12" spans="1:64">
      <c r="A12" s="26" t="s">
        <v>31</v>
      </c>
      <c r="B12" s="1" t="s">
        <v>66</v>
      </c>
      <c r="C12" s="1" t="s">
        <v>67</v>
      </c>
      <c r="D12" s="1" t="s">
        <v>57</v>
      </c>
      <c r="E12" s="1" t="s">
        <v>48</v>
      </c>
      <c r="F12" s="1" t="s">
        <v>113</v>
      </c>
      <c r="G12" s="328">
        <v>85248.624938399997</v>
      </c>
      <c r="H12" s="328">
        <v>82354</v>
      </c>
      <c r="I12" s="328">
        <v>92434.5</v>
      </c>
      <c r="J12" s="328">
        <v>886</v>
      </c>
      <c r="K12" s="328">
        <v>414</v>
      </c>
      <c r="L12" s="328">
        <v>207</v>
      </c>
      <c r="M12" s="328">
        <v>0</v>
      </c>
      <c r="N12" s="328">
        <v>75</v>
      </c>
      <c r="O12" s="328">
        <v>0</v>
      </c>
      <c r="P12" s="328">
        <v>0</v>
      </c>
    </row>
    <row r="13" spans="1:64">
      <c r="A13" s="15" t="s">
        <v>31</v>
      </c>
      <c r="B13" s="1" t="s">
        <v>66</v>
      </c>
      <c r="C13" s="1" t="s">
        <v>67</v>
      </c>
      <c r="D13" s="1" t="s">
        <v>57</v>
      </c>
      <c r="E13" s="1" t="s">
        <v>48</v>
      </c>
      <c r="F13" s="1" t="s">
        <v>114</v>
      </c>
      <c r="G13" s="326">
        <v>92804.822726000013</v>
      </c>
      <c r="H13" s="326">
        <v>81848</v>
      </c>
      <c r="I13" s="326">
        <v>37341.5</v>
      </c>
      <c r="J13" s="326">
        <v>662</v>
      </c>
      <c r="K13" s="326">
        <v>225.5</v>
      </c>
      <c r="L13" s="326">
        <v>0</v>
      </c>
      <c r="M13" s="326">
        <v>0</v>
      </c>
      <c r="N13" s="326">
        <v>125</v>
      </c>
      <c r="O13" s="326">
        <v>0</v>
      </c>
      <c r="P13" s="326">
        <v>0</v>
      </c>
    </row>
    <row r="14" spans="1:64">
      <c r="A14" s="15" t="s">
        <v>31</v>
      </c>
      <c r="B14" s="1" t="s">
        <v>68</v>
      </c>
      <c r="C14" s="1" t="s">
        <v>67</v>
      </c>
      <c r="D14" s="1" t="s">
        <v>57</v>
      </c>
      <c r="E14" s="1" t="s">
        <v>48</v>
      </c>
      <c r="F14" s="1" t="s">
        <v>113</v>
      </c>
      <c r="G14" s="326">
        <v>87501.689998799993</v>
      </c>
      <c r="H14" s="326">
        <v>95987</v>
      </c>
      <c r="I14" s="326">
        <v>32847.5</v>
      </c>
      <c r="J14" s="326">
        <v>580.5</v>
      </c>
      <c r="K14" s="326">
        <v>1323.5</v>
      </c>
      <c r="L14" s="326">
        <v>0</v>
      </c>
      <c r="M14" s="326">
        <v>0</v>
      </c>
      <c r="N14" s="326">
        <v>25</v>
      </c>
      <c r="O14" s="326">
        <v>0</v>
      </c>
      <c r="P14" s="326">
        <v>0</v>
      </c>
    </row>
    <row r="15" spans="1:64">
      <c r="A15" s="15" t="s">
        <v>31</v>
      </c>
      <c r="B15" s="1" t="s">
        <v>68</v>
      </c>
      <c r="C15" s="1" t="s">
        <v>67</v>
      </c>
      <c r="D15" s="1" t="s">
        <v>57</v>
      </c>
      <c r="E15" s="1" t="s">
        <v>48</v>
      </c>
      <c r="F15" s="1" t="s">
        <v>114</v>
      </c>
      <c r="G15" s="326">
        <v>48540.524124399999</v>
      </c>
      <c r="H15" s="326">
        <v>53717</v>
      </c>
      <c r="I15" s="326">
        <v>17703</v>
      </c>
      <c r="J15" s="326">
        <v>475434</v>
      </c>
      <c r="K15" s="326">
        <v>1148.5</v>
      </c>
      <c r="L15" s="326">
        <v>207</v>
      </c>
      <c r="M15" s="326">
        <v>0</v>
      </c>
      <c r="N15" s="326">
        <v>0</v>
      </c>
      <c r="O15" s="326">
        <v>0</v>
      </c>
      <c r="P15" s="326">
        <v>0</v>
      </c>
    </row>
    <row r="16" spans="1:64">
      <c r="A16" s="15" t="s">
        <v>31</v>
      </c>
      <c r="B16" s="1" t="s">
        <v>70</v>
      </c>
      <c r="C16" s="1" t="s">
        <v>67</v>
      </c>
      <c r="D16" s="1" t="s">
        <v>57</v>
      </c>
      <c r="E16" s="1" t="s">
        <v>48</v>
      </c>
      <c r="F16" s="1" t="s">
        <v>113</v>
      </c>
      <c r="G16" s="326">
        <v>62963.205905600007</v>
      </c>
      <c r="H16" s="326">
        <v>251312</v>
      </c>
      <c r="I16" s="326">
        <v>16803.5</v>
      </c>
      <c r="J16" s="326">
        <v>22.5</v>
      </c>
      <c r="K16" s="326">
        <v>176.5</v>
      </c>
      <c r="L16" s="326">
        <v>0</v>
      </c>
      <c r="M16" s="326">
        <v>0</v>
      </c>
      <c r="N16" s="326">
        <v>75</v>
      </c>
      <c r="O16" s="326">
        <v>0</v>
      </c>
      <c r="P16" s="326">
        <v>0</v>
      </c>
    </row>
    <row r="17" spans="1:16" ht="12" thickBot="1">
      <c r="A17" s="23" t="s">
        <v>31</v>
      </c>
      <c r="B17" s="1" t="s">
        <v>70</v>
      </c>
      <c r="C17" s="1" t="s">
        <v>67</v>
      </c>
      <c r="D17" s="1" t="s">
        <v>57</v>
      </c>
      <c r="E17" s="1" t="s">
        <v>48</v>
      </c>
      <c r="F17" s="1" t="s">
        <v>114</v>
      </c>
      <c r="G17" s="326">
        <v>53061.981218400004</v>
      </c>
      <c r="H17" s="326">
        <v>230115.5</v>
      </c>
      <c r="I17" s="326">
        <v>1648.5</v>
      </c>
      <c r="J17" s="326">
        <v>9</v>
      </c>
      <c r="K17" s="326">
        <v>250</v>
      </c>
      <c r="L17" s="326">
        <v>0</v>
      </c>
      <c r="M17" s="326">
        <v>0</v>
      </c>
      <c r="N17" s="326">
        <v>0</v>
      </c>
      <c r="O17" s="326">
        <v>0</v>
      </c>
      <c r="P17" s="326">
        <v>0</v>
      </c>
    </row>
    <row r="18" spans="1:16">
      <c r="A18" s="26" t="s">
        <v>31</v>
      </c>
      <c r="B18" s="1" t="s">
        <v>72</v>
      </c>
      <c r="C18" s="1" t="s">
        <v>73</v>
      </c>
      <c r="D18" s="1" t="s">
        <v>57</v>
      </c>
      <c r="E18" s="1" t="s">
        <v>48</v>
      </c>
      <c r="F18" s="1" t="s">
        <v>113</v>
      </c>
      <c r="G18" s="326">
        <v>72757.141780399994</v>
      </c>
      <c r="H18" s="326">
        <v>59644.5</v>
      </c>
      <c r="I18" s="326">
        <v>8937.5</v>
      </c>
      <c r="J18" s="326">
        <v>13.5</v>
      </c>
      <c r="K18" s="326">
        <v>85.75</v>
      </c>
      <c r="L18" s="326">
        <v>0</v>
      </c>
      <c r="M18" s="326">
        <v>0</v>
      </c>
      <c r="N18" s="326">
        <v>0</v>
      </c>
      <c r="O18" s="326">
        <v>0</v>
      </c>
      <c r="P18" s="326">
        <v>0</v>
      </c>
    </row>
    <row r="19" spans="1:16">
      <c r="A19" s="15" t="s">
        <v>31</v>
      </c>
      <c r="B19" s="1" t="s">
        <v>72</v>
      </c>
      <c r="C19" s="1" t="s">
        <v>73</v>
      </c>
      <c r="D19" s="1" t="s">
        <v>57</v>
      </c>
      <c r="E19" s="1" t="s">
        <v>48</v>
      </c>
      <c r="F19" s="1" t="s">
        <v>114</v>
      </c>
      <c r="G19" s="326">
        <v>71898.831281200008</v>
      </c>
      <c r="H19" s="326">
        <v>31382.333333333336</v>
      </c>
      <c r="I19" s="326">
        <v>16008</v>
      </c>
      <c r="J19" s="326">
        <v>0</v>
      </c>
      <c r="K19" s="326">
        <v>302.5</v>
      </c>
      <c r="L19" s="326">
        <v>0</v>
      </c>
      <c r="M19" s="326">
        <v>0</v>
      </c>
      <c r="N19" s="326">
        <v>0</v>
      </c>
      <c r="O19" s="326">
        <v>0</v>
      </c>
      <c r="P19" s="326">
        <v>0</v>
      </c>
    </row>
    <row r="20" spans="1:16">
      <c r="A20" s="15" t="s">
        <v>31</v>
      </c>
      <c r="B20" s="1" t="s">
        <v>75</v>
      </c>
      <c r="C20" s="1" t="s">
        <v>73</v>
      </c>
      <c r="D20" s="1" t="s">
        <v>57</v>
      </c>
      <c r="E20" s="1" t="s">
        <v>48</v>
      </c>
      <c r="F20" s="1" t="s">
        <v>113</v>
      </c>
      <c r="G20" s="326">
        <v>35466.615984800002</v>
      </c>
      <c r="H20" s="326">
        <v>2211.1</v>
      </c>
      <c r="I20" s="326">
        <v>1712.9</v>
      </c>
      <c r="J20" s="326">
        <v>0.9</v>
      </c>
      <c r="K20" s="326">
        <v>29.4</v>
      </c>
      <c r="L20" s="326">
        <v>0</v>
      </c>
      <c r="M20" s="326">
        <v>0</v>
      </c>
      <c r="N20" s="326">
        <v>10</v>
      </c>
      <c r="O20" s="326">
        <v>0</v>
      </c>
      <c r="P20" s="326">
        <v>0</v>
      </c>
    </row>
    <row r="21" spans="1:16" ht="12" thickBot="1">
      <c r="A21" s="23" t="s">
        <v>31</v>
      </c>
      <c r="B21" s="1" t="s">
        <v>75</v>
      </c>
      <c r="C21" s="1" t="s">
        <v>73</v>
      </c>
      <c r="D21" s="1" t="s">
        <v>57</v>
      </c>
      <c r="E21" s="1" t="s">
        <v>48</v>
      </c>
      <c r="F21" s="1" t="s">
        <v>114</v>
      </c>
      <c r="G21" s="326">
        <v>42976.832852800006</v>
      </c>
      <c r="H21" s="326">
        <v>5126.8999999999996</v>
      </c>
      <c r="I21" s="326">
        <v>834.8</v>
      </c>
      <c r="J21" s="326">
        <v>519.6</v>
      </c>
      <c r="K21" s="326">
        <v>41.5</v>
      </c>
      <c r="L21" s="326">
        <v>0</v>
      </c>
      <c r="M21" s="326">
        <v>0</v>
      </c>
      <c r="N21" s="326">
        <v>10</v>
      </c>
      <c r="O21" s="326">
        <v>0</v>
      </c>
      <c r="P21" s="326">
        <v>0</v>
      </c>
    </row>
    <row r="22" spans="1:16">
      <c r="A22" s="26" t="s">
        <v>31</v>
      </c>
      <c r="B22" s="1" t="s">
        <v>78</v>
      </c>
      <c r="C22" s="1" t="s">
        <v>79</v>
      </c>
      <c r="D22" s="1" t="s">
        <v>57</v>
      </c>
      <c r="E22" s="1" t="s">
        <v>48</v>
      </c>
      <c r="F22" s="1" t="s">
        <v>113</v>
      </c>
      <c r="G22" s="326">
        <v>54226.831181599999</v>
      </c>
      <c r="H22" s="326">
        <v>7425.6666666666679</v>
      </c>
      <c r="I22" s="326">
        <v>12338.5</v>
      </c>
      <c r="J22" s="326">
        <v>36</v>
      </c>
      <c r="K22" s="326">
        <v>386</v>
      </c>
      <c r="L22" s="326">
        <v>0</v>
      </c>
      <c r="M22" s="326">
        <v>0</v>
      </c>
      <c r="N22" s="326">
        <v>25</v>
      </c>
      <c r="O22" s="326">
        <v>0</v>
      </c>
      <c r="P22" s="326">
        <v>0</v>
      </c>
    </row>
    <row r="23" spans="1:16">
      <c r="A23" s="15" t="s">
        <v>31</v>
      </c>
      <c r="B23" s="1" t="s">
        <v>78</v>
      </c>
      <c r="C23" s="1" t="s">
        <v>79</v>
      </c>
      <c r="D23" s="1" t="s">
        <v>57</v>
      </c>
      <c r="E23" s="1" t="s">
        <v>48</v>
      </c>
      <c r="F23" s="1" t="s">
        <v>114</v>
      </c>
      <c r="G23" s="326">
        <v>53767.021985599997</v>
      </c>
      <c r="H23" s="326">
        <v>8720.75</v>
      </c>
      <c r="I23" s="326">
        <v>22720.25</v>
      </c>
      <c r="J23" s="326">
        <v>212.5</v>
      </c>
      <c r="K23" s="326">
        <v>494.5</v>
      </c>
      <c r="L23" s="326">
        <v>0</v>
      </c>
      <c r="M23" s="326">
        <v>33</v>
      </c>
      <c r="N23" s="326">
        <v>0</v>
      </c>
      <c r="O23" s="326">
        <v>0</v>
      </c>
      <c r="P23" s="326">
        <v>0</v>
      </c>
    </row>
    <row r="24" spans="1:16">
      <c r="A24" s="15" t="s">
        <v>31</v>
      </c>
      <c r="B24" s="1" t="s">
        <v>81</v>
      </c>
      <c r="C24" s="1" t="s">
        <v>79</v>
      </c>
      <c r="D24" s="1" t="s">
        <v>57</v>
      </c>
      <c r="E24" s="1" t="s">
        <v>48</v>
      </c>
      <c r="F24" s="1" t="s">
        <v>113</v>
      </c>
      <c r="G24" s="326">
        <v>40202.650703600004</v>
      </c>
      <c r="H24" s="326">
        <v>65369.6875</v>
      </c>
      <c r="I24" s="326">
        <v>27881.875</v>
      </c>
      <c r="J24" s="326">
        <v>404.0625</v>
      </c>
      <c r="K24" s="326">
        <v>94.375</v>
      </c>
      <c r="L24" s="326">
        <v>0</v>
      </c>
      <c r="M24" s="326">
        <v>41.25</v>
      </c>
      <c r="N24" s="326">
        <v>0</v>
      </c>
      <c r="O24" s="326">
        <v>0</v>
      </c>
      <c r="P24" s="326">
        <v>0</v>
      </c>
    </row>
    <row r="25" spans="1:16" ht="12" thickBot="1">
      <c r="A25" s="23" t="s">
        <v>31</v>
      </c>
      <c r="B25" s="329" t="s">
        <v>81</v>
      </c>
      <c r="C25" s="169" t="s">
        <v>79</v>
      </c>
      <c r="D25" s="169" t="s">
        <v>57</v>
      </c>
      <c r="E25" s="169" t="s">
        <v>48</v>
      </c>
      <c r="F25" s="169" t="s">
        <v>114</v>
      </c>
      <c r="G25" s="327">
        <v>63361.707208800006</v>
      </c>
      <c r="H25" s="327">
        <v>200484.16666666669</v>
      </c>
      <c r="I25" s="327">
        <v>447.5</v>
      </c>
      <c r="J25" s="327">
        <v>0</v>
      </c>
      <c r="K25" s="327">
        <v>0</v>
      </c>
      <c r="L25" s="327">
        <v>0</v>
      </c>
      <c r="M25" s="327">
        <v>0</v>
      </c>
      <c r="N25" s="327">
        <v>0</v>
      </c>
      <c r="O25" s="327">
        <v>0</v>
      </c>
      <c r="P25" s="327">
        <v>0</v>
      </c>
    </row>
    <row r="26" spans="1:16">
      <c r="A26" s="26" t="s">
        <v>31</v>
      </c>
      <c r="B26" s="1" t="s">
        <v>83</v>
      </c>
      <c r="C26" s="1" t="s">
        <v>84</v>
      </c>
      <c r="D26" s="1" t="s">
        <v>57</v>
      </c>
      <c r="E26" s="1" t="s">
        <v>48</v>
      </c>
      <c r="F26" s="1" t="s">
        <v>113</v>
      </c>
      <c r="G26" s="328">
        <v>26929.491912400001</v>
      </c>
      <c r="H26" s="328">
        <v>16388.928571428572</v>
      </c>
      <c r="I26" s="328">
        <v>3002.8571428571427</v>
      </c>
      <c r="J26" s="328">
        <v>16.071428571428569</v>
      </c>
      <c r="K26" s="328">
        <v>70</v>
      </c>
      <c r="L26" s="328">
        <v>0</v>
      </c>
      <c r="M26" s="328">
        <v>0</v>
      </c>
      <c r="N26" s="328">
        <v>17.857142857142854</v>
      </c>
      <c r="O26" s="328">
        <v>0</v>
      </c>
      <c r="P26" s="328">
        <v>0</v>
      </c>
    </row>
    <row r="27" spans="1:16">
      <c r="A27" s="15" t="s">
        <v>31</v>
      </c>
      <c r="B27" s="1" t="s">
        <v>83</v>
      </c>
      <c r="C27" s="1" t="s">
        <v>84</v>
      </c>
      <c r="D27" s="1" t="s">
        <v>57</v>
      </c>
      <c r="E27" s="1" t="s">
        <v>48</v>
      </c>
      <c r="F27" s="1" t="s">
        <v>114</v>
      </c>
      <c r="G27" s="326">
        <v>55100.468653999997</v>
      </c>
      <c r="H27" s="326">
        <v>75230.3125</v>
      </c>
      <c r="I27" s="326">
        <v>379.0625</v>
      </c>
      <c r="J27" s="326">
        <v>1626.5625</v>
      </c>
      <c r="K27" s="326">
        <v>0</v>
      </c>
      <c r="L27" s="326">
        <v>0</v>
      </c>
      <c r="M27" s="326">
        <v>0</v>
      </c>
      <c r="N27" s="326">
        <v>0</v>
      </c>
      <c r="O27" s="326">
        <v>0</v>
      </c>
      <c r="P27" s="326">
        <v>0</v>
      </c>
    </row>
    <row r="28" spans="1:16">
      <c r="A28" s="15" t="s">
        <v>31</v>
      </c>
      <c r="B28" s="1" t="s">
        <v>86</v>
      </c>
      <c r="C28" s="1" t="s">
        <v>84</v>
      </c>
      <c r="D28" s="1" t="s">
        <v>57</v>
      </c>
      <c r="E28" s="1" t="s">
        <v>48</v>
      </c>
      <c r="F28" s="1" t="s">
        <v>113</v>
      </c>
      <c r="G28" s="326">
        <v>25963.892600800002</v>
      </c>
      <c r="H28" s="326">
        <v>2167.5</v>
      </c>
      <c r="I28" s="326">
        <v>12017.75</v>
      </c>
      <c r="J28" s="326">
        <v>609.75</v>
      </c>
      <c r="K28" s="326">
        <v>535</v>
      </c>
      <c r="L28" s="326">
        <v>0</v>
      </c>
      <c r="M28" s="326">
        <v>0</v>
      </c>
      <c r="N28" s="326">
        <v>100</v>
      </c>
      <c r="O28" s="326">
        <v>0</v>
      </c>
      <c r="P28" s="326">
        <v>0</v>
      </c>
    </row>
    <row r="29" spans="1:16">
      <c r="A29" s="15" t="s">
        <v>31</v>
      </c>
      <c r="B29" s="1" t="s">
        <v>86</v>
      </c>
      <c r="C29" s="1" t="s">
        <v>84</v>
      </c>
      <c r="D29" s="1" t="s">
        <v>57</v>
      </c>
      <c r="E29" s="1" t="s">
        <v>48</v>
      </c>
      <c r="F29" s="1" t="s">
        <v>114</v>
      </c>
      <c r="G29" s="326">
        <v>27680.5135992</v>
      </c>
      <c r="H29" s="326">
        <v>4190.666666666667</v>
      </c>
      <c r="I29" s="326">
        <v>6637.3333333333339</v>
      </c>
      <c r="J29" s="326">
        <v>405</v>
      </c>
      <c r="K29" s="326">
        <v>49</v>
      </c>
      <c r="L29" s="326">
        <v>0</v>
      </c>
      <c r="M29" s="326">
        <v>0</v>
      </c>
      <c r="N29" s="326">
        <v>16.666666666666668</v>
      </c>
      <c r="O29" s="326">
        <v>0</v>
      </c>
      <c r="P29" s="326">
        <v>0</v>
      </c>
    </row>
    <row r="30" spans="1:16">
      <c r="A30" s="15" t="s">
        <v>31</v>
      </c>
      <c r="B30" s="1" t="s">
        <v>88</v>
      </c>
      <c r="C30" s="1" t="s">
        <v>84</v>
      </c>
      <c r="D30" s="1" t="s">
        <v>57</v>
      </c>
      <c r="E30" s="1" t="s">
        <v>48</v>
      </c>
      <c r="F30" s="1" t="s">
        <v>113</v>
      </c>
      <c r="G30" s="326">
        <v>23159.056505200002</v>
      </c>
      <c r="H30" s="326">
        <v>9413</v>
      </c>
      <c r="I30" s="326">
        <v>666.8</v>
      </c>
      <c r="J30" s="326">
        <v>0</v>
      </c>
      <c r="K30" s="326">
        <v>1070</v>
      </c>
      <c r="L30" s="326">
        <v>0</v>
      </c>
      <c r="M30" s="326">
        <v>0</v>
      </c>
      <c r="N30" s="326">
        <v>0</v>
      </c>
      <c r="O30" s="326">
        <v>0</v>
      </c>
      <c r="P30" s="326">
        <v>0</v>
      </c>
    </row>
    <row r="31" spans="1:16" ht="12" thickBot="1">
      <c r="A31" s="23" t="s">
        <v>31</v>
      </c>
      <c r="B31" s="1" t="s">
        <v>88</v>
      </c>
      <c r="C31" s="1" t="s">
        <v>84</v>
      </c>
      <c r="D31" s="1" t="s">
        <v>57</v>
      </c>
      <c r="E31" s="1" t="s">
        <v>48</v>
      </c>
      <c r="F31" s="1" t="s">
        <v>114</v>
      </c>
      <c r="G31" s="326">
        <v>23879.424245599996</v>
      </c>
      <c r="H31" s="326">
        <v>1989.6666666666665</v>
      </c>
      <c r="I31" s="326">
        <v>11096.333333333334</v>
      </c>
      <c r="J31" s="326">
        <v>0</v>
      </c>
      <c r="K31" s="326">
        <v>429</v>
      </c>
      <c r="L31" s="326">
        <v>0</v>
      </c>
      <c r="M31" s="326">
        <v>0</v>
      </c>
      <c r="N31" s="326">
        <v>16.666666666666668</v>
      </c>
      <c r="O31" s="326">
        <v>0</v>
      </c>
      <c r="P31" s="326">
        <v>0</v>
      </c>
    </row>
    <row r="32" spans="1:16">
      <c r="A32" s="26" t="s">
        <v>31</v>
      </c>
      <c r="B32" s="1" t="s">
        <v>91</v>
      </c>
      <c r="C32" s="1" t="s">
        <v>90</v>
      </c>
      <c r="D32" s="1" t="s">
        <v>57</v>
      </c>
      <c r="E32" s="1" t="s">
        <v>48</v>
      </c>
      <c r="F32" s="1" t="s">
        <v>113</v>
      </c>
      <c r="G32" s="326">
        <v>71576.964844000002</v>
      </c>
      <c r="H32" s="326">
        <v>50224</v>
      </c>
      <c r="I32" s="326">
        <v>9638</v>
      </c>
      <c r="J32" s="326">
        <v>3685.5</v>
      </c>
      <c r="K32" s="326">
        <v>5496</v>
      </c>
      <c r="L32" s="326">
        <v>0</v>
      </c>
      <c r="M32" s="326">
        <v>0</v>
      </c>
      <c r="N32" s="326">
        <v>25</v>
      </c>
      <c r="O32" s="326">
        <v>0</v>
      </c>
      <c r="P32" s="326">
        <v>0</v>
      </c>
    </row>
    <row r="33" spans="1:16">
      <c r="A33" s="15" t="s">
        <v>31</v>
      </c>
      <c r="B33" s="1" t="s">
        <v>91</v>
      </c>
      <c r="C33" s="1" t="s">
        <v>90</v>
      </c>
      <c r="D33" s="1" t="s">
        <v>57</v>
      </c>
      <c r="E33" s="1" t="s">
        <v>48</v>
      </c>
      <c r="F33" s="1" t="s">
        <v>114</v>
      </c>
      <c r="G33" s="326">
        <v>32891.6844872</v>
      </c>
      <c r="H33" s="326">
        <v>29348</v>
      </c>
      <c r="I33" s="326">
        <v>1392</v>
      </c>
      <c r="J33" s="326">
        <v>3100.5</v>
      </c>
      <c r="K33" s="326">
        <v>3941</v>
      </c>
      <c r="L33" s="326">
        <v>0</v>
      </c>
      <c r="M33" s="326">
        <v>132</v>
      </c>
      <c r="N33" s="326">
        <v>25</v>
      </c>
      <c r="O33" s="326">
        <v>0</v>
      </c>
      <c r="P33" s="326">
        <v>0</v>
      </c>
    </row>
    <row r="34" spans="1:16">
      <c r="A34" s="15" t="s">
        <v>31</v>
      </c>
      <c r="B34" s="1" t="s">
        <v>93</v>
      </c>
      <c r="C34" s="1" t="s">
        <v>90</v>
      </c>
      <c r="D34" s="1" t="s">
        <v>57</v>
      </c>
      <c r="E34" s="1" t="s">
        <v>48</v>
      </c>
      <c r="F34" s="1" t="s">
        <v>113</v>
      </c>
      <c r="G34" s="326">
        <v>81800.055968400004</v>
      </c>
      <c r="H34" s="326">
        <v>167656</v>
      </c>
      <c r="I34" s="326">
        <v>47352</v>
      </c>
      <c r="J34" s="326">
        <v>9984</v>
      </c>
      <c r="K34" s="326">
        <v>909</v>
      </c>
      <c r="L34" s="326">
        <v>6880</v>
      </c>
      <c r="M34" s="326">
        <v>132</v>
      </c>
      <c r="N34" s="326">
        <v>0</v>
      </c>
      <c r="O34" s="326">
        <v>0</v>
      </c>
      <c r="P34" s="326">
        <v>0</v>
      </c>
    </row>
    <row r="35" spans="1:16" ht="12" thickBot="1">
      <c r="A35" s="23" t="s">
        <v>31</v>
      </c>
      <c r="B35" s="1" t="s">
        <v>93</v>
      </c>
      <c r="C35" s="1" t="s">
        <v>90</v>
      </c>
      <c r="D35" s="1" t="s">
        <v>57</v>
      </c>
      <c r="E35" s="1" t="s">
        <v>48</v>
      </c>
      <c r="F35" s="1" t="s">
        <v>114</v>
      </c>
      <c r="G35" s="326">
        <v>16399.861323999998</v>
      </c>
      <c r="H35" s="326">
        <v>7875.6666666666679</v>
      </c>
      <c r="I35" s="326">
        <v>1409.6666666666665</v>
      </c>
      <c r="J35" s="326">
        <v>0</v>
      </c>
      <c r="K35" s="326">
        <v>41.333333333333336</v>
      </c>
      <c r="L35" s="326">
        <v>0</v>
      </c>
      <c r="M35" s="326">
        <v>0</v>
      </c>
      <c r="N35" s="326">
        <v>16.666666666666668</v>
      </c>
      <c r="O35" s="326">
        <v>0</v>
      </c>
      <c r="P35" s="326">
        <v>0</v>
      </c>
    </row>
    <row r="36" spans="1:16">
      <c r="A36" s="26" t="s">
        <v>31</v>
      </c>
      <c r="B36" s="1" t="s">
        <v>96</v>
      </c>
      <c r="C36" s="1" t="s">
        <v>95</v>
      </c>
      <c r="D36" s="1" t="s">
        <v>57</v>
      </c>
      <c r="E36" s="1" t="s">
        <v>48</v>
      </c>
      <c r="F36" s="1" t="s">
        <v>113</v>
      </c>
      <c r="G36" s="326">
        <v>228004.0533232</v>
      </c>
      <c r="H36" s="326">
        <v>481811</v>
      </c>
      <c r="I36" s="326">
        <v>66584</v>
      </c>
      <c r="J36" s="326">
        <v>629</v>
      </c>
      <c r="K36" s="326">
        <v>1046</v>
      </c>
      <c r="L36" s="326">
        <v>0</v>
      </c>
      <c r="M36" s="326">
        <v>0</v>
      </c>
      <c r="N36" s="326">
        <v>0</v>
      </c>
      <c r="O36" s="326">
        <v>0</v>
      </c>
      <c r="P36" s="326">
        <v>0</v>
      </c>
    </row>
    <row r="37" spans="1:16">
      <c r="A37" s="15" t="s">
        <v>31</v>
      </c>
      <c r="B37" s="1" t="s">
        <v>96</v>
      </c>
      <c r="C37" s="1" t="s">
        <v>95</v>
      </c>
      <c r="D37" s="1" t="s">
        <v>57</v>
      </c>
      <c r="E37" s="1" t="s">
        <v>48</v>
      </c>
      <c r="F37" s="1" t="s">
        <v>114</v>
      </c>
      <c r="G37" s="326">
        <v>30301.426016399993</v>
      </c>
      <c r="H37" s="326">
        <v>5778</v>
      </c>
      <c r="I37" s="326">
        <v>6128.666666666667</v>
      </c>
      <c r="J37" s="326">
        <v>114.66666666666667</v>
      </c>
      <c r="K37" s="326">
        <v>68</v>
      </c>
      <c r="L37" s="326">
        <v>0</v>
      </c>
      <c r="M37" s="326">
        <v>0</v>
      </c>
      <c r="N37" s="326">
        <v>0</v>
      </c>
      <c r="O37" s="326">
        <v>0</v>
      </c>
      <c r="P37" s="326">
        <v>0</v>
      </c>
    </row>
    <row r="38" spans="1:16">
      <c r="A38" s="15" t="s">
        <v>31</v>
      </c>
      <c r="B38" s="1" t="s">
        <v>98</v>
      </c>
      <c r="C38" s="1" t="s">
        <v>95</v>
      </c>
      <c r="D38" s="1" t="s">
        <v>57</v>
      </c>
      <c r="E38" s="1" t="s">
        <v>48</v>
      </c>
      <c r="F38" s="1" t="s">
        <v>113</v>
      </c>
      <c r="G38" s="326">
        <v>166650.1796036</v>
      </c>
      <c r="H38" s="326">
        <v>3025918</v>
      </c>
      <c r="I38" s="326">
        <v>46151</v>
      </c>
      <c r="J38" s="326">
        <v>0</v>
      </c>
      <c r="K38" s="326">
        <v>3700</v>
      </c>
      <c r="L38" s="326">
        <v>0</v>
      </c>
      <c r="M38" s="326">
        <v>0</v>
      </c>
      <c r="N38" s="326">
        <v>0</v>
      </c>
      <c r="O38" s="326">
        <v>0</v>
      </c>
      <c r="P38" s="326">
        <v>0</v>
      </c>
    </row>
    <row r="39" spans="1:16" ht="12" thickBot="1">
      <c r="A39" s="23" t="s">
        <v>31</v>
      </c>
      <c r="B39" s="169" t="s">
        <v>98</v>
      </c>
      <c r="C39" s="169" t="s">
        <v>95</v>
      </c>
      <c r="D39" s="169" t="s">
        <v>57</v>
      </c>
      <c r="E39" s="169" t="s">
        <v>48</v>
      </c>
      <c r="F39" s="169" t="s">
        <v>114</v>
      </c>
      <c r="G39" s="327">
        <v>59146.78957880001</v>
      </c>
      <c r="H39" s="327">
        <v>47849.666666666672</v>
      </c>
      <c r="I39" s="327">
        <v>11591.333333333334</v>
      </c>
      <c r="J39" s="327">
        <v>131.33333333333334</v>
      </c>
      <c r="K39" s="327">
        <v>32.666666666666671</v>
      </c>
      <c r="L39" s="327">
        <v>0</v>
      </c>
      <c r="M39" s="327">
        <v>0</v>
      </c>
      <c r="N39" s="327">
        <v>0</v>
      </c>
      <c r="O39" s="327">
        <v>0</v>
      </c>
      <c r="P39" s="327">
        <v>0</v>
      </c>
    </row>
    <row r="40" spans="1:16">
      <c r="A40" s="26" t="s">
        <v>31</v>
      </c>
      <c r="B40" s="1" t="s">
        <v>100</v>
      </c>
      <c r="C40" s="1" t="s">
        <v>101</v>
      </c>
      <c r="D40" s="1" t="s">
        <v>57</v>
      </c>
      <c r="E40" s="1" t="s">
        <v>48</v>
      </c>
      <c r="F40" s="1" t="s">
        <v>113</v>
      </c>
      <c r="G40" s="328">
        <v>60679.486898800009</v>
      </c>
      <c r="H40" s="328">
        <v>2135602</v>
      </c>
      <c r="I40" s="328">
        <v>246204.08</v>
      </c>
      <c r="J40" s="328">
        <v>17636</v>
      </c>
      <c r="K40" s="328">
        <v>2200</v>
      </c>
      <c r="L40" s="328">
        <v>0</v>
      </c>
      <c r="M40" s="328">
        <v>0</v>
      </c>
      <c r="N40" s="328">
        <v>0</v>
      </c>
      <c r="O40" s="328">
        <v>0</v>
      </c>
      <c r="P40" s="328">
        <v>0</v>
      </c>
    </row>
    <row r="41" spans="1:16">
      <c r="A41" s="15" t="s">
        <v>31</v>
      </c>
      <c r="B41" s="1" t="s">
        <v>100</v>
      </c>
      <c r="C41" s="1" t="s">
        <v>101</v>
      </c>
      <c r="D41" s="1" t="s">
        <v>57</v>
      </c>
      <c r="E41" s="1" t="s">
        <v>48</v>
      </c>
      <c r="F41" s="1" t="s">
        <v>114</v>
      </c>
      <c r="G41" s="326">
        <v>41260.211854400011</v>
      </c>
      <c r="H41" s="326">
        <v>14913</v>
      </c>
      <c r="I41" s="326">
        <v>702.66666666666663</v>
      </c>
      <c r="J41" s="326">
        <v>138.66666666666669</v>
      </c>
      <c r="K41" s="326">
        <v>72.333333333333343</v>
      </c>
      <c r="L41" s="326">
        <v>0</v>
      </c>
      <c r="M41" s="326">
        <v>0</v>
      </c>
      <c r="N41" s="326">
        <v>0</v>
      </c>
      <c r="O41" s="326">
        <v>0</v>
      </c>
      <c r="P41" s="326">
        <v>0</v>
      </c>
    </row>
    <row r="42" spans="1:16">
      <c r="A42" s="15" t="s">
        <v>31</v>
      </c>
      <c r="B42" s="1" t="s">
        <v>103</v>
      </c>
      <c r="C42" s="1" t="s">
        <v>101</v>
      </c>
      <c r="D42" s="1" t="s">
        <v>57</v>
      </c>
      <c r="E42" s="1" t="s">
        <v>48</v>
      </c>
      <c r="F42" s="1" t="s">
        <v>113</v>
      </c>
      <c r="G42" s="326">
        <v>89938.678737599999</v>
      </c>
      <c r="H42" s="326">
        <v>59570.666666666657</v>
      </c>
      <c r="I42" s="326">
        <v>122224.66666666667</v>
      </c>
      <c r="J42" s="326">
        <v>2653.3333333333335</v>
      </c>
      <c r="K42" s="326">
        <v>4424</v>
      </c>
      <c r="L42" s="326">
        <v>0</v>
      </c>
      <c r="M42" s="326">
        <v>0</v>
      </c>
      <c r="N42" s="326">
        <v>0</v>
      </c>
      <c r="O42" s="326">
        <v>0</v>
      </c>
      <c r="P42" s="326">
        <v>0</v>
      </c>
    </row>
    <row r="43" spans="1:16" ht="12" thickBot="1">
      <c r="A43" s="23" t="s">
        <v>31</v>
      </c>
      <c r="B43" s="1" t="s">
        <v>103</v>
      </c>
      <c r="C43" s="1" t="s">
        <v>101</v>
      </c>
      <c r="D43" s="1" t="s">
        <v>57</v>
      </c>
      <c r="E43" s="1" t="s">
        <v>48</v>
      </c>
      <c r="F43" s="1" t="s">
        <v>114</v>
      </c>
      <c r="G43" s="326">
        <v>180490.4364032</v>
      </c>
      <c r="H43" s="326">
        <v>7011.3333333333339</v>
      </c>
      <c r="I43" s="326">
        <v>1571</v>
      </c>
      <c r="J43" s="326">
        <v>3</v>
      </c>
      <c r="K43" s="326">
        <v>144.66666666666669</v>
      </c>
      <c r="L43" s="326">
        <v>0</v>
      </c>
      <c r="M43" s="326">
        <v>0</v>
      </c>
      <c r="N43" s="326">
        <v>0</v>
      </c>
      <c r="O43" s="326">
        <v>0</v>
      </c>
      <c r="P43" s="326">
        <v>0</v>
      </c>
    </row>
    <row r="44" spans="1:16">
      <c r="A44" s="26" t="s">
        <v>31</v>
      </c>
      <c r="B44" s="1" t="s">
        <v>105</v>
      </c>
      <c r="C44" s="1" t="s">
        <v>32</v>
      </c>
      <c r="D44" s="1" t="s">
        <v>57</v>
      </c>
      <c r="E44" s="1" t="s">
        <v>48</v>
      </c>
      <c r="F44" s="1" t="s">
        <v>113</v>
      </c>
      <c r="G44" s="326">
        <v>130585.81166399999</v>
      </c>
      <c r="H44" s="326">
        <v>791082</v>
      </c>
      <c r="I44" s="326">
        <v>10340</v>
      </c>
      <c r="J44" s="326">
        <v>880</v>
      </c>
      <c r="K44" s="326">
        <v>2830</v>
      </c>
      <c r="L44" s="326">
        <v>0</v>
      </c>
      <c r="M44" s="326">
        <v>0</v>
      </c>
      <c r="N44" s="326">
        <v>0</v>
      </c>
      <c r="O44" s="326">
        <v>0</v>
      </c>
      <c r="P44" s="326">
        <v>0</v>
      </c>
    </row>
    <row r="45" spans="1:16">
      <c r="A45" s="15" t="s">
        <v>31</v>
      </c>
      <c r="B45" s="1" t="s">
        <v>105</v>
      </c>
      <c r="C45" s="1" t="s">
        <v>32</v>
      </c>
      <c r="D45" s="1" t="s">
        <v>57</v>
      </c>
      <c r="E45" s="1" t="s">
        <v>48</v>
      </c>
      <c r="F45" s="1" t="s">
        <v>114</v>
      </c>
      <c r="G45" s="326">
        <v>44402.241360399996</v>
      </c>
      <c r="H45" s="326">
        <v>7574.5</v>
      </c>
      <c r="I45" s="326">
        <v>951.16666666666652</v>
      </c>
      <c r="J45" s="326">
        <v>110</v>
      </c>
      <c r="K45" s="326">
        <v>20.666666666666668</v>
      </c>
      <c r="L45" s="326">
        <v>0</v>
      </c>
      <c r="M45" s="326">
        <v>0</v>
      </c>
      <c r="N45" s="326">
        <v>0</v>
      </c>
      <c r="O45" s="326">
        <v>0</v>
      </c>
      <c r="P45" s="326">
        <v>0</v>
      </c>
    </row>
    <row r="46" spans="1:16">
      <c r="A46" s="15" t="s">
        <v>31</v>
      </c>
      <c r="B46" s="1" t="s">
        <v>18</v>
      </c>
      <c r="C46" s="1" t="s">
        <v>32</v>
      </c>
      <c r="D46" s="1" t="s">
        <v>57</v>
      </c>
      <c r="E46" s="1" t="s">
        <v>48</v>
      </c>
      <c r="F46" s="1" t="s">
        <v>113</v>
      </c>
      <c r="G46" s="326">
        <v>126999.2999352</v>
      </c>
      <c r="H46" s="326">
        <v>112136</v>
      </c>
      <c r="I46" s="326">
        <v>127072</v>
      </c>
      <c r="J46" s="326">
        <v>2912</v>
      </c>
      <c r="K46" s="326">
        <v>1055</v>
      </c>
      <c r="L46" s="326">
        <v>1242</v>
      </c>
      <c r="M46" s="326">
        <v>0</v>
      </c>
      <c r="N46" s="326">
        <v>0</v>
      </c>
      <c r="O46" s="326">
        <v>0</v>
      </c>
      <c r="P46" s="326">
        <v>0</v>
      </c>
    </row>
    <row r="47" spans="1:16" ht="12" thickBot="1">
      <c r="A47" s="23" t="s">
        <v>31</v>
      </c>
      <c r="B47" s="1" t="s">
        <v>18</v>
      </c>
      <c r="C47" s="1" t="s">
        <v>32</v>
      </c>
      <c r="D47" s="1" t="s">
        <v>57</v>
      </c>
      <c r="E47" s="1" t="s">
        <v>48</v>
      </c>
      <c r="F47" s="1" t="s">
        <v>114</v>
      </c>
      <c r="G47" s="326">
        <v>67729.89457080001</v>
      </c>
      <c r="H47" s="326">
        <v>68832</v>
      </c>
      <c r="I47" s="326">
        <v>3679</v>
      </c>
      <c r="J47" s="326">
        <v>1664</v>
      </c>
      <c r="K47" s="326">
        <v>209</v>
      </c>
      <c r="L47" s="326">
        <v>0</v>
      </c>
      <c r="M47" s="326">
        <v>264</v>
      </c>
      <c r="N47" s="326">
        <v>0</v>
      </c>
      <c r="O47" s="326">
        <v>0</v>
      </c>
      <c r="P47" s="326">
        <v>0</v>
      </c>
    </row>
    <row r="48" spans="1:16">
      <c r="A48" s="26" t="s">
        <v>31</v>
      </c>
      <c r="B48" s="1" t="s">
        <v>20</v>
      </c>
      <c r="C48" s="1" t="s">
        <v>30</v>
      </c>
      <c r="D48" s="1" t="s">
        <v>57</v>
      </c>
      <c r="E48" s="1" t="s">
        <v>48</v>
      </c>
      <c r="F48" s="1" t="s">
        <v>113</v>
      </c>
      <c r="G48" s="326">
        <v>77385.887686800008</v>
      </c>
      <c r="H48" s="326">
        <v>8961.3333333333321</v>
      </c>
      <c r="I48" s="326">
        <v>55996.333333333328</v>
      </c>
      <c r="J48" s="326">
        <v>461.66666666666669</v>
      </c>
      <c r="K48" s="326">
        <v>1082</v>
      </c>
      <c r="L48" s="326">
        <v>0</v>
      </c>
      <c r="M48" s="326">
        <v>352</v>
      </c>
      <c r="N48" s="326">
        <v>0</v>
      </c>
      <c r="O48" s="326">
        <v>0</v>
      </c>
      <c r="P48" s="326">
        <v>0</v>
      </c>
    </row>
    <row r="49" spans="1:16" ht="12" thickBot="1">
      <c r="A49" s="23" t="s">
        <v>31</v>
      </c>
      <c r="B49" s="329" t="s">
        <v>20</v>
      </c>
      <c r="C49" s="169" t="s">
        <v>30</v>
      </c>
      <c r="D49" s="169" t="s">
        <v>57</v>
      </c>
      <c r="E49" s="169" t="s">
        <v>48</v>
      </c>
      <c r="F49" s="169" t="s">
        <v>114</v>
      </c>
      <c r="G49" s="327">
        <v>131643.37281480001</v>
      </c>
      <c r="H49" s="327">
        <v>3153.3333333333339</v>
      </c>
      <c r="I49" s="327">
        <v>20979.666666666668</v>
      </c>
      <c r="J49" s="327">
        <v>114.66666666666667</v>
      </c>
      <c r="K49" s="327">
        <v>53.333333333333343</v>
      </c>
      <c r="L49" s="327">
        <v>0</v>
      </c>
      <c r="M49" s="327">
        <v>0</v>
      </c>
      <c r="N49" s="327">
        <v>0</v>
      </c>
      <c r="O49" s="327">
        <v>0</v>
      </c>
      <c r="P49" s="327">
        <v>0</v>
      </c>
    </row>
    <row r="50" spans="1:16">
      <c r="A50" s="32" t="s">
        <v>33</v>
      </c>
      <c r="B50" s="1" t="s">
        <v>52</v>
      </c>
      <c r="C50" s="1" t="s">
        <v>44</v>
      </c>
      <c r="D50" s="1" t="s">
        <v>45</v>
      </c>
      <c r="E50" s="1" t="s">
        <v>48</v>
      </c>
      <c r="F50" s="1" t="s">
        <v>113</v>
      </c>
      <c r="G50" s="328">
        <v>185073.20139</v>
      </c>
      <c r="H50" s="328">
        <v>5940.35</v>
      </c>
      <c r="I50" s="328">
        <v>107175.7</v>
      </c>
      <c r="J50" s="328">
        <v>0.45</v>
      </c>
      <c r="K50" s="328">
        <v>19.600000000000001</v>
      </c>
      <c r="L50" s="328">
        <v>0</v>
      </c>
      <c r="M50" s="328">
        <v>39.6</v>
      </c>
      <c r="N50" s="328">
        <v>0</v>
      </c>
      <c r="O50" s="328">
        <v>0</v>
      </c>
      <c r="P50" s="328">
        <v>0</v>
      </c>
    </row>
    <row r="51" spans="1:16">
      <c r="A51" s="27" t="s">
        <v>33</v>
      </c>
      <c r="B51" s="1" t="s">
        <v>52</v>
      </c>
      <c r="C51" s="1" t="s">
        <v>44</v>
      </c>
      <c r="D51" s="1" t="s">
        <v>45</v>
      </c>
      <c r="E51" s="1" t="s">
        <v>48</v>
      </c>
      <c r="F51" s="1" t="s">
        <v>114</v>
      </c>
      <c r="G51" s="326">
        <v>67714.567597599991</v>
      </c>
      <c r="H51" s="326">
        <v>2320.25</v>
      </c>
      <c r="I51" s="326">
        <v>3088.9</v>
      </c>
      <c r="J51" s="326">
        <v>0</v>
      </c>
      <c r="K51" s="326">
        <v>0</v>
      </c>
      <c r="L51" s="326">
        <v>0</v>
      </c>
      <c r="M51" s="326">
        <v>0</v>
      </c>
      <c r="N51" s="326">
        <v>0</v>
      </c>
      <c r="O51" s="326">
        <v>0</v>
      </c>
      <c r="P51" s="326">
        <v>0</v>
      </c>
    </row>
    <row r="52" spans="1:16">
      <c r="A52" s="27" t="s">
        <v>33</v>
      </c>
      <c r="B52" s="1" t="s">
        <v>54</v>
      </c>
      <c r="C52" s="1" t="s">
        <v>44</v>
      </c>
      <c r="D52" s="1" t="s">
        <v>45</v>
      </c>
      <c r="E52" s="1" t="s">
        <v>48</v>
      </c>
      <c r="F52" s="1" t="s">
        <v>113</v>
      </c>
      <c r="G52" s="326">
        <v>101571.8513964</v>
      </c>
      <c r="H52" s="326">
        <v>15011.333333333332</v>
      </c>
      <c r="I52" s="326">
        <v>81008.166666666657</v>
      </c>
      <c r="J52" s="326">
        <v>0</v>
      </c>
      <c r="K52" s="326">
        <v>326.66666666666663</v>
      </c>
      <c r="L52" s="326">
        <v>0</v>
      </c>
      <c r="M52" s="326">
        <v>44</v>
      </c>
      <c r="N52" s="326">
        <v>25</v>
      </c>
      <c r="O52" s="326">
        <v>0</v>
      </c>
      <c r="P52" s="326">
        <v>0</v>
      </c>
    </row>
    <row r="53" spans="1:16" ht="12" thickBot="1">
      <c r="A53" s="28" t="s">
        <v>33</v>
      </c>
      <c r="B53" s="1" t="s">
        <v>54</v>
      </c>
      <c r="C53" s="1" t="s">
        <v>44</v>
      </c>
      <c r="D53" s="1" t="s">
        <v>45</v>
      </c>
      <c r="E53" s="1" t="s">
        <v>48</v>
      </c>
      <c r="F53" s="1" t="s">
        <v>114</v>
      </c>
      <c r="G53" s="326">
        <v>45459.802511200003</v>
      </c>
      <c r="H53" s="326">
        <v>46475</v>
      </c>
      <c r="I53" s="326">
        <v>920222</v>
      </c>
      <c r="J53" s="326">
        <v>0</v>
      </c>
      <c r="K53" s="326">
        <v>0</v>
      </c>
      <c r="L53" s="326">
        <v>0</v>
      </c>
      <c r="M53" s="326">
        <v>0</v>
      </c>
      <c r="N53" s="326">
        <v>650</v>
      </c>
      <c r="O53" s="326">
        <v>0</v>
      </c>
      <c r="P53" s="326">
        <v>0</v>
      </c>
    </row>
    <row r="54" spans="1:16">
      <c r="A54" s="32" t="s">
        <v>33</v>
      </c>
      <c r="B54" s="1" t="s">
        <v>58</v>
      </c>
      <c r="C54" s="1" t="s">
        <v>56</v>
      </c>
      <c r="D54" s="1" t="s">
        <v>57</v>
      </c>
      <c r="E54" s="1" t="s">
        <v>48</v>
      </c>
      <c r="F54" s="1" t="s">
        <v>113</v>
      </c>
      <c r="G54" s="326">
        <v>150372.93406520001</v>
      </c>
      <c r="H54" s="326">
        <v>20419.125</v>
      </c>
      <c r="I54" s="326">
        <v>37161.625</v>
      </c>
      <c r="J54" s="326">
        <v>0</v>
      </c>
      <c r="K54" s="326">
        <v>67.375</v>
      </c>
      <c r="L54" s="326">
        <v>0</v>
      </c>
      <c r="M54" s="326">
        <v>33</v>
      </c>
      <c r="N54" s="326">
        <v>0</v>
      </c>
      <c r="O54" s="326">
        <v>0</v>
      </c>
      <c r="P54" s="326">
        <v>0</v>
      </c>
    </row>
    <row r="55" spans="1:16">
      <c r="A55" s="27" t="s">
        <v>33</v>
      </c>
      <c r="B55" s="1" t="s">
        <v>58</v>
      </c>
      <c r="C55" s="1" t="s">
        <v>56</v>
      </c>
      <c r="D55" s="1" t="s">
        <v>57</v>
      </c>
      <c r="E55" s="1" t="s">
        <v>48</v>
      </c>
      <c r="F55" s="1" t="s">
        <v>114</v>
      </c>
      <c r="G55" s="326">
        <v>121650.18628840003</v>
      </c>
      <c r="H55" s="326">
        <v>6529.1</v>
      </c>
      <c r="I55" s="326">
        <v>94123.4</v>
      </c>
      <c r="J55" s="326">
        <v>0</v>
      </c>
      <c r="K55" s="326">
        <v>39.200000000000003</v>
      </c>
      <c r="L55" s="326">
        <v>0</v>
      </c>
      <c r="M55" s="326">
        <v>0</v>
      </c>
      <c r="N55" s="326">
        <v>5</v>
      </c>
      <c r="O55" s="326">
        <v>0</v>
      </c>
      <c r="P55" s="326">
        <v>0</v>
      </c>
    </row>
    <row r="56" spans="1:16">
      <c r="A56" s="27" t="s">
        <v>33</v>
      </c>
      <c r="B56" s="1" t="s">
        <v>60</v>
      </c>
      <c r="C56" s="1" t="s">
        <v>56</v>
      </c>
      <c r="D56" s="1" t="s">
        <v>57</v>
      </c>
      <c r="E56" s="1" t="s">
        <v>48</v>
      </c>
      <c r="F56" s="1" t="s">
        <v>113</v>
      </c>
      <c r="G56" s="326">
        <v>232464.2025244</v>
      </c>
      <c r="H56" s="326">
        <v>12773.7</v>
      </c>
      <c r="I56" s="326">
        <v>23465.4</v>
      </c>
      <c r="J56" s="326">
        <v>0</v>
      </c>
      <c r="K56" s="326">
        <v>0</v>
      </c>
      <c r="L56" s="326">
        <v>0</v>
      </c>
      <c r="M56" s="326">
        <v>26.4</v>
      </c>
      <c r="N56" s="326">
        <v>0</v>
      </c>
      <c r="O56" s="326">
        <v>622</v>
      </c>
      <c r="P56" s="326">
        <v>0</v>
      </c>
    </row>
    <row r="57" spans="1:16" ht="12" thickBot="1">
      <c r="A57" s="28" t="s">
        <v>33</v>
      </c>
      <c r="B57" s="1" t="s">
        <v>60</v>
      </c>
      <c r="C57" s="1" t="s">
        <v>56</v>
      </c>
      <c r="D57" s="1" t="s">
        <v>57</v>
      </c>
      <c r="E57" s="1" t="s">
        <v>48</v>
      </c>
      <c r="F57" s="1" t="s">
        <v>114</v>
      </c>
      <c r="G57" s="326">
        <v>83440.042100800012</v>
      </c>
      <c r="H57" s="326">
        <v>11594.4</v>
      </c>
      <c r="I57" s="326">
        <v>297.2</v>
      </c>
      <c r="J57" s="326">
        <v>0</v>
      </c>
      <c r="K57" s="326">
        <v>0</v>
      </c>
      <c r="L57" s="326">
        <v>0</v>
      </c>
      <c r="M57" s="326">
        <v>0</v>
      </c>
      <c r="N57" s="326">
        <v>10</v>
      </c>
      <c r="O57" s="326">
        <v>0</v>
      </c>
      <c r="P57" s="326">
        <v>0</v>
      </c>
    </row>
    <row r="58" spans="1:16">
      <c r="A58" s="32" t="s">
        <v>33</v>
      </c>
      <c r="B58" s="194" t="s">
        <v>63</v>
      </c>
      <c r="C58" s="155" t="s">
        <v>62</v>
      </c>
      <c r="D58" s="155" t="s">
        <v>57</v>
      </c>
      <c r="E58" s="155" t="s">
        <v>48</v>
      </c>
      <c r="F58" s="155" t="s">
        <v>113</v>
      </c>
      <c r="G58" s="326">
        <v>148119.86900479998</v>
      </c>
      <c r="H58" s="326">
        <v>46709.333333333336</v>
      </c>
      <c r="I58" s="326">
        <v>81225.5</v>
      </c>
      <c r="J58" s="326">
        <v>9778</v>
      </c>
      <c r="K58" s="326">
        <v>154.16666666666669</v>
      </c>
      <c r="L58" s="326">
        <v>0</v>
      </c>
      <c r="M58" s="326">
        <v>0</v>
      </c>
      <c r="N58" s="326">
        <v>41.666666666666657</v>
      </c>
      <c r="O58" s="326">
        <v>0</v>
      </c>
      <c r="P58" s="326">
        <v>0</v>
      </c>
    </row>
    <row r="59" spans="1:16" ht="12" thickBot="1">
      <c r="A59" s="28" t="s">
        <v>33</v>
      </c>
      <c r="B59" s="329" t="s">
        <v>63</v>
      </c>
      <c r="C59" s="169" t="s">
        <v>62</v>
      </c>
      <c r="D59" s="169" t="s">
        <v>57</v>
      </c>
      <c r="E59" s="169" t="s">
        <v>48</v>
      </c>
      <c r="F59" s="169" t="s">
        <v>114</v>
      </c>
      <c r="G59" s="327">
        <v>174267.68528400001</v>
      </c>
      <c r="H59" s="327">
        <v>65410.166666666672</v>
      </c>
      <c r="I59" s="327">
        <v>125876.5</v>
      </c>
      <c r="J59" s="327">
        <v>2320.8333333333339</v>
      </c>
      <c r="K59" s="327">
        <v>286.16666666666669</v>
      </c>
      <c r="L59" s="327">
        <v>0</v>
      </c>
      <c r="M59" s="327">
        <v>22</v>
      </c>
      <c r="N59" s="327">
        <v>158.33333333333331</v>
      </c>
      <c r="O59" s="327">
        <v>0</v>
      </c>
      <c r="P59" s="327">
        <v>0</v>
      </c>
    </row>
    <row r="60" spans="1:16">
      <c r="A60" s="32" t="s">
        <v>33</v>
      </c>
      <c r="B60" s="1" t="s">
        <v>66</v>
      </c>
      <c r="C60" s="1" t="s">
        <v>67</v>
      </c>
      <c r="D60" s="1" t="s">
        <v>57</v>
      </c>
      <c r="E60" s="1" t="s">
        <v>48</v>
      </c>
      <c r="F60" s="1" t="s">
        <v>113</v>
      </c>
      <c r="G60" s="328">
        <v>109388.60772840001</v>
      </c>
      <c r="H60" s="328">
        <v>57206.5</v>
      </c>
      <c r="I60" s="328">
        <v>62341</v>
      </c>
      <c r="J60" s="328">
        <v>27</v>
      </c>
      <c r="K60" s="328">
        <v>196</v>
      </c>
      <c r="L60" s="328">
        <v>0</v>
      </c>
      <c r="M60" s="328">
        <v>0</v>
      </c>
      <c r="N60" s="328">
        <v>75</v>
      </c>
      <c r="O60" s="328">
        <v>0</v>
      </c>
      <c r="P60" s="328">
        <v>0</v>
      </c>
    </row>
    <row r="61" spans="1:16">
      <c r="A61" s="27" t="s">
        <v>33</v>
      </c>
      <c r="B61" s="330" t="s">
        <v>66</v>
      </c>
      <c r="C61" s="331" t="s">
        <v>67</v>
      </c>
      <c r="D61" s="331" t="s">
        <v>57</v>
      </c>
      <c r="E61" s="331" t="s">
        <v>48</v>
      </c>
      <c r="F61" s="331" t="s">
        <v>114</v>
      </c>
      <c r="G61" s="326">
        <v>96667.219972400009</v>
      </c>
      <c r="H61" s="326">
        <v>99044.71</v>
      </c>
      <c r="I61" s="326">
        <v>56812.46</v>
      </c>
      <c r="J61" s="326">
        <v>9</v>
      </c>
      <c r="K61" s="326">
        <v>24.5</v>
      </c>
      <c r="L61" s="326">
        <v>0</v>
      </c>
      <c r="M61" s="326">
        <v>0</v>
      </c>
      <c r="N61" s="326">
        <v>50</v>
      </c>
      <c r="O61" s="326">
        <v>0</v>
      </c>
      <c r="P61" s="326">
        <v>0</v>
      </c>
    </row>
    <row r="62" spans="1:16">
      <c r="A62" s="27" t="s">
        <v>33</v>
      </c>
      <c r="B62" s="1" t="s">
        <v>68</v>
      </c>
      <c r="C62" s="1" t="s">
        <v>67</v>
      </c>
      <c r="D62" s="1" t="s">
        <v>57</v>
      </c>
      <c r="E62" s="1" t="s">
        <v>48</v>
      </c>
      <c r="F62" s="1" t="s">
        <v>113</v>
      </c>
      <c r="G62" s="328">
        <v>92222.39774439999</v>
      </c>
      <c r="H62" s="328">
        <v>88406.5</v>
      </c>
      <c r="I62" s="328">
        <v>157695.5</v>
      </c>
      <c r="J62" s="328">
        <v>175.5</v>
      </c>
      <c r="K62" s="328">
        <v>1605</v>
      </c>
      <c r="L62" s="328">
        <v>0</v>
      </c>
      <c r="M62" s="328">
        <v>132</v>
      </c>
      <c r="N62" s="328">
        <v>75</v>
      </c>
      <c r="O62" s="328">
        <v>0</v>
      </c>
      <c r="P62" s="328">
        <v>0</v>
      </c>
    </row>
    <row r="63" spans="1:16">
      <c r="A63" s="27" t="s">
        <v>33</v>
      </c>
      <c r="B63" s="1" t="s">
        <v>68</v>
      </c>
      <c r="C63" s="1" t="s">
        <v>67</v>
      </c>
      <c r="D63" s="1" t="s">
        <v>57</v>
      </c>
      <c r="E63" s="1" t="s">
        <v>48</v>
      </c>
      <c r="F63" s="1" t="s">
        <v>114</v>
      </c>
      <c r="G63" s="326">
        <v>56709.800839999996</v>
      </c>
      <c r="H63" s="326">
        <v>92775.5</v>
      </c>
      <c r="I63" s="326">
        <v>18869.5</v>
      </c>
      <c r="J63" s="326">
        <v>57156</v>
      </c>
      <c r="K63" s="326">
        <v>767.5</v>
      </c>
      <c r="L63" s="326">
        <v>0</v>
      </c>
      <c r="M63" s="326">
        <v>0</v>
      </c>
      <c r="N63" s="326">
        <v>0</v>
      </c>
      <c r="O63" s="326">
        <v>0</v>
      </c>
      <c r="P63" s="326">
        <v>0</v>
      </c>
    </row>
    <row r="64" spans="1:16">
      <c r="A64" s="27" t="s">
        <v>33</v>
      </c>
      <c r="B64" s="1" t="s">
        <v>70</v>
      </c>
      <c r="C64" s="1" t="s">
        <v>67</v>
      </c>
      <c r="D64" s="1" t="s">
        <v>57</v>
      </c>
      <c r="E64" s="1" t="s">
        <v>48</v>
      </c>
      <c r="F64" s="1" t="s">
        <v>113</v>
      </c>
      <c r="G64" s="326">
        <v>98061.974533600005</v>
      </c>
      <c r="H64" s="326">
        <v>165345</v>
      </c>
      <c r="I64" s="326">
        <v>58387</v>
      </c>
      <c r="J64" s="326">
        <v>0</v>
      </c>
      <c r="K64" s="326">
        <v>152</v>
      </c>
      <c r="L64" s="326">
        <v>0</v>
      </c>
      <c r="M64" s="326">
        <v>0</v>
      </c>
      <c r="N64" s="326">
        <v>25</v>
      </c>
      <c r="O64" s="326">
        <v>0</v>
      </c>
      <c r="P64" s="326">
        <v>0</v>
      </c>
    </row>
    <row r="65" spans="1:16" ht="12" thickBot="1">
      <c r="A65" s="28" t="s">
        <v>33</v>
      </c>
      <c r="B65" s="1" t="s">
        <v>70</v>
      </c>
      <c r="C65" s="1" t="s">
        <v>67</v>
      </c>
      <c r="D65" s="1" t="s">
        <v>57</v>
      </c>
      <c r="E65" s="1" t="s">
        <v>48</v>
      </c>
      <c r="F65" s="1" t="s">
        <v>114</v>
      </c>
      <c r="G65" s="326">
        <v>75500.669983200001</v>
      </c>
      <c r="H65" s="326">
        <v>176348</v>
      </c>
      <c r="I65" s="326">
        <v>67608</v>
      </c>
      <c r="J65" s="326">
        <v>0</v>
      </c>
      <c r="K65" s="326">
        <v>49</v>
      </c>
      <c r="L65" s="326">
        <v>0</v>
      </c>
      <c r="M65" s="326">
        <v>66</v>
      </c>
      <c r="N65" s="326">
        <v>0</v>
      </c>
      <c r="O65" s="326">
        <v>0</v>
      </c>
      <c r="P65" s="326">
        <v>0</v>
      </c>
    </row>
    <row r="66" spans="1:16">
      <c r="A66" s="32" t="s">
        <v>33</v>
      </c>
      <c r="B66" s="1" t="s">
        <v>72</v>
      </c>
      <c r="C66" s="1" t="s">
        <v>73</v>
      </c>
      <c r="D66" s="1" t="s">
        <v>57</v>
      </c>
      <c r="E66" s="1" t="s">
        <v>48</v>
      </c>
      <c r="F66" s="1" t="s">
        <v>113</v>
      </c>
      <c r="G66" s="326">
        <v>209887.57100079997</v>
      </c>
      <c r="H66" s="326">
        <v>68882.25</v>
      </c>
      <c r="I66" s="326">
        <v>14077.75</v>
      </c>
      <c r="J66" s="326">
        <v>0</v>
      </c>
      <c r="K66" s="326">
        <v>73.5</v>
      </c>
      <c r="L66" s="326">
        <v>0</v>
      </c>
      <c r="M66" s="326">
        <v>33</v>
      </c>
      <c r="N66" s="326">
        <v>0</v>
      </c>
      <c r="O66" s="326">
        <v>0</v>
      </c>
      <c r="P66" s="326">
        <v>0</v>
      </c>
    </row>
    <row r="67" spans="1:16">
      <c r="A67" s="27" t="s">
        <v>33</v>
      </c>
      <c r="B67" s="1" t="s">
        <v>72</v>
      </c>
      <c r="C67" s="1" t="s">
        <v>73</v>
      </c>
      <c r="D67" s="1" t="s">
        <v>57</v>
      </c>
      <c r="E67" s="1" t="s">
        <v>48</v>
      </c>
      <c r="F67" s="1" t="s">
        <v>114</v>
      </c>
      <c r="G67" s="326">
        <v>514817.70281479997</v>
      </c>
      <c r="H67" s="326">
        <v>63432.5</v>
      </c>
      <c r="I67" s="326">
        <v>29639</v>
      </c>
      <c r="J67" s="326">
        <v>1092.5</v>
      </c>
      <c r="K67" s="326">
        <v>98</v>
      </c>
      <c r="L67" s="326">
        <v>0</v>
      </c>
      <c r="M67" s="326">
        <v>0</v>
      </c>
      <c r="N67" s="326">
        <v>12.5</v>
      </c>
      <c r="O67" s="326">
        <v>0</v>
      </c>
      <c r="P67" s="326">
        <v>0</v>
      </c>
    </row>
    <row r="68" spans="1:16">
      <c r="A68" s="27" t="s">
        <v>33</v>
      </c>
      <c r="B68" s="1" t="s">
        <v>75</v>
      </c>
      <c r="C68" s="1" t="s">
        <v>73</v>
      </c>
      <c r="D68" s="1" t="s">
        <v>57</v>
      </c>
      <c r="E68" s="1" t="s">
        <v>48</v>
      </c>
      <c r="F68" s="1" t="s">
        <v>113</v>
      </c>
      <c r="G68" s="326">
        <v>89892.697818000015</v>
      </c>
      <c r="H68" s="326">
        <v>17003.333333333336</v>
      </c>
      <c r="I68" s="326">
        <v>83745.333333333328</v>
      </c>
      <c r="J68" s="326">
        <v>96.833333333333343</v>
      </c>
      <c r="K68" s="326">
        <v>688.5</v>
      </c>
      <c r="L68" s="326">
        <v>126.33333333333334</v>
      </c>
      <c r="M68" s="326">
        <v>418</v>
      </c>
      <c r="N68" s="326">
        <v>0</v>
      </c>
      <c r="O68" s="326">
        <v>0</v>
      </c>
      <c r="P68" s="326">
        <v>0</v>
      </c>
    </row>
    <row r="69" spans="1:16" ht="12" thickBot="1">
      <c r="A69" s="28" t="s">
        <v>33</v>
      </c>
      <c r="B69" s="1" t="s">
        <v>75</v>
      </c>
      <c r="C69" s="1" t="s">
        <v>73</v>
      </c>
      <c r="D69" s="1" t="s">
        <v>57</v>
      </c>
      <c r="E69" s="1" t="s">
        <v>48</v>
      </c>
      <c r="F69" s="1" t="s">
        <v>114</v>
      </c>
      <c r="G69" s="326">
        <v>72190.043772000005</v>
      </c>
      <c r="H69" s="326">
        <v>30041.625</v>
      </c>
      <c r="I69" s="326">
        <v>4200.875</v>
      </c>
      <c r="J69" s="326">
        <v>0</v>
      </c>
      <c r="K69" s="326">
        <v>0</v>
      </c>
      <c r="L69" s="326">
        <v>0</v>
      </c>
      <c r="M69" s="326">
        <v>16.5</v>
      </c>
      <c r="N69" s="326">
        <v>0</v>
      </c>
      <c r="O69" s="326">
        <v>0</v>
      </c>
      <c r="P69" s="326">
        <v>0</v>
      </c>
    </row>
    <row r="70" spans="1:16">
      <c r="A70" s="32" t="s">
        <v>33</v>
      </c>
      <c r="B70" s="1" t="s">
        <v>78</v>
      </c>
      <c r="C70" s="1" t="s">
        <v>79</v>
      </c>
      <c r="D70" s="1" t="s">
        <v>57</v>
      </c>
      <c r="E70" s="1" t="s">
        <v>48</v>
      </c>
      <c r="F70" s="1" t="s">
        <v>113</v>
      </c>
      <c r="G70" s="326">
        <v>79562.317881200011</v>
      </c>
      <c r="H70" s="326">
        <v>28602.5</v>
      </c>
      <c r="I70" s="326">
        <v>132243.5</v>
      </c>
      <c r="J70" s="326">
        <v>1257</v>
      </c>
      <c r="K70" s="326">
        <v>386.75</v>
      </c>
      <c r="L70" s="326">
        <v>0</v>
      </c>
      <c r="M70" s="326">
        <v>66</v>
      </c>
      <c r="N70" s="326">
        <v>75</v>
      </c>
      <c r="O70" s="326">
        <v>0</v>
      </c>
      <c r="P70" s="326">
        <v>75</v>
      </c>
    </row>
    <row r="71" spans="1:16">
      <c r="A71" s="27" t="s">
        <v>33</v>
      </c>
      <c r="B71" s="1" t="s">
        <v>78</v>
      </c>
      <c r="C71" s="1" t="s">
        <v>79</v>
      </c>
      <c r="D71" s="1" t="s">
        <v>57</v>
      </c>
      <c r="E71" s="1" t="s">
        <v>48</v>
      </c>
      <c r="F71" s="1" t="s">
        <v>114</v>
      </c>
      <c r="G71" s="326">
        <v>77646.446231200011</v>
      </c>
      <c r="H71" s="326">
        <v>4976.25</v>
      </c>
      <c r="I71" s="326">
        <v>2231.5</v>
      </c>
      <c r="J71" s="326">
        <v>0</v>
      </c>
      <c r="K71" s="326">
        <v>0</v>
      </c>
      <c r="L71" s="326">
        <v>0</v>
      </c>
      <c r="M71" s="326">
        <v>33</v>
      </c>
      <c r="N71" s="326">
        <v>0</v>
      </c>
      <c r="O71" s="326">
        <v>0</v>
      </c>
      <c r="P71" s="326">
        <v>0</v>
      </c>
    </row>
    <row r="72" spans="1:16">
      <c r="A72" s="27" t="s">
        <v>33</v>
      </c>
      <c r="B72" s="1" t="s">
        <v>81</v>
      </c>
      <c r="C72" s="1" t="s">
        <v>79</v>
      </c>
      <c r="D72" s="1" t="s">
        <v>57</v>
      </c>
      <c r="E72" s="1" t="s">
        <v>48</v>
      </c>
      <c r="F72" s="1" t="s">
        <v>113</v>
      </c>
      <c r="G72" s="326">
        <v>66519.063687999995</v>
      </c>
      <c r="H72" s="326">
        <v>146830.83333333334</v>
      </c>
      <c r="I72" s="326">
        <v>7159.166666666667</v>
      </c>
      <c r="J72" s="326">
        <v>0</v>
      </c>
      <c r="K72" s="326">
        <v>81.666666666666671</v>
      </c>
      <c r="L72" s="326">
        <v>0</v>
      </c>
      <c r="M72" s="326">
        <v>0</v>
      </c>
      <c r="N72" s="326">
        <v>250</v>
      </c>
      <c r="O72" s="326">
        <v>0</v>
      </c>
      <c r="P72" s="326">
        <v>0</v>
      </c>
    </row>
    <row r="73" spans="1:16" ht="12" thickBot="1">
      <c r="A73" s="28" t="s">
        <v>33</v>
      </c>
      <c r="B73" s="169" t="s">
        <v>81</v>
      </c>
      <c r="C73" s="169" t="s">
        <v>79</v>
      </c>
      <c r="D73" s="169" t="s">
        <v>57</v>
      </c>
      <c r="E73" s="169" t="s">
        <v>48</v>
      </c>
      <c r="F73" s="169" t="s">
        <v>114</v>
      </c>
      <c r="G73" s="327">
        <v>71592.291817199992</v>
      </c>
      <c r="H73" s="327">
        <v>123191.875</v>
      </c>
      <c r="I73" s="327">
        <v>5408.75</v>
      </c>
      <c r="J73" s="327">
        <v>174.0625</v>
      </c>
      <c r="K73" s="327">
        <v>30.625</v>
      </c>
      <c r="L73" s="327">
        <v>0</v>
      </c>
      <c r="M73" s="327">
        <v>0</v>
      </c>
      <c r="N73" s="327">
        <v>0</v>
      </c>
      <c r="O73" s="327">
        <v>0</v>
      </c>
      <c r="P73" s="327">
        <v>0</v>
      </c>
    </row>
    <row r="74" spans="1:16">
      <c r="A74" s="32" t="s">
        <v>33</v>
      </c>
      <c r="B74" s="1" t="s">
        <v>83</v>
      </c>
      <c r="C74" s="1" t="s">
        <v>84</v>
      </c>
      <c r="D74" s="1" t="s">
        <v>57</v>
      </c>
      <c r="E74" s="1" t="s">
        <v>48</v>
      </c>
      <c r="F74" s="1" t="s">
        <v>113</v>
      </c>
      <c r="G74" s="328">
        <v>55100.468653999997</v>
      </c>
      <c r="H74" s="328">
        <v>17139.400000000001</v>
      </c>
      <c r="I74" s="328">
        <v>28022.6</v>
      </c>
      <c r="J74" s="328">
        <v>0</v>
      </c>
      <c r="K74" s="328">
        <v>78.400000000000006</v>
      </c>
      <c r="L74" s="328">
        <v>0</v>
      </c>
      <c r="M74" s="328">
        <v>52.8</v>
      </c>
      <c r="N74" s="328">
        <v>60</v>
      </c>
      <c r="O74" s="328">
        <v>0</v>
      </c>
      <c r="P74" s="328">
        <v>0</v>
      </c>
    </row>
    <row r="75" spans="1:16">
      <c r="A75" s="27" t="s">
        <v>33</v>
      </c>
      <c r="B75" s="1" t="s">
        <v>83</v>
      </c>
      <c r="C75" s="1" t="s">
        <v>84</v>
      </c>
      <c r="D75" s="1" t="s">
        <v>57</v>
      </c>
      <c r="E75" s="1" t="s">
        <v>48</v>
      </c>
      <c r="F75" s="1" t="s">
        <v>114</v>
      </c>
      <c r="G75" s="326">
        <v>51728.534550000004</v>
      </c>
      <c r="H75" s="326">
        <v>12153</v>
      </c>
      <c r="I75" s="326">
        <v>753.4</v>
      </c>
      <c r="J75" s="326">
        <v>0</v>
      </c>
      <c r="K75" s="326">
        <v>39.200000000000003</v>
      </c>
      <c r="L75" s="326">
        <v>0</v>
      </c>
      <c r="M75" s="326">
        <v>0</v>
      </c>
      <c r="N75" s="326">
        <v>0</v>
      </c>
      <c r="O75" s="326">
        <v>0</v>
      </c>
      <c r="P75" s="326">
        <v>0</v>
      </c>
    </row>
    <row r="76" spans="1:16">
      <c r="A76" s="27" t="s">
        <v>33</v>
      </c>
      <c r="B76" s="1" t="s">
        <v>86</v>
      </c>
      <c r="C76" s="1" t="s">
        <v>84</v>
      </c>
      <c r="D76" s="1" t="s">
        <v>57</v>
      </c>
      <c r="E76" s="1" t="s">
        <v>48</v>
      </c>
      <c r="F76" s="1" t="s">
        <v>113</v>
      </c>
      <c r="G76" s="326">
        <v>54533.370645600007</v>
      </c>
      <c r="H76" s="326">
        <v>150.66666666666669</v>
      </c>
      <c r="I76" s="326">
        <v>86379.666666666672</v>
      </c>
      <c r="J76" s="326">
        <v>1631</v>
      </c>
      <c r="K76" s="326">
        <v>1362</v>
      </c>
      <c r="L76" s="326">
        <v>0</v>
      </c>
      <c r="M76" s="326">
        <v>44</v>
      </c>
      <c r="N76" s="326">
        <v>16.666666666666668</v>
      </c>
      <c r="O76" s="326">
        <v>0</v>
      </c>
      <c r="P76" s="326">
        <v>0</v>
      </c>
    </row>
    <row r="77" spans="1:16">
      <c r="A77" s="27" t="s">
        <v>33</v>
      </c>
      <c r="B77" s="1" t="s">
        <v>86</v>
      </c>
      <c r="C77" s="1" t="s">
        <v>84</v>
      </c>
      <c r="D77" s="1" t="s">
        <v>57</v>
      </c>
      <c r="E77" s="1" t="s">
        <v>48</v>
      </c>
      <c r="F77" s="1" t="s">
        <v>114</v>
      </c>
      <c r="G77" s="326">
        <v>37045.294224400001</v>
      </c>
      <c r="H77" s="326">
        <v>1142</v>
      </c>
      <c r="I77" s="326">
        <v>1953</v>
      </c>
      <c r="J77" s="326">
        <v>0</v>
      </c>
      <c r="K77" s="326">
        <v>137.66666666666669</v>
      </c>
      <c r="L77" s="326">
        <v>0</v>
      </c>
      <c r="M77" s="326">
        <v>0</v>
      </c>
      <c r="N77" s="326">
        <v>0</v>
      </c>
      <c r="O77" s="326">
        <v>0</v>
      </c>
      <c r="P77" s="326">
        <v>0</v>
      </c>
    </row>
    <row r="78" spans="1:16">
      <c r="A78" s="27" t="s">
        <v>33</v>
      </c>
      <c r="B78" s="1" t="s">
        <v>88</v>
      </c>
      <c r="C78" s="1" t="s">
        <v>84</v>
      </c>
      <c r="D78" s="1" t="s">
        <v>57</v>
      </c>
      <c r="E78" s="1" t="s">
        <v>48</v>
      </c>
      <c r="F78" s="1" t="s">
        <v>113</v>
      </c>
      <c r="G78" s="326">
        <v>71530.983924400003</v>
      </c>
      <c r="H78" s="326">
        <v>23812.799999999999</v>
      </c>
      <c r="I78" s="326">
        <v>1238.4000000000001</v>
      </c>
      <c r="J78" s="326">
        <v>0</v>
      </c>
      <c r="K78" s="326">
        <v>708.2</v>
      </c>
      <c r="L78" s="326">
        <v>0</v>
      </c>
      <c r="M78" s="326">
        <v>26.4</v>
      </c>
      <c r="N78" s="326">
        <v>20</v>
      </c>
      <c r="O78" s="326">
        <v>0</v>
      </c>
      <c r="P78" s="326">
        <v>0</v>
      </c>
    </row>
    <row r="79" spans="1:16" ht="12" thickBot="1">
      <c r="A79" s="28" t="s">
        <v>33</v>
      </c>
      <c r="B79" s="1" t="s">
        <v>88</v>
      </c>
      <c r="C79" s="1" t="s">
        <v>84</v>
      </c>
      <c r="D79" s="1" t="s">
        <v>57</v>
      </c>
      <c r="E79" s="1" t="s">
        <v>48</v>
      </c>
      <c r="F79" s="1" t="s">
        <v>114</v>
      </c>
      <c r="G79" s="326">
        <v>57568.111339200004</v>
      </c>
      <c r="H79" s="326">
        <v>3525.3333333333335</v>
      </c>
      <c r="I79" s="326">
        <v>379.33333333333326</v>
      </c>
      <c r="J79" s="326">
        <v>0</v>
      </c>
      <c r="K79" s="326">
        <v>402.33333333333331</v>
      </c>
      <c r="L79" s="326">
        <v>0</v>
      </c>
      <c r="M79" s="326">
        <v>0</v>
      </c>
      <c r="N79" s="326">
        <v>0</v>
      </c>
      <c r="O79" s="326">
        <v>0</v>
      </c>
      <c r="P79" s="326">
        <v>0</v>
      </c>
    </row>
    <row r="80" spans="1:16">
      <c r="A80" s="32" t="s">
        <v>33</v>
      </c>
      <c r="B80" s="1" t="s">
        <v>91</v>
      </c>
      <c r="C80" s="1" t="s">
        <v>90</v>
      </c>
      <c r="D80" s="1" t="s">
        <v>57</v>
      </c>
      <c r="E80" s="1" t="s">
        <v>48</v>
      </c>
      <c r="F80" s="1" t="s">
        <v>113</v>
      </c>
      <c r="G80" s="326">
        <v>80512.59021960001</v>
      </c>
      <c r="H80" s="326">
        <v>40163</v>
      </c>
      <c r="I80" s="326">
        <v>34235</v>
      </c>
      <c r="J80" s="326">
        <v>16379</v>
      </c>
      <c r="K80" s="326">
        <v>8334</v>
      </c>
      <c r="L80" s="326">
        <v>0</v>
      </c>
      <c r="M80" s="326">
        <v>264</v>
      </c>
      <c r="N80" s="326">
        <v>0</v>
      </c>
      <c r="O80" s="326">
        <v>0</v>
      </c>
      <c r="P80" s="326">
        <v>0</v>
      </c>
    </row>
    <row r="81" spans="1:16">
      <c r="A81" s="27" t="s">
        <v>33</v>
      </c>
      <c r="B81" s="1" t="s">
        <v>91</v>
      </c>
      <c r="C81" s="1" t="s">
        <v>90</v>
      </c>
      <c r="D81" s="1" t="s">
        <v>57</v>
      </c>
      <c r="E81" s="1" t="s">
        <v>48</v>
      </c>
      <c r="F81" s="1" t="s">
        <v>114</v>
      </c>
      <c r="G81" s="326">
        <v>41873.290782400007</v>
      </c>
      <c r="H81" s="326">
        <v>71061</v>
      </c>
      <c r="I81" s="326">
        <v>37383</v>
      </c>
      <c r="J81" s="326">
        <v>0</v>
      </c>
      <c r="K81" s="326">
        <v>516</v>
      </c>
      <c r="L81" s="326">
        <v>0</v>
      </c>
      <c r="M81" s="326">
        <v>0</v>
      </c>
      <c r="N81" s="326">
        <v>0</v>
      </c>
      <c r="O81" s="326">
        <v>0</v>
      </c>
      <c r="P81" s="326">
        <v>0</v>
      </c>
    </row>
    <row r="82" spans="1:16">
      <c r="A82" s="27" t="s">
        <v>33</v>
      </c>
      <c r="B82" s="1" t="s">
        <v>93</v>
      </c>
      <c r="C82" s="1" t="s">
        <v>90</v>
      </c>
      <c r="D82" s="1" t="s">
        <v>57</v>
      </c>
      <c r="E82" s="1" t="s">
        <v>48</v>
      </c>
      <c r="F82" s="1" t="s">
        <v>113</v>
      </c>
      <c r="G82" s="326">
        <v>140318.43964599998</v>
      </c>
      <c r="H82" s="326">
        <v>177097</v>
      </c>
      <c r="I82" s="326">
        <v>47921</v>
      </c>
      <c r="J82" s="326">
        <v>19317</v>
      </c>
      <c r="K82" s="326">
        <v>8167</v>
      </c>
      <c r="L82" s="326">
        <v>6536</v>
      </c>
      <c r="M82" s="326">
        <v>0</v>
      </c>
      <c r="N82" s="326">
        <v>0</v>
      </c>
      <c r="O82" s="326">
        <v>0</v>
      </c>
      <c r="P82" s="326">
        <v>0</v>
      </c>
    </row>
    <row r="83" spans="1:16" ht="12" thickBot="1">
      <c r="A83" s="28" t="s">
        <v>33</v>
      </c>
      <c r="B83" s="1" t="s">
        <v>93</v>
      </c>
      <c r="C83" s="1" t="s">
        <v>90</v>
      </c>
      <c r="D83" s="1" t="s">
        <v>57</v>
      </c>
      <c r="E83" s="1" t="s">
        <v>48</v>
      </c>
      <c r="F83" s="1" t="s">
        <v>114</v>
      </c>
      <c r="G83" s="326">
        <v>67867.837329600006</v>
      </c>
      <c r="H83" s="326">
        <v>2696</v>
      </c>
      <c r="I83" s="326">
        <v>7744.3333333333339</v>
      </c>
      <c r="J83" s="326">
        <v>3</v>
      </c>
      <c r="K83" s="326">
        <v>147</v>
      </c>
      <c r="L83" s="326">
        <v>0</v>
      </c>
      <c r="M83" s="326">
        <v>0</v>
      </c>
      <c r="N83" s="326">
        <v>0</v>
      </c>
      <c r="O83" s="326">
        <v>0</v>
      </c>
      <c r="P83" s="326">
        <v>0</v>
      </c>
    </row>
    <row r="84" spans="1:16">
      <c r="A84" s="32" t="s">
        <v>33</v>
      </c>
      <c r="B84" s="1" t="s">
        <v>96</v>
      </c>
      <c r="C84" s="1" t="s">
        <v>95</v>
      </c>
      <c r="D84" s="1" t="s">
        <v>57</v>
      </c>
      <c r="E84" s="1" t="s">
        <v>48</v>
      </c>
      <c r="F84" s="1" t="s">
        <v>113</v>
      </c>
      <c r="G84" s="326">
        <v>298630.74582880002</v>
      </c>
      <c r="H84" s="326">
        <v>558190</v>
      </c>
      <c r="I84" s="326">
        <v>320289</v>
      </c>
      <c r="J84" s="326">
        <v>27</v>
      </c>
      <c r="K84" s="326">
        <v>333</v>
      </c>
      <c r="L84" s="326">
        <v>0</v>
      </c>
      <c r="M84" s="326">
        <v>0</v>
      </c>
      <c r="N84" s="326">
        <v>0</v>
      </c>
      <c r="O84" s="326">
        <v>0</v>
      </c>
      <c r="P84" s="326">
        <v>0</v>
      </c>
    </row>
    <row r="85" spans="1:16">
      <c r="A85" s="27" t="s">
        <v>33</v>
      </c>
      <c r="B85" s="1" t="s">
        <v>96</v>
      </c>
      <c r="C85" s="1" t="s">
        <v>95</v>
      </c>
      <c r="D85" s="1" t="s">
        <v>57</v>
      </c>
      <c r="E85" s="1" t="s">
        <v>48</v>
      </c>
      <c r="F85" s="1" t="s">
        <v>114</v>
      </c>
      <c r="G85" s="326">
        <v>64158.709815200004</v>
      </c>
      <c r="H85" s="326">
        <v>1251</v>
      </c>
      <c r="I85" s="326">
        <v>7260.6666666666661</v>
      </c>
      <c r="J85" s="326">
        <v>0</v>
      </c>
      <c r="K85" s="326">
        <v>0</v>
      </c>
      <c r="L85" s="326">
        <v>0</v>
      </c>
      <c r="M85" s="326">
        <v>0</v>
      </c>
      <c r="N85" s="326">
        <v>0</v>
      </c>
      <c r="O85" s="326">
        <v>0</v>
      </c>
      <c r="P85" s="326">
        <v>0</v>
      </c>
    </row>
    <row r="86" spans="1:16">
      <c r="A86" s="27" t="s">
        <v>33</v>
      </c>
      <c r="B86" s="1" t="s">
        <v>98</v>
      </c>
      <c r="C86" s="1" t="s">
        <v>95</v>
      </c>
      <c r="D86" s="1" t="s">
        <v>57</v>
      </c>
      <c r="E86" s="1" t="s">
        <v>48</v>
      </c>
      <c r="F86" s="1" t="s">
        <v>113</v>
      </c>
      <c r="G86" s="326">
        <v>292576.59141479997</v>
      </c>
      <c r="H86" s="326">
        <v>1556346</v>
      </c>
      <c r="I86" s="326">
        <v>348284</v>
      </c>
      <c r="J86" s="326">
        <v>31616</v>
      </c>
      <c r="K86" s="326">
        <v>3420</v>
      </c>
      <c r="L86" s="326">
        <v>2752</v>
      </c>
      <c r="M86" s="326">
        <v>0</v>
      </c>
      <c r="N86" s="326">
        <v>0</v>
      </c>
      <c r="O86" s="326">
        <v>0</v>
      </c>
      <c r="P86" s="326">
        <v>0</v>
      </c>
    </row>
    <row r="87" spans="1:16" ht="12" thickBot="1">
      <c r="A87" s="28" t="s">
        <v>33</v>
      </c>
      <c r="B87" s="169" t="s">
        <v>98</v>
      </c>
      <c r="C87" s="169" t="s">
        <v>95</v>
      </c>
      <c r="D87" s="169" t="s">
        <v>57</v>
      </c>
      <c r="E87" s="169" t="s">
        <v>48</v>
      </c>
      <c r="F87" s="169" t="s">
        <v>114</v>
      </c>
      <c r="G87" s="327">
        <v>63652.919699599996</v>
      </c>
      <c r="H87" s="327">
        <v>11610</v>
      </c>
      <c r="I87" s="327">
        <v>749</v>
      </c>
      <c r="J87" s="327">
        <v>0</v>
      </c>
      <c r="K87" s="327">
        <v>0</v>
      </c>
      <c r="L87" s="327">
        <v>0</v>
      </c>
      <c r="M87" s="327">
        <v>0</v>
      </c>
      <c r="N87" s="327">
        <v>0</v>
      </c>
      <c r="O87" s="327">
        <v>0</v>
      </c>
      <c r="P87" s="327">
        <v>0</v>
      </c>
    </row>
    <row r="88" spans="1:16">
      <c r="A88" s="32" t="s">
        <v>33</v>
      </c>
      <c r="B88" s="1" t="s">
        <v>100</v>
      </c>
      <c r="C88" s="1" t="s">
        <v>101</v>
      </c>
      <c r="D88" s="1" t="s">
        <v>57</v>
      </c>
      <c r="E88" s="1" t="s">
        <v>48</v>
      </c>
      <c r="F88" s="1" t="s">
        <v>113</v>
      </c>
      <c r="G88" s="328">
        <v>139322.186388</v>
      </c>
      <c r="H88" s="328">
        <v>0</v>
      </c>
      <c r="I88" s="328">
        <v>0</v>
      </c>
      <c r="J88" s="328">
        <v>0</v>
      </c>
      <c r="K88" s="328">
        <v>0</v>
      </c>
      <c r="L88" s="328">
        <v>0</v>
      </c>
      <c r="M88" s="328">
        <v>0</v>
      </c>
      <c r="N88" s="328">
        <v>0</v>
      </c>
      <c r="O88" s="328">
        <v>0</v>
      </c>
      <c r="P88" s="328">
        <v>0</v>
      </c>
    </row>
    <row r="89" spans="1:16">
      <c r="A89" s="27" t="s">
        <v>33</v>
      </c>
      <c r="B89" s="1" t="s">
        <v>100</v>
      </c>
      <c r="C89" s="1" t="s">
        <v>101</v>
      </c>
      <c r="D89" s="1" t="s">
        <v>57</v>
      </c>
      <c r="E89" s="1" t="s">
        <v>48</v>
      </c>
      <c r="F89" s="1" t="s">
        <v>114</v>
      </c>
      <c r="G89" s="326">
        <v>69400.534649599998</v>
      </c>
      <c r="H89" s="326">
        <v>16888.666666666668</v>
      </c>
      <c r="I89" s="326">
        <v>1645.3333333333335</v>
      </c>
      <c r="J89" s="326">
        <v>220</v>
      </c>
      <c r="K89" s="326">
        <v>20.666666666666668</v>
      </c>
      <c r="L89" s="326">
        <v>0</v>
      </c>
      <c r="M89" s="326">
        <v>0</v>
      </c>
      <c r="N89" s="326">
        <v>0</v>
      </c>
      <c r="O89" s="326">
        <v>0</v>
      </c>
      <c r="P89" s="326">
        <v>0</v>
      </c>
    </row>
    <row r="90" spans="1:16">
      <c r="A90" s="27" t="s">
        <v>33</v>
      </c>
      <c r="B90" s="1" t="s">
        <v>103</v>
      </c>
      <c r="C90" s="1" t="s">
        <v>101</v>
      </c>
      <c r="D90" s="1" t="s">
        <v>57</v>
      </c>
      <c r="E90" s="1" t="s">
        <v>48</v>
      </c>
      <c r="F90" s="1" t="s">
        <v>113</v>
      </c>
      <c r="G90" s="326">
        <v>132379.06752840002</v>
      </c>
      <c r="H90" s="326">
        <v>114393</v>
      </c>
      <c r="I90" s="326">
        <v>351677</v>
      </c>
      <c r="J90" s="326">
        <v>5615</v>
      </c>
      <c r="K90" s="326">
        <v>7678</v>
      </c>
      <c r="L90" s="326">
        <v>0</v>
      </c>
      <c r="M90" s="326">
        <v>132</v>
      </c>
      <c r="N90" s="326">
        <v>0</v>
      </c>
      <c r="O90" s="326">
        <v>0</v>
      </c>
      <c r="P90" s="326">
        <v>0</v>
      </c>
    </row>
    <row r="91" spans="1:16" ht="12" thickBot="1">
      <c r="A91" s="28" t="s">
        <v>33</v>
      </c>
      <c r="B91" s="1" t="s">
        <v>103</v>
      </c>
      <c r="C91" s="1" t="s">
        <v>101</v>
      </c>
      <c r="D91" s="1" t="s">
        <v>57</v>
      </c>
      <c r="E91" s="1" t="s">
        <v>48</v>
      </c>
      <c r="F91" s="1" t="s">
        <v>114</v>
      </c>
      <c r="G91" s="326">
        <v>61645.086210400004</v>
      </c>
      <c r="H91" s="326">
        <v>5025</v>
      </c>
      <c r="I91" s="326">
        <v>1829.3333333333333</v>
      </c>
      <c r="J91" s="326">
        <v>0</v>
      </c>
      <c r="K91" s="326">
        <v>20.666666666666668</v>
      </c>
      <c r="L91" s="326">
        <v>0</v>
      </c>
      <c r="M91" s="326">
        <v>0</v>
      </c>
      <c r="N91" s="326">
        <v>0</v>
      </c>
      <c r="O91" s="326">
        <v>0</v>
      </c>
      <c r="P91" s="326">
        <v>0</v>
      </c>
    </row>
    <row r="92" spans="1:16">
      <c r="A92" s="32" t="s">
        <v>33</v>
      </c>
      <c r="B92" s="1" t="s">
        <v>105</v>
      </c>
      <c r="C92" s="1" t="s">
        <v>32</v>
      </c>
      <c r="D92" s="1" t="s">
        <v>57</v>
      </c>
      <c r="E92" s="1" t="s">
        <v>48</v>
      </c>
      <c r="F92" s="1" t="s">
        <v>113</v>
      </c>
      <c r="G92" s="326">
        <v>151920.95835839998</v>
      </c>
      <c r="H92" s="326">
        <v>682035</v>
      </c>
      <c r="I92" s="326">
        <v>820126</v>
      </c>
      <c r="J92" s="326">
        <v>6101</v>
      </c>
      <c r="K92" s="326">
        <v>4266</v>
      </c>
      <c r="L92" s="326">
        <v>0</v>
      </c>
      <c r="M92" s="326">
        <v>132</v>
      </c>
      <c r="N92" s="326">
        <v>0</v>
      </c>
      <c r="O92" s="326">
        <v>0</v>
      </c>
      <c r="P92" s="326">
        <v>0</v>
      </c>
    </row>
    <row r="93" spans="1:16">
      <c r="A93" s="27" t="s">
        <v>33</v>
      </c>
      <c r="B93" s="1" t="s">
        <v>105</v>
      </c>
      <c r="C93" s="1" t="s">
        <v>32</v>
      </c>
      <c r="D93" s="1" t="s">
        <v>57</v>
      </c>
      <c r="E93" s="1" t="s">
        <v>48</v>
      </c>
      <c r="F93" s="1" t="s">
        <v>114</v>
      </c>
      <c r="G93" s="326">
        <v>59713.887587199999</v>
      </c>
      <c r="H93" s="326">
        <v>0</v>
      </c>
      <c r="I93" s="326">
        <v>775.66666666666663</v>
      </c>
      <c r="J93" s="326">
        <v>0</v>
      </c>
      <c r="K93" s="326">
        <v>20.666666666666668</v>
      </c>
      <c r="L93" s="326">
        <v>0</v>
      </c>
      <c r="M93" s="326">
        <v>0</v>
      </c>
      <c r="N93" s="326">
        <v>0</v>
      </c>
      <c r="O93" s="326">
        <v>0</v>
      </c>
      <c r="P93" s="326">
        <v>0</v>
      </c>
    </row>
    <row r="94" spans="1:16">
      <c r="A94" s="27" t="s">
        <v>33</v>
      </c>
      <c r="B94" s="1" t="s">
        <v>18</v>
      </c>
      <c r="C94" s="1" t="s">
        <v>32</v>
      </c>
      <c r="D94" s="1" t="s">
        <v>57</v>
      </c>
      <c r="E94" s="1" t="s">
        <v>48</v>
      </c>
      <c r="F94" s="1" t="s">
        <v>113</v>
      </c>
      <c r="G94" s="326">
        <v>206178.44348640001</v>
      </c>
      <c r="H94" s="326">
        <v>111901</v>
      </c>
      <c r="I94" s="326">
        <v>100113</v>
      </c>
      <c r="J94" s="326">
        <v>832</v>
      </c>
      <c r="K94" s="326">
        <v>178</v>
      </c>
      <c r="L94" s="326">
        <v>0</v>
      </c>
      <c r="M94" s="326">
        <v>132</v>
      </c>
      <c r="N94" s="326">
        <v>0</v>
      </c>
      <c r="O94" s="326">
        <v>0</v>
      </c>
      <c r="P94" s="326">
        <v>0</v>
      </c>
    </row>
    <row r="95" spans="1:16" ht="12" thickBot="1">
      <c r="A95" s="28" t="s">
        <v>33</v>
      </c>
      <c r="B95" s="1" t="s">
        <v>18</v>
      </c>
      <c r="C95" s="1" t="s">
        <v>32</v>
      </c>
      <c r="D95" s="1" t="s">
        <v>57</v>
      </c>
      <c r="E95" s="1" t="s">
        <v>48</v>
      </c>
      <c r="F95" s="1" t="s">
        <v>114</v>
      </c>
      <c r="G95" s="326">
        <v>78658.026462399997</v>
      </c>
      <c r="H95" s="326">
        <v>6550</v>
      </c>
      <c r="I95" s="326">
        <v>23947.333333333336</v>
      </c>
      <c r="J95" s="326">
        <v>0</v>
      </c>
      <c r="K95" s="326">
        <v>16.333333333333336</v>
      </c>
      <c r="L95" s="326">
        <v>0</v>
      </c>
      <c r="M95" s="326">
        <v>0</v>
      </c>
      <c r="N95" s="326">
        <v>0</v>
      </c>
      <c r="O95" s="326">
        <v>0</v>
      </c>
      <c r="P95" s="326">
        <v>0</v>
      </c>
    </row>
    <row r="96" spans="1:16">
      <c r="A96" s="32" t="s">
        <v>33</v>
      </c>
      <c r="B96" s="1" t="s">
        <v>20</v>
      </c>
      <c r="C96" s="1" t="s">
        <v>30</v>
      </c>
      <c r="D96" s="1" t="s">
        <v>57</v>
      </c>
      <c r="E96" s="1" t="s">
        <v>48</v>
      </c>
      <c r="F96" s="1" t="s">
        <v>113</v>
      </c>
      <c r="G96" s="326">
        <v>125773.1420792</v>
      </c>
      <c r="H96" s="326">
        <v>15694.5</v>
      </c>
      <c r="I96" s="326">
        <v>96396.5</v>
      </c>
      <c r="J96" s="326">
        <v>0</v>
      </c>
      <c r="K96" s="326">
        <v>922.5</v>
      </c>
      <c r="L96" s="326">
        <v>0</v>
      </c>
      <c r="M96" s="326">
        <v>66</v>
      </c>
      <c r="N96" s="326">
        <v>0</v>
      </c>
      <c r="O96" s="326">
        <v>0</v>
      </c>
      <c r="P96" s="326">
        <v>0</v>
      </c>
    </row>
    <row r="97" spans="1:16" ht="12" thickBot="1">
      <c r="A97" s="28" t="s">
        <v>33</v>
      </c>
      <c r="B97" s="329" t="s">
        <v>20</v>
      </c>
      <c r="C97" s="169" t="s">
        <v>30</v>
      </c>
      <c r="D97" s="169" t="s">
        <v>57</v>
      </c>
      <c r="E97" s="169" t="s">
        <v>48</v>
      </c>
      <c r="F97" s="169" t="s">
        <v>114</v>
      </c>
      <c r="G97" s="327">
        <v>74274.512127200011</v>
      </c>
      <c r="H97" s="327">
        <v>2475.3333333333335</v>
      </c>
      <c r="I97" s="327">
        <v>11911</v>
      </c>
      <c r="J97" s="327">
        <v>0</v>
      </c>
      <c r="K97" s="327">
        <v>16.333333333333336</v>
      </c>
      <c r="L97" s="327">
        <v>0</v>
      </c>
      <c r="M97" s="327">
        <v>0</v>
      </c>
      <c r="N97" s="327">
        <v>0</v>
      </c>
      <c r="O97" s="327">
        <v>0</v>
      </c>
      <c r="P97" s="327">
        <v>0</v>
      </c>
    </row>
    <row r="98" spans="1:16">
      <c r="A98" s="31" t="s">
        <v>34</v>
      </c>
      <c r="B98" s="1" t="s">
        <v>52</v>
      </c>
      <c r="C98" s="1" t="s">
        <v>44</v>
      </c>
      <c r="D98" s="1" t="s">
        <v>45</v>
      </c>
      <c r="E98" s="1" t="s">
        <v>48</v>
      </c>
      <c r="F98" s="1" t="s">
        <v>113</v>
      </c>
      <c r="G98" s="328">
        <v>221045.6074904</v>
      </c>
      <c r="H98" s="328">
        <v>2729.2</v>
      </c>
      <c r="I98" s="328">
        <v>44549.55</v>
      </c>
      <c r="J98" s="328">
        <v>0</v>
      </c>
      <c r="K98" s="328">
        <v>14.7</v>
      </c>
      <c r="L98" s="328">
        <v>0</v>
      </c>
      <c r="M98" s="328">
        <v>310.2</v>
      </c>
      <c r="N98" s="328">
        <v>10</v>
      </c>
      <c r="O98" s="328">
        <v>0</v>
      </c>
      <c r="P98" s="328">
        <v>0</v>
      </c>
    </row>
    <row r="99" spans="1:16">
      <c r="A99" s="29" t="s">
        <v>34</v>
      </c>
      <c r="B99" s="1" t="s">
        <v>52</v>
      </c>
      <c r="C99" s="1" t="s">
        <v>44</v>
      </c>
      <c r="D99" s="1" t="s">
        <v>45</v>
      </c>
      <c r="E99" s="1" t="s">
        <v>48</v>
      </c>
      <c r="F99" s="1" t="s">
        <v>114</v>
      </c>
      <c r="G99" s="326">
        <v>244342.60675440001</v>
      </c>
      <c r="H99" s="326">
        <v>2567.6</v>
      </c>
      <c r="I99" s="326">
        <v>12360.85</v>
      </c>
      <c r="J99" s="326">
        <v>95.85</v>
      </c>
      <c r="K99" s="326">
        <v>13.4</v>
      </c>
      <c r="L99" s="326">
        <v>0</v>
      </c>
      <c r="M99" s="326">
        <v>112.2</v>
      </c>
      <c r="N99" s="326">
        <v>7.5</v>
      </c>
      <c r="O99" s="326">
        <v>0</v>
      </c>
      <c r="P99" s="326">
        <v>0</v>
      </c>
    </row>
    <row r="100" spans="1:16">
      <c r="A100" s="29" t="s">
        <v>34</v>
      </c>
      <c r="B100" s="1" t="s">
        <v>54</v>
      </c>
      <c r="C100" s="1" t="s">
        <v>44</v>
      </c>
      <c r="D100" s="1" t="s">
        <v>45</v>
      </c>
      <c r="E100" s="1" t="s">
        <v>48</v>
      </c>
      <c r="F100" s="1" t="s">
        <v>113</v>
      </c>
      <c r="G100" s="326">
        <v>231207.39072200001</v>
      </c>
      <c r="H100" s="326">
        <v>25322</v>
      </c>
      <c r="I100" s="326">
        <v>45529.833333333336</v>
      </c>
      <c r="J100" s="326">
        <v>0</v>
      </c>
      <c r="K100" s="326">
        <v>73.5</v>
      </c>
      <c r="L100" s="326">
        <v>0</v>
      </c>
      <c r="M100" s="326">
        <v>66</v>
      </c>
      <c r="N100" s="326">
        <v>0</v>
      </c>
      <c r="O100" s="326">
        <v>0</v>
      </c>
      <c r="P100" s="326">
        <v>0</v>
      </c>
    </row>
    <row r="101" spans="1:16" ht="12" thickBot="1">
      <c r="A101" s="34" t="s">
        <v>34</v>
      </c>
      <c r="B101" s="1" t="s">
        <v>54</v>
      </c>
      <c r="C101" s="1" t="s">
        <v>44</v>
      </c>
      <c r="D101" s="1" t="s">
        <v>45</v>
      </c>
      <c r="E101" s="1" t="s">
        <v>48</v>
      </c>
      <c r="F101" s="1" t="s">
        <v>114</v>
      </c>
      <c r="G101" s="326">
        <v>201534.37060680002</v>
      </c>
      <c r="H101" s="326">
        <v>65963.928571428565</v>
      </c>
      <c r="I101" s="326">
        <v>30695.357142857141</v>
      </c>
      <c r="J101" s="326">
        <v>0</v>
      </c>
      <c r="K101" s="326">
        <v>0</v>
      </c>
      <c r="L101" s="326">
        <v>0</v>
      </c>
      <c r="M101" s="326">
        <v>47.142857142857139</v>
      </c>
      <c r="N101" s="326">
        <v>0</v>
      </c>
      <c r="O101" s="326">
        <v>0</v>
      </c>
      <c r="P101" s="326">
        <v>0</v>
      </c>
    </row>
    <row r="102" spans="1:16">
      <c r="A102" s="31" t="s">
        <v>34</v>
      </c>
      <c r="B102" s="1" t="s">
        <v>58</v>
      </c>
      <c r="C102" s="1" t="s">
        <v>56</v>
      </c>
      <c r="D102" s="1" t="s">
        <v>57</v>
      </c>
      <c r="E102" s="1" t="s">
        <v>48</v>
      </c>
      <c r="F102" s="1" t="s">
        <v>113</v>
      </c>
      <c r="G102" s="326">
        <v>309022.43365839997</v>
      </c>
      <c r="H102" s="326">
        <v>492164.28571428568</v>
      </c>
      <c r="I102" s="326">
        <v>39391.42857142858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</row>
    <row r="103" spans="1:16">
      <c r="A103" s="29" t="s">
        <v>34</v>
      </c>
      <c r="B103" s="1" t="s">
        <v>58</v>
      </c>
      <c r="C103" s="1" t="s">
        <v>56</v>
      </c>
      <c r="D103" s="1" t="s">
        <v>57</v>
      </c>
      <c r="E103" s="1" t="s">
        <v>48</v>
      </c>
      <c r="F103" s="1" t="s">
        <v>114</v>
      </c>
      <c r="G103" s="326">
        <v>329162.0764432</v>
      </c>
      <c r="H103" s="326">
        <v>85245.25</v>
      </c>
      <c r="I103" s="326">
        <v>41410</v>
      </c>
      <c r="J103" s="326">
        <v>0</v>
      </c>
      <c r="K103" s="326">
        <v>12.25</v>
      </c>
      <c r="L103" s="326">
        <v>0</v>
      </c>
      <c r="M103" s="326">
        <v>0</v>
      </c>
      <c r="N103" s="326">
        <v>0</v>
      </c>
      <c r="O103" s="326">
        <v>0</v>
      </c>
      <c r="P103" s="326">
        <v>0</v>
      </c>
    </row>
    <row r="104" spans="1:16">
      <c r="A104" s="29" t="s">
        <v>34</v>
      </c>
      <c r="B104" s="1" t="s">
        <v>60</v>
      </c>
      <c r="C104" s="1" t="s">
        <v>56</v>
      </c>
      <c r="D104" s="1" t="s">
        <v>57</v>
      </c>
      <c r="E104" s="1" t="s">
        <v>48</v>
      </c>
      <c r="F104" s="1" t="s">
        <v>113</v>
      </c>
      <c r="G104" s="326">
        <v>451731.8811236</v>
      </c>
      <c r="H104" s="326">
        <v>11545.4</v>
      </c>
      <c r="I104" s="326">
        <v>14991.6</v>
      </c>
      <c r="J104" s="326">
        <v>0</v>
      </c>
      <c r="K104" s="326">
        <v>14.7</v>
      </c>
      <c r="L104" s="326">
        <v>41.4</v>
      </c>
      <c r="M104" s="326">
        <v>79.2</v>
      </c>
      <c r="N104" s="326">
        <v>30</v>
      </c>
      <c r="O104" s="326">
        <v>622</v>
      </c>
      <c r="P104" s="326">
        <v>0</v>
      </c>
    </row>
    <row r="105" spans="1:16" ht="12" thickBot="1">
      <c r="A105" s="34" t="s">
        <v>34</v>
      </c>
      <c r="B105" s="1" t="s">
        <v>60</v>
      </c>
      <c r="C105" s="1" t="s">
        <v>56</v>
      </c>
      <c r="D105" s="1" t="s">
        <v>57</v>
      </c>
      <c r="E105" s="1" t="s">
        <v>48</v>
      </c>
      <c r="F105" s="1" t="s">
        <v>114</v>
      </c>
      <c r="G105" s="326">
        <v>667918.83810960012</v>
      </c>
      <c r="H105" s="326">
        <v>6596.1</v>
      </c>
      <c r="I105" s="326">
        <v>29067.1</v>
      </c>
      <c r="J105" s="326">
        <v>0</v>
      </c>
      <c r="K105" s="326">
        <v>0</v>
      </c>
      <c r="L105" s="326">
        <v>0</v>
      </c>
      <c r="M105" s="326">
        <v>171.6</v>
      </c>
      <c r="N105" s="326">
        <v>0</v>
      </c>
      <c r="O105" s="326">
        <v>0</v>
      </c>
      <c r="P105" s="326">
        <v>0</v>
      </c>
    </row>
    <row r="106" spans="1:16">
      <c r="A106" s="31" t="s">
        <v>34</v>
      </c>
      <c r="B106" s="1" t="s">
        <v>63</v>
      </c>
      <c r="C106" s="1" t="s">
        <v>62</v>
      </c>
      <c r="D106" s="1" t="s">
        <v>57</v>
      </c>
      <c r="E106" s="1" t="s">
        <v>48</v>
      </c>
      <c r="F106" s="1" t="s">
        <v>113</v>
      </c>
      <c r="G106" s="326">
        <v>454582.69813880004</v>
      </c>
      <c r="H106" s="326">
        <v>25059.5</v>
      </c>
      <c r="I106" s="326">
        <v>62403.166666666672</v>
      </c>
      <c r="J106" s="326">
        <v>123</v>
      </c>
      <c r="K106" s="326">
        <v>353.16666666666669</v>
      </c>
      <c r="L106" s="326">
        <v>57.333333333333336</v>
      </c>
      <c r="M106" s="326">
        <v>0</v>
      </c>
      <c r="N106" s="326">
        <v>0</v>
      </c>
      <c r="O106" s="326">
        <v>0</v>
      </c>
      <c r="P106" s="326">
        <v>0</v>
      </c>
    </row>
    <row r="107" spans="1:16" ht="12" thickBot="1">
      <c r="A107" s="34" t="s">
        <v>34</v>
      </c>
      <c r="B107" s="169" t="s">
        <v>63</v>
      </c>
      <c r="C107" s="169" t="s">
        <v>62</v>
      </c>
      <c r="D107" s="169" t="s">
        <v>57</v>
      </c>
      <c r="E107" s="169" t="s">
        <v>48</v>
      </c>
      <c r="F107" s="169" t="s">
        <v>114</v>
      </c>
      <c r="G107" s="327">
        <v>385641.97268520005</v>
      </c>
      <c r="H107" s="327">
        <v>35945.333333333336</v>
      </c>
      <c r="I107" s="327">
        <v>50542.666666666672</v>
      </c>
      <c r="J107" s="327">
        <v>10999.333333333334</v>
      </c>
      <c r="K107" s="327">
        <v>310.66666666666669</v>
      </c>
      <c r="L107" s="327">
        <v>0</v>
      </c>
      <c r="M107" s="327">
        <v>22</v>
      </c>
      <c r="N107" s="327">
        <v>8.3333333333333339</v>
      </c>
      <c r="O107" s="327">
        <v>1036.6666666666667</v>
      </c>
      <c r="P107" s="327">
        <v>0</v>
      </c>
    </row>
    <row r="108" spans="1:16">
      <c r="A108" s="31" t="s">
        <v>34</v>
      </c>
      <c r="B108" s="1" t="s">
        <v>66</v>
      </c>
      <c r="C108" s="1" t="s">
        <v>67</v>
      </c>
      <c r="D108" s="1" t="s">
        <v>57</v>
      </c>
      <c r="E108" s="1" t="s">
        <v>48</v>
      </c>
      <c r="F108" s="1" t="s">
        <v>113</v>
      </c>
      <c r="G108" s="328">
        <v>158189.69039720003</v>
      </c>
      <c r="H108" s="328">
        <v>344610</v>
      </c>
      <c r="I108" s="328">
        <v>71436.5</v>
      </c>
      <c r="J108" s="328">
        <v>9</v>
      </c>
      <c r="K108" s="328">
        <v>49</v>
      </c>
      <c r="L108" s="328">
        <v>0</v>
      </c>
      <c r="M108" s="328">
        <v>0</v>
      </c>
      <c r="N108" s="328">
        <v>0</v>
      </c>
      <c r="O108" s="328">
        <v>0</v>
      </c>
      <c r="P108" s="328">
        <v>0</v>
      </c>
    </row>
    <row r="109" spans="1:16">
      <c r="A109" s="29" t="s">
        <v>34</v>
      </c>
      <c r="B109" s="1" t="s">
        <v>66</v>
      </c>
      <c r="C109" s="1" t="s">
        <v>67</v>
      </c>
      <c r="D109" s="1" t="s">
        <v>57</v>
      </c>
      <c r="E109" s="1" t="s">
        <v>48</v>
      </c>
      <c r="F109" s="1" t="s">
        <v>114</v>
      </c>
      <c r="G109" s="326">
        <v>309114.39549760002</v>
      </c>
      <c r="H109" s="326">
        <v>168024.71428571429</v>
      </c>
      <c r="I109" s="326">
        <v>92001.5</v>
      </c>
      <c r="J109" s="326">
        <v>4.5</v>
      </c>
      <c r="K109" s="326">
        <v>24.5</v>
      </c>
      <c r="L109" s="326">
        <v>0</v>
      </c>
      <c r="M109" s="326">
        <v>0</v>
      </c>
      <c r="N109" s="326">
        <v>0</v>
      </c>
      <c r="O109" s="326">
        <v>0</v>
      </c>
      <c r="P109" s="326">
        <v>0</v>
      </c>
    </row>
    <row r="110" spans="1:16">
      <c r="A110" s="29" t="s">
        <v>34</v>
      </c>
      <c r="B110" s="1" t="s">
        <v>68</v>
      </c>
      <c r="C110" s="1" t="s">
        <v>67</v>
      </c>
      <c r="D110" s="1" t="s">
        <v>57</v>
      </c>
      <c r="E110" s="1" t="s">
        <v>48</v>
      </c>
      <c r="F110" s="1" t="s">
        <v>113</v>
      </c>
      <c r="G110" s="326">
        <v>404999.93983679998</v>
      </c>
      <c r="H110" s="326">
        <v>16119.5</v>
      </c>
      <c r="I110" s="326">
        <v>142717</v>
      </c>
      <c r="J110" s="326">
        <v>12</v>
      </c>
      <c r="K110" s="326">
        <v>100.16666666666666</v>
      </c>
      <c r="L110" s="326">
        <v>0</v>
      </c>
      <c r="M110" s="326">
        <v>22</v>
      </c>
      <c r="N110" s="326">
        <v>0</v>
      </c>
      <c r="O110" s="326">
        <v>0</v>
      </c>
      <c r="P110" s="326">
        <v>0</v>
      </c>
    </row>
    <row r="111" spans="1:16">
      <c r="A111" s="29" t="s">
        <v>34</v>
      </c>
      <c r="B111" s="1" t="s">
        <v>68</v>
      </c>
      <c r="C111" s="1" t="s">
        <v>67</v>
      </c>
      <c r="D111" s="1" t="s">
        <v>57</v>
      </c>
      <c r="E111" s="1" t="s">
        <v>48</v>
      </c>
      <c r="F111" s="1" t="s">
        <v>114</v>
      </c>
      <c r="G111" s="326">
        <v>247668.5599388</v>
      </c>
      <c r="H111" s="326">
        <v>15559.2</v>
      </c>
      <c r="I111" s="326">
        <v>97210</v>
      </c>
      <c r="J111" s="326">
        <v>0</v>
      </c>
      <c r="K111" s="326">
        <v>85.5</v>
      </c>
      <c r="L111" s="326">
        <v>0</v>
      </c>
      <c r="M111" s="326">
        <v>0</v>
      </c>
      <c r="N111" s="326">
        <v>0</v>
      </c>
      <c r="O111" s="326">
        <v>0</v>
      </c>
      <c r="P111" s="326">
        <v>0</v>
      </c>
    </row>
    <row r="112" spans="1:16">
      <c r="A112" s="29" t="s">
        <v>34</v>
      </c>
      <c r="B112" s="1" t="s">
        <v>70</v>
      </c>
      <c r="C112" s="1" t="s">
        <v>67</v>
      </c>
      <c r="D112" s="1" t="s">
        <v>57</v>
      </c>
      <c r="E112" s="1" t="s">
        <v>48</v>
      </c>
      <c r="F112" s="1" t="s">
        <v>113</v>
      </c>
      <c r="G112" s="326">
        <v>202300.71926680001</v>
      </c>
      <c r="H112" s="326">
        <v>6777.1666666666661</v>
      </c>
      <c r="I112" s="326">
        <v>199980.66666666669</v>
      </c>
      <c r="J112" s="326">
        <v>9</v>
      </c>
      <c r="K112" s="326">
        <v>32.666666666666671</v>
      </c>
      <c r="L112" s="326">
        <v>0</v>
      </c>
      <c r="M112" s="326">
        <v>110</v>
      </c>
      <c r="N112" s="326">
        <v>0</v>
      </c>
      <c r="O112" s="326">
        <v>0</v>
      </c>
      <c r="P112" s="326">
        <v>133.33333333333334</v>
      </c>
    </row>
    <row r="113" spans="1:16" ht="12" thickBot="1">
      <c r="A113" s="34" t="s">
        <v>34</v>
      </c>
      <c r="B113" s="1" t="s">
        <v>70</v>
      </c>
      <c r="C113" s="1" t="s">
        <v>67</v>
      </c>
      <c r="D113" s="1" t="s">
        <v>57</v>
      </c>
      <c r="E113" s="1" t="s">
        <v>48</v>
      </c>
      <c r="F113" s="1" t="s">
        <v>114</v>
      </c>
      <c r="G113" s="326">
        <v>218072.17468960001</v>
      </c>
      <c r="H113" s="326">
        <v>36510.75</v>
      </c>
      <c r="I113" s="326">
        <v>114042</v>
      </c>
      <c r="J113" s="326">
        <v>13.5</v>
      </c>
      <c r="K113" s="326">
        <v>0</v>
      </c>
      <c r="L113" s="326">
        <v>0</v>
      </c>
      <c r="M113" s="326">
        <v>0</v>
      </c>
      <c r="N113" s="326">
        <v>0</v>
      </c>
      <c r="O113" s="326">
        <v>0</v>
      </c>
      <c r="P113" s="326">
        <v>0</v>
      </c>
    </row>
    <row r="114" spans="1:16">
      <c r="A114" s="31" t="s">
        <v>34</v>
      </c>
      <c r="B114" s="1" t="s">
        <v>72</v>
      </c>
      <c r="C114" s="1" t="s">
        <v>73</v>
      </c>
      <c r="D114" s="1" t="s">
        <v>57</v>
      </c>
      <c r="E114" s="1" t="s">
        <v>48</v>
      </c>
      <c r="F114" s="1" t="s">
        <v>113</v>
      </c>
      <c r="G114" s="326">
        <v>86014.973598400014</v>
      </c>
      <c r="H114" s="326">
        <v>1532.4</v>
      </c>
      <c r="I114" s="326">
        <v>88857.600000000006</v>
      </c>
      <c r="J114" s="326">
        <v>243</v>
      </c>
      <c r="K114" s="326">
        <v>29.4</v>
      </c>
      <c r="L114" s="326">
        <v>0</v>
      </c>
      <c r="M114" s="326">
        <v>26.4</v>
      </c>
      <c r="N114" s="326">
        <v>0</v>
      </c>
      <c r="O114" s="326">
        <v>0</v>
      </c>
      <c r="P114" s="326">
        <v>0</v>
      </c>
    </row>
    <row r="115" spans="1:16">
      <c r="A115" s="29" t="s">
        <v>34</v>
      </c>
      <c r="B115" s="1" t="s">
        <v>72</v>
      </c>
      <c r="C115" s="1" t="s">
        <v>73</v>
      </c>
      <c r="D115" s="1" t="s">
        <v>57</v>
      </c>
      <c r="E115" s="1" t="s">
        <v>48</v>
      </c>
      <c r="F115" s="1" t="s">
        <v>114</v>
      </c>
      <c r="G115" s="326">
        <v>140410.40148519998</v>
      </c>
      <c r="H115" s="326">
        <v>1901.75</v>
      </c>
      <c r="I115" s="326">
        <v>36016.5</v>
      </c>
      <c r="J115" s="326">
        <v>0</v>
      </c>
      <c r="K115" s="326">
        <v>0</v>
      </c>
      <c r="L115" s="326">
        <v>0</v>
      </c>
      <c r="M115" s="326">
        <v>33</v>
      </c>
      <c r="N115" s="326">
        <v>0</v>
      </c>
      <c r="O115" s="326">
        <v>0</v>
      </c>
      <c r="P115" s="326">
        <v>0</v>
      </c>
    </row>
    <row r="116" spans="1:16">
      <c r="A116" s="29" t="s">
        <v>34</v>
      </c>
      <c r="B116" s="1" t="s">
        <v>75</v>
      </c>
      <c r="C116" s="1" t="s">
        <v>73</v>
      </c>
      <c r="D116" s="1" t="s">
        <v>57</v>
      </c>
      <c r="E116" s="1" t="s">
        <v>48</v>
      </c>
      <c r="F116" s="1" t="s">
        <v>113</v>
      </c>
      <c r="G116" s="326">
        <v>146587.17168480004</v>
      </c>
      <c r="H116" s="326">
        <v>9520.25</v>
      </c>
      <c r="I116" s="326">
        <v>167679</v>
      </c>
      <c r="J116" s="326">
        <v>609.75</v>
      </c>
      <c r="K116" s="326">
        <v>594</v>
      </c>
      <c r="L116" s="326">
        <v>0</v>
      </c>
      <c r="M116" s="326">
        <v>363</v>
      </c>
      <c r="N116" s="326">
        <v>0</v>
      </c>
      <c r="O116" s="326">
        <v>0</v>
      </c>
      <c r="P116" s="326">
        <v>0</v>
      </c>
    </row>
    <row r="117" spans="1:16" ht="12" thickBot="1">
      <c r="A117" s="34" t="s">
        <v>34</v>
      </c>
      <c r="B117" s="1" t="s">
        <v>75</v>
      </c>
      <c r="C117" s="1" t="s">
        <v>73</v>
      </c>
      <c r="D117" s="1" t="s">
        <v>57</v>
      </c>
      <c r="E117" s="1" t="s">
        <v>48</v>
      </c>
      <c r="F117" s="1" t="s">
        <v>114</v>
      </c>
      <c r="G117" s="326">
        <v>259209.7707584</v>
      </c>
      <c r="H117" s="326">
        <v>5571</v>
      </c>
      <c r="I117" s="326">
        <v>3021.5</v>
      </c>
      <c r="J117" s="326">
        <v>0</v>
      </c>
      <c r="K117" s="326">
        <v>0</v>
      </c>
      <c r="L117" s="326">
        <v>0</v>
      </c>
      <c r="M117" s="326">
        <v>0</v>
      </c>
      <c r="N117" s="326">
        <v>0</v>
      </c>
      <c r="O117" s="326">
        <v>0</v>
      </c>
      <c r="P117" s="326">
        <v>0</v>
      </c>
    </row>
    <row r="118" spans="1:16">
      <c r="A118" s="31" t="s">
        <v>34</v>
      </c>
      <c r="B118" s="1" t="s">
        <v>78</v>
      </c>
      <c r="C118" s="1" t="s">
        <v>79</v>
      </c>
      <c r="D118" s="1" t="s">
        <v>57</v>
      </c>
      <c r="E118" s="1" t="s">
        <v>48</v>
      </c>
      <c r="F118" s="1" t="s">
        <v>113</v>
      </c>
      <c r="G118" s="326">
        <v>154756.4484004</v>
      </c>
      <c r="H118" s="326">
        <v>2050</v>
      </c>
      <c r="I118" s="326">
        <v>620726</v>
      </c>
      <c r="J118" s="326">
        <v>0</v>
      </c>
      <c r="K118" s="326">
        <v>0</v>
      </c>
      <c r="L118" s="326">
        <v>0</v>
      </c>
      <c r="M118" s="326">
        <v>0</v>
      </c>
      <c r="N118" s="326">
        <v>0</v>
      </c>
      <c r="O118" s="326">
        <v>0</v>
      </c>
      <c r="P118" s="326">
        <v>0</v>
      </c>
    </row>
    <row r="119" spans="1:16">
      <c r="A119" s="29" t="s">
        <v>34</v>
      </c>
      <c r="B119" s="1" t="s">
        <v>78</v>
      </c>
      <c r="C119" s="1" t="s">
        <v>79</v>
      </c>
      <c r="D119" s="1" t="s">
        <v>57</v>
      </c>
      <c r="E119" s="1" t="s">
        <v>48</v>
      </c>
      <c r="F119" s="1" t="s">
        <v>114</v>
      </c>
      <c r="G119" s="326">
        <v>341806.82933320006</v>
      </c>
      <c r="H119" s="326">
        <v>2222.25</v>
      </c>
      <c r="I119" s="326">
        <v>296758.25</v>
      </c>
      <c r="J119" s="326">
        <v>0</v>
      </c>
      <c r="K119" s="326">
        <v>0</v>
      </c>
      <c r="L119" s="326">
        <v>0</v>
      </c>
      <c r="M119" s="326">
        <v>33</v>
      </c>
      <c r="N119" s="326">
        <v>0</v>
      </c>
      <c r="O119" s="326">
        <v>0</v>
      </c>
      <c r="P119" s="326">
        <v>0</v>
      </c>
    </row>
    <row r="120" spans="1:16">
      <c r="A120" s="29" t="s">
        <v>34</v>
      </c>
      <c r="B120" s="1" t="s">
        <v>81</v>
      </c>
      <c r="C120" s="1" t="s">
        <v>79</v>
      </c>
      <c r="D120" s="1" t="s">
        <v>57</v>
      </c>
      <c r="E120" s="1" t="s">
        <v>48</v>
      </c>
      <c r="F120" s="1" t="s">
        <v>113</v>
      </c>
      <c r="G120" s="326">
        <v>225015.2935492</v>
      </c>
      <c r="H120" s="326">
        <v>10532.5</v>
      </c>
      <c r="I120" s="326">
        <v>215074</v>
      </c>
      <c r="J120" s="326">
        <v>4.5</v>
      </c>
      <c r="K120" s="326">
        <v>330</v>
      </c>
      <c r="L120" s="326">
        <v>0</v>
      </c>
      <c r="M120" s="326">
        <v>66</v>
      </c>
      <c r="N120" s="326">
        <v>0</v>
      </c>
      <c r="O120" s="326">
        <v>0</v>
      </c>
      <c r="P120" s="326">
        <v>0</v>
      </c>
    </row>
    <row r="121" spans="1:16" ht="12" thickBot="1">
      <c r="A121" s="34" t="s">
        <v>34</v>
      </c>
      <c r="B121" s="169" t="s">
        <v>81</v>
      </c>
      <c r="C121" s="169" t="s">
        <v>79</v>
      </c>
      <c r="D121" s="169" t="s">
        <v>57</v>
      </c>
      <c r="E121" s="169" t="s">
        <v>48</v>
      </c>
      <c r="F121" s="169" t="s">
        <v>114</v>
      </c>
      <c r="G121" s="327">
        <v>175478.51616680002</v>
      </c>
      <c r="H121" s="327">
        <v>3872.1875</v>
      </c>
      <c r="I121" s="327">
        <v>62179.0625</v>
      </c>
      <c r="J121" s="327">
        <v>0</v>
      </c>
      <c r="K121" s="327">
        <v>61.25</v>
      </c>
      <c r="L121" s="327">
        <v>0</v>
      </c>
      <c r="M121" s="327">
        <v>41.25</v>
      </c>
      <c r="N121" s="327">
        <v>0</v>
      </c>
      <c r="O121" s="327">
        <v>0</v>
      </c>
      <c r="P121" s="327">
        <v>0</v>
      </c>
    </row>
    <row r="122" spans="1:16">
      <c r="A122" s="31" t="s">
        <v>34</v>
      </c>
      <c r="B122" s="1" t="s">
        <v>83</v>
      </c>
      <c r="C122" s="1" t="s">
        <v>84</v>
      </c>
      <c r="D122" s="1" t="s">
        <v>57</v>
      </c>
      <c r="E122" s="1" t="s">
        <v>48</v>
      </c>
      <c r="F122" s="1" t="s">
        <v>113</v>
      </c>
      <c r="G122" s="328">
        <v>97924.031774799994</v>
      </c>
      <c r="H122" s="328">
        <v>12947.5</v>
      </c>
      <c r="I122" s="328">
        <v>82116.5</v>
      </c>
      <c r="J122" s="328">
        <v>607.5</v>
      </c>
      <c r="K122" s="328">
        <v>3087</v>
      </c>
      <c r="L122" s="328">
        <v>0</v>
      </c>
      <c r="M122" s="328">
        <v>66</v>
      </c>
      <c r="N122" s="328">
        <v>0</v>
      </c>
      <c r="O122" s="328">
        <v>0</v>
      </c>
      <c r="P122" s="328">
        <v>0</v>
      </c>
    </row>
    <row r="123" spans="1:16">
      <c r="A123" s="29" t="s">
        <v>34</v>
      </c>
      <c r="B123" s="1" t="s">
        <v>83</v>
      </c>
      <c r="C123" s="1" t="s">
        <v>84</v>
      </c>
      <c r="D123" s="1" t="s">
        <v>57</v>
      </c>
      <c r="E123" s="1" t="s">
        <v>48</v>
      </c>
      <c r="F123" s="1" t="s">
        <v>114</v>
      </c>
      <c r="G123" s="326">
        <v>310263.91848760005</v>
      </c>
      <c r="H123" s="326">
        <v>10555</v>
      </c>
      <c r="I123" s="326">
        <v>2770</v>
      </c>
      <c r="J123" s="326">
        <v>0</v>
      </c>
      <c r="K123" s="326">
        <v>65.333333333333343</v>
      </c>
      <c r="L123" s="326">
        <v>0</v>
      </c>
      <c r="M123" s="326">
        <v>88</v>
      </c>
      <c r="N123" s="326">
        <v>0</v>
      </c>
      <c r="O123" s="326">
        <v>0</v>
      </c>
      <c r="P123" s="326">
        <v>0</v>
      </c>
    </row>
    <row r="124" spans="1:16">
      <c r="A124" s="29" t="s">
        <v>34</v>
      </c>
      <c r="B124" s="1" t="s">
        <v>86</v>
      </c>
      <c r="C124" s="1" t="s">
        <v>84</v>
      </c>
      <c r="D124" s="1" t="s">
        <v>57</v>
      </c>
      <c r="E124" s="1" t="s">
        <v>48</v>
      </c>
      <c r="F124" s="1" t="s">
        <v>113</v>
      </c>
      <c r="G124" s="326">
        <v>62763.955254</v>
      </c>
      <c r="H124" s="326">
        <v>2902.5</v>
      </c>
      <c r="I124" s="326">
        <v>62024</v>
      </c>
      <c r="J124" s="326">
        <v>17455.5</v>
      </c>
      <c r="K124" s="326">
        <v>1967.5</v>
      </c>
      <c r="L124" s="326">
        <v>0</v>
      </c>
      <c r="M124" s="326">
        <v>0</v>
      </c>
      <c r="N124" s="326">
        <v>0</v>
      </c>
      <c r="O124" s="326">
        <v>0</v>
      </c>
      <c r="P124" s="326">
        <v>0</v>
      </c>
    </row>
    <row r="125" spans="1:16">
      <c r="A125" s="29" t="s">
        <v>34</v>
      </c>
      <c r="B125" s="1" t="s">
        <v>86</v>
      </c>
      <c r="C125" s="1" t="s">
        <v>84</v>
      </c>
      <c r="D125" s="1" t="s">
        <v>57</v>
      </c>
      <c r="E125" s="1" t="s">
        <v>48</v>
      </c>
      <c r="F125" s="1" t="s">
        <v>114</v>
      </c>
      <c r="G125" s="326">
        <v>119718.98766519999</v>
      </c>
      <c r="H125" s="326">
        <v>3983.666666666667</v>
      </c>
      <c r="I125" s="326">
        <v>9547</v>
      </c>
      <c r="J125" s="326">
        <v>0</v>
      </c>
      <c r="K125" s="326">
        <v>326.66666666666663</v>
      </c>
      <c r="L125" s="326">
        <v>0</v>
      </c>
      <c r="M125" s="326">
        <v>44</v>
      </c>
      <c r="N125" s="326">
        <v>0</v>
      </c>
      <c r="O125" s="326">
        <v>0</v>
      </c>
      <c r="P125" s="326">
        <v>0</v>
      </c>
    </row>
    <row r="126" spans="1:16">
      <c r="A126" s="29" t="s">
        <v>34</v>
      </c>
      <c r="B126" s="1" t="s">
        <v>88</v>
      </c>
      <c r="C126" s="1" t="s">
        <v>84</v>
      </c>
      <c r="D126" s="1" t="s">
        <v>57</v>
      </c>
      <c r="E126" s="1" t="s">
        <v>48</v>
      </c>
      <c r="F126" s="1" t="s">
        <v>113</v>
      </c>
      <c r="G126" s="326">
        <v>156871.57070200003</v>
      </c>
      <c r="H126" s="326">
        <v>2725.6666666666665</v>
      </c>
      <c r="I126" s="326">
        <v>11462.333333333334</v>
      </c>
      <c r="J126" s="326">
        <v>693.33333333333326</v>
      </c>
      <c r="K126" s="326">
        <v>2286.6666666666665</v>
      </c>
      <c r="L126" s="326">
        <v>138</v>
      </c>
      <c r="M126" s="326">
        <v>0</v>
      </c>
      <c r="N126" s="326">
        <v>0</v>
      </c>
      <c r="O126" s="326">
        <v>0</v>
      </c>
      <c r="P126" s="326">
        <v>0</v>
      </c>
    </row>
    <row r="127" spans="1:16" ht="12" thickBot="1">
      <c r="A127" s="34" t="s">
        <v>34</v>
      </c>
      <c r="B127" s="1" t="s">
        <v>88</v>
      </c>
      <c r="C127" s="1" t="s">
        <v>84</v>
      </c>
      <c r="D127" s="1" t="s">
        <v>57</v>
      </c>
      <c r="E127" s="1" t="s">
        <v>48</v>
      </c>
      <c r="F127" s="1" t="s">
        <v>114</v>
      </c>
      <c r="G127" s="326">
        <v>251776.18875639999</v>
      </c>
      <c r="H127" s="326">
        <v>7187.3333333333339</v>
      </c>
      <c r="I127" s="326">
        <v>15346</v>
      </c>
      <c r="J127" s="326">
        <v>832</v>
      </c>
      <c r="K127" s="326">
        <v>11753.333333333336</v>
      </c>
      <c r="L127" s="326">
        <v>0</v>
      </c>
      <c r="M127" s="326">
        <v>0</v>
      </c>
      <c r="N127" s="326">
        <v>0</v>
      </c>
      <c r="O127" s="326">
        <v>0</v>
      </c>
      <c r="P127" s="326">
        <v>0</v>
      </c>
    </row>
    <row r="128" spans="1:16">
      <c r="A128" s="31" t="s">
        <v>34</v>
      </c>
      <c r="B128" s="1" t="s">
        <v>91</v>
      </c>
      <c r="C128" s="1" t="s">
        <v>90</v>
      </c>
      <c r="D128" s="1" t="s">
        <v>57</v>
      </c>
      <c r="E128" s="1" t="s">
        <v>48</v>
      </c>
      <c r="F128" s="1" t="s">
        <v>113</v>
      </c>
      <c r="G128" s="326">
        <v>80098.761943200006</v>
      </c>
      <c r="H128" s="326">
        <v>24034.333333333328</v>
      </c>
      <c r="I128" s="326">
        <v>4572.333333333333</v>
      </c>
      <c r="J128" s="326">
        <v>138.66666666666669</v>
      </c>
      <c r="K128" s="326">
        <v>27130.333333333332</v>
      </c>
      <c r="L128" s="326">
        <v>0</v>
      </c>
      <c r="M128" s="326">
        <v>0</v>
      </c>
      <c r="N128" s="326">
        <v>0</v>
      </c>
      <c r="O128" s="326">
        <v>0</v>
      </c>
      <c r="P128" s="326">
        <v>1066.6666666666667</v>
      </c>
    </row>
    <row r="129" spans="1:16">
      <c r="A129" s="29" t="s">
        <v>34</v>
      </c>
      <c r="B129" s="1" t="s">
        <v>91</v>
      </c>
      <c r="C129" s="1" t="s">
        <v>90</v>
      </c>
      <c r="D129" s="1" t="s">
        <v>57</v>
      </c>
      <c r="E129" s="1" t="s">
        <v>48</v>
      </c>
      <c r="F129" s="1" t="s">
        <v>114</v>
      </c>
      <c r="G129" s="326">
        <v>232280.27884600003</v>
      </c>
      <c r="H129" s="326">
        <v>8196</v>
      </c>
      <c r="I129" s="326">
        <v>1726.3333333333333</v>
      </c>
      <c r="J129" s="326">
        <v>3</v>
      </c>
      <c r="K129" s="326">
        <v>238</v>
      </c>
      <c r="L129" s="326">
        <v>0</v>
      </c>
      <c r="M129" s="326">
        <v>0</v>
      </c>
      <c r="N129" s="326">
        <v>0</v>
      </c>
      <c r="O129" s="326">
        <v>0</v>
      </c>
      <c r="P129" s="326">
        <v>0</v>
      </c>
    </row>
    <row r="130" spans="1:16">
      <c r="A130" s="29" t="s">
        <v>34</v>
      </c>
      <c r="B130" s="1" t="s">
        <v>93</v>
      </c>
      <c r="C130" s="1" t="s">
        <v>90</v>
      </c>
      <c r="D130" s="1" t="s">
        <v>57</v>
      </c>
      <c r="E130" s="1" t="s">
        <v>48</v>
      </c>
      <c r="F130" s="1" t="s">
        <v>113</v>
      </c>
      <c r="G130" s="326">
        <v>223620.53898800001</v>
      </c>
      <c r="H130" s="326">
        <v>65068.800000000003</v>
      </c>
      <c r="I130" s="326">
        <v>23114.400000000001</v>
      </c>
      <c r="J130" s="326">
        <v>2421.6</v>
      </c>
      <c r="K130" s="326">
        <v>3904.8</v>
      </c>
      <c r="L130" s="326">
        <v>0</v>
      </c>
      <c r="M130" s="326">
        <v>105.6</v>
      </c>
      <c r="N130" s="326">
        <v>0</v>
      </c>
      <c r="O130" s="326">
        <v>0</v>
      </c>
      <c r="P130" s="326">
        <v>0</v>
      </c>
    </row>
    <row r="131" spans="1:16" ht="12" thickBot="1">
      <c r="A131" s="34" t="s">
        <v>34</v>
      </c>
      <c r="B131" s="1" t="s">
        <v>93</v>
      </c>
      <c r="C131" s="1" t="s">
        <v>90</v>
      </c>
      <c r="D131" s="1" t="s">
        <v>57</v>
      </c>
      <c r="E131" s="1" t="s">
        <v>48</v>
      </c>
      <c r="F131" s="1" t="s">
        <v>114</v>
      </c>
      <c r="G131" s="326">
        <v>270674.34671199997</v>
      </c>
      <c r="H131" s="326">
        <v>20371.5</v>
      </c>
      <c r="I131" s="326">
        <v>11686.5</v>
      </c>
      <c r="J131" s="326">
        <v>536</v>
      </c>
      <c r="K131" s="326">
        <v>418.5</v>
      </c>
      <c r="L131" s="326">
        <v>0</v>
      </c>
      <c r="M131" s="326">
        <v>0</v>
      </c>
      <c r="N131" s="326">
        <v>0</v>
      </c>
      <c r="O131" s="326">
        <v>0</v>
      </c>
      <c r="P131" s="326">
        <v>0</v>
      </c>
    </row>
    <row r="132" spans="1:16">
      <c r="A132" s="31" t="s">
        <v>34</v>
      </c>
      <c r="B132" s="1" t="s">
        <v>96</v>
      </c>
      <c r="C132" s="1" t="s">
        <v>95</v>
      </c>
      <c r="D132" s="1" t="s">
        <v>57</v>
      </c>
      <c r="E132" s="1" t="s">
        <v>48</v>
      </c>
      <c r="F132" s="1" t="s">
        <v>113</v>
      </c>
      <c r="G132" s="326">
        <v>228448.535546</v>
      </c>
      <c r="H132" s="326">
        <v>204524</v>
      </c>
      <c r="I132" s="326">
        <v>58192</v>
      </c>
      <c r="J132" s="326">
        <v>416</v>
      </c>
      <c r="K132" s="326">
        <v>3924</v>
      </c>
      <c r="L132" s="326">
        <v>2344</v>
      </c>
      <c r="M132" s="326">
        <v>0</v>
      </c>
      <c r="N132" s="326">
        <v>0</v>
      </c>
      <c r="O132" s="326">
        <v>0</v>
      </c>
      <c r="P132" s="326">
        <v>0</v>
      </c>
    </row>
    <row r="133" spans="1:16">
      <c r="A133" s="29" t="s">
        <v>34</v>
      </c>
      <c r="B133" s="1" t="s">
        <v>96</v>
      </c>
      <c r="C133" s="1" t="s">
        <v>95</v>
      </c>
      <c r="D133" s="1" t="s">
        <v>57</v>
      </c>
      <c r="E133" s="1" t="s">
        <v>48</v>
      </c>
      <c r="F133" s="1" t="s">
        <v>114</v>
      </c>
      <c r="G133" s="326">
        <v>410410.36137639999</v>
      </c>
      <c r="H133" s="326">
        <v>4592.666666666667</v>
      </c>
      <c r="I133" s="326">
        <v>11462.333333333334</v>
      </c>
      <c r="J133" s="326">
        <v>0</v>
      </c>
      <c r="K133" s="326">
        <v>347</v>
      </c>
      <c r="L133" s="326">
        <v>0</v>
      </c>
      <c r="M133" s="326">
        <v>0</v>
      </c>
      <c r="N133" s="326">
        <v>0</v>
      </c>
      <c r="O133" s="326">
        <v>0</v>
      </c>
      <c r="P133" s="326">
        <v>0</v>
      </c>
    </row>
    <row r="134" spans="1:16">
      <c r="A134" s="29" t="s">
        <v>34</v>
      </c>
      <c r="B134" s="155" t="s">
        <v>98</v>
      </c>
      <c r="C134" s="155" t="s">
        <v>95</v>
      </c>
      <c r="D134" s="155" t="s">
        <v>57</v>
      </c>
      <c r="E134" s="155" t="s">
        <v>48</v>
      </c>
      <c r="F134" s="155" t="s">
        <v>113</v>
      </c>
      <c r="G134" s="326">
        <v>200798.67589320004</v>
      </c>
      <c r="H134" s="326">
        <v>24398</v>
      </c>
      <c r="I134" s="326">
        <v>28499</v>
      </c>
      <c r="J134" s="326">
        <v>0</v>
      </c>
      <c r="K134" s="326">
        <v>3960</v>
      </c>
      <c r="L134" s="326">
        <v>0</v>
      </c>
      <c r="M134" s="326">
        <v>0</v>
      </c>
      <c r="N134" s="326">
        <v>0</v>
      </c>
      <c r="O134" s="326">
        <v>0</v>
      </c>
      <c r="P134" s="326">
        <v>0</v>
      </c>
    </row>
    <row r="135" spans="1:16" ht="12" thickBot="1">
      <c r="A135" s="34" t="s">
        <v>34</v>
      </c>
      <c r="B135" s="169" t="s">
        <v>98</v>
      </c>
      <c r="C135" s="169" t="s">
        <v>95</v>
      </c>
      <c r="D135" s="169" t="s">
        <v>57</v>
      </c>
      <c r="E135" s="169" t="s">
        <v>48</v>
      </c>
      <c r="F135" s="169" t="s">
        <v>114</v>
      </c>
      <c r="G135" s="327">
        <v>347922.29164000001</v>
      </c>
      <c r="H135" s="327">
        <v>472844</v>
      </c>
      <c r="I135" s="327">
        <v>49150</v>
      </c>
      <c r="J135" s="327">
        <v>0</v>
      </c>
      <c r="K135" s="327">
        <v>1792</v>
      </c>
      <c r="L135" s="327">
        <v>0</v>
      </c>
      <c r="M135" s="327">
        <v>0</v>
      </c>
      <c r="N135" s="327">
        <v>0</v>
      </c>
      <c r="O135" s="327">
        <v>0</v>
      </c>
      <c r="P135" s="327">
        <v>0</v>
      </c>
    </row>
    <row r="136" spans="1:16">
      <c r="A136" s="31" t="s">
        <v>34</v>
      </c>
      <c r="B136" s="1" t="s">
        <v>100</v>
      </c>
      <c r="C136" s="1" t="s">
        <v>101</v>
      </c>
      <c r="D136" s="1" t="s">
        <v>57</v>
      </c>
      <c r="E136" s="1" t="s">
        <v>48</v>
      </c>
      <c r="F136" s="1" t="s">
        <v>113</v>
      </c>
      <c r="G136" s="328">
        <v>225137.9093348</v>
      </c>
      <c r="H136" s="328">
        <v>21873</v>
      </c>
      <c r="I136" s="328">
        <v>318132</v>
      </c>
      <c r="J136" s="328">
        <v>3744</v>
      </c>
      <c r="K136" s="328">
        <v>2759</v>
      </c>
      <c r="L136" s="328">
        <v>344</v>
      </c>
      <c r="M136" s="328">
        <v>528</v>
      </c>
      <c r="N136" s="328">
        <v>0</v>
      </c>
      <c r="O136" s="328">
        <v>0</v>
      </c>
      <c r="P136" s="328">
        <v>0</v>
      </c>
    </row>
    <row r="137" spans="1:16">
      <c r="A137" s="29" t="s">
        <v>34</v>
      </c>
      <c r="B137" s="1" t="s">
        <v>100</v>
      </c>
      <c r="C137" s="1" t="s">
        <v>101</v>
      </c>
      <c r="D137" s="1" t="s">
        <v>57</v>
      </c>
      <c r="E137" s="1" t="s">
        <v>48</v>
      </c>
      <c r="F137" s="1" t="s">
        <v>114</v>
      </c>
      <c r="G137" s="326">
        <v>129083.76829040001</v>
      </c>
      <c r="H137" s="326">
        <v>33368.333333333336</v>
      </c>
      <c r="I137" s="326">
        <v>28177</v>
      </c>
      <c r="J137" s="326">
        <v>0</v>
      </c>
      <c r="K137" s="326">
        <v>115.33333333333334</v>
      </c>
      <c r="L137" s="326">
        <v>114.66666666666667</v>
      </c>
      <c r="M137" s="326">
        <v>0</v>
      </c>
      <c r="N137" s="326">
        <v>0</v>
      </c>
      <c r="O137" s="326">
        <v>0</v>
      </c>
      <c r="P137" s="326">
        <v>0</v>
      </c>
    </row>
    <row r="138" spans="1:16">
      <c r="A138" s="29" t="s">
        <v>34</v>
      </c>
      <c r="B138" s="1" t="s">
        <v>103</v>
      </c>
      <c r="C138" s="1" t="s">
        <v>101</v>
      </c>
      <c r="D138" s="1" t="s">
        <v>57</v>
      </c>
      <c r="E138" s="1" t="s">
        <v>48</v>
      </c>
      <c r="F138" s="1" t="s">
        <v>113</v>
      </c>
      <c r="G138" s="326">
        <v>362605.53196560009</v>
      </c>
      <c r="H138" s="326">
        <v>25156.666666666668</v>
      </c>
      <c r="I138" s="326">
        <v>213335.33333333334</v>
      </c>
      <c r="J138" s="326">
        <v>4166</v>
      </c>
      <c r="K138" s="326">
        <v>2150.6666666666665</v>
      </c>
      <c r="L138" s="326">
        <v>276</v>
      </c>
      <c r="M138" s="326">
        <v>0</v>
      </c>
      <c r="N138" s="326">
        <v>0</v>
      </c>
      <c r="O138" s="326">
        <v>0</v>
      </c>
      <c r="P138" s="326">
        <v>0</v>
      </c>
    </row>
    <row r="139" spans="1:16" ht="12" thickBot="1">
      <c r="A139" s="34" t="s">
        <v>34</v>
      </c>
      <c r="B139" s="1" t="s">
        <v>103</v>
      </c>
      <c r="C139" s="1" t="s">
        <v>101</v>
      </c>
      <c r="D139" s="1" t="s">
        <v>57</v>
      </c>
      <c r="E139" s="1" t="s">
        <v>48</v>
      </c>
      <c r="F139" s="1" t="s">
        <v>114</v>
      </c>
      <c r="G139" s="326">
        <v>437631.06577959994</v>
      </c>
      <c r="H139" s="326">
        <v>38244.5</v>
      </c>
      <c r="I139" s="326">
        <v>647574.5</v>
      </c>
      <c r="J139" s="326">
        <v>1143</v>
      </c>
      <c r="K139" s="326">
        <v>2342.5</v>
      </c>
      <c r="L139" s="326">
        <v>0</v>
      </c>
      <c r="M139" s="326">
        <v>0</v>
      </c>
      <c r="N139" s="326">
        <v>0</v>
      </c>
      <c r="O139" s="326">
        <v>0</v>
      </c>
      <c r="P139" s="326">
        <v>0</v>
      </c>
    </row>
    <row r="140" spans="1:16">
      <c r="A140" s="31" t="s">
        <v>34</v>
      </c>
      <c r="B140" s="1" t="s">
        <v>105</v>
      </c>
      <c r="C140" s="1" t="s">
        <v>32</v>
      </c>
      <c r="D140" s="1" t="s">
        <v>57</v>
      </c>
      <c r="E140" s="1" t="s">
        <v>48</v>
      </c>
      <c r="F140" s="1" t="s">
        <v>113</v>
      </c>
      <c r="G140" s="326">
        <v>249201.2572588</v>
      </c>
      <c r="H140" s="326">
        <v>232700</v>
      </c>
      <c r="I140" s="326">
        <v>547136</v>
      </c>
      <c r="J140" s="326">
        <v>8320</v>
      </c>
      <c r="K140" s="326">
        <v>46484</v>
      </c>
      <c r="L140" s="326">
        <v>8140</v>
      </c>
      <c r="M140" s="326">
        <v>0</v>
      </c>
      <c r="N140" s="326">
        <v>0</v>
      </c>
      <c r="O140" s="326">
        <v>0</v>
      </c>
      <c r="P140" s="326">
        <v>0</v>
      </c>
    </row>
    <row r="141" spans="1:16">
      <c r="A141" s="29" t="s">
        <v>34</v>
      </c>
      <c r="B141" s="1" t="s">
        <v>105</v>
      </c>
      <c r="C141" s="1" t="s">
        <v>32</v>
      </c>
      <c r="D141" s="1" t="s">
        <v>57</v>
      </c>
      <c r="E141" s="1" t="s">
        <v>48</v>
      </c>
      <c r="F141" s="1" t="s">
        <v>114</v>
      </c>
      <c r="G141" s="326">
        <v>93954.345716000011</v>
      </c>
      <c r="H141" s="326">
        <v>6328.666666666667</v>
      </c>
      <c r="I141" s="326">
        <v>1875.6666666666665</v>
      </c>
      <c r="J141" s="326">
        <v>0</v>
      </c>
      <c r="K141" s="326">
        <v>37</v>
      </c>
      <c r="L141" s="326">
        <v>0</v>
      </c>
      <c r="M141" s="326">
        <v>0</v>
      </c>
      <c r="N141" s="326">
        <v>0</v>
      </c>
      <c r="O141" s="326">
        <v>0</v>
      </c>
      <c r="P141" s="326">
        <v>0</v>
      </c>
    </row>
    <row r="142" spans="1:16">
      <c r="A142" s="29" t="s">
        <v>34</v>
      </c>
      <c r="B142" s="1" t="s">
        <v>18</v>
      </c>
      <c r="C142" s="1" t="s">
        <v>32</v>
      </c>
      <c r="D142" s="1" t="s">
        <v>57</v>
      </c>
      <c r="E142" s="1" t="s">
        <v>48</v>
      </c>
      <c r="F142" s="1" t="s">
        <v>113</v>
      </c>
      <c r="G142" s="326">
        <v>282874.6173792</v>
      </c>
      <c r="H142" s="326">
        <v>198498</v>
      </c>
      <c r="I142" s="326">
        <v>213506</v>
      </c>
      <c r="J142" s="326">
        <v>416</v>
      </c>
      <c r="K142" s="326">
        <v>1926</v>
      </c>
      <c r="L142" s="326">
        <v>0</v>
      </c>
      <c r="M142" s="326">
        <v>0</v>
      </c>
      <c r="N142" s="326">
        <v>0</v>
      </c>
      <c r="O142" s="326">
        <v>0</v>
      </c>
      <c r="P142" s="326">
        <v>0</v>
      </c>
    </row>
    <row r="143" spans="1:16" ht="12" thickBot="1">
      <c r="A143" s="34" t="s">
        <v>34</v>
      </c>
      <c r="B143" s="1" t="s">
        <v>18</v>
      </c>
      <c r="C143" s="1" t="s">
        <v>32</v>
      </c>
      <c r="D143" s="1" t="s">
        <v>57</v>
      </c>
      <c r="E143" s="1" t="s">
        <v>48</v>
      </c>
      <c r="F143" s="1" t="s">
        <v>114</v>
      </c>
      <c r="G143" s="326">
        <v>381350.42018920003</v>
      </c>
      <c r="H143" s="326">
        <v>169205.6</v>
      </c>
      <c r="I143" s="326">
        <v>193088.8</v>
      </c>
      <c r="J143" s="326">
        <v>0</v>
      </c>
      <c r="K143" s="326">
        <v>49.6</v>
      </c>
      <c r="L143" s="326">
        <v>0</v>
      </c>
      <c r="M143" s="326">
        <v>105.6</v>
      </c>
      <c r="N143" s="326">
        <v>0</v>
      </c>
      <c r="O143" s="326">
        <v>0</v>
      </c>
      <c r="P143" s="326">
        <v>0</v>
      </c>
    </row>
    <row r="144" spans="1:16">
      <c r="A144" s="31" t="s">
        <v>34</v>
      </c>
      <c r="B144" s="1" t="s">
        <v>20</v>
      </c>
      <c r="C144" s="1" t="s">
        <v>30</v>
      </c>
      <c r="D144" s="1" t="s">
        <v>57</v>
      </c>
      <c r="E144" s="1" t="s">
        <v>48</v>
      </c>
      <c r="F144" s="1" t="s">
        <v>113</v>
      </c>
      <c r="G144" s="326">
        <v>541195.42369199998</v>
      </c>
      <c r="H144" s="326">
        <v>311095</v>
      </c>
      <c r="I144" s="326">
        <v>1026115</v>
      </c>
      <c r="J144" s="326">
        <v>0</v>
      </c>
      <c r="K144" s="326">
        <v>5835</v>
      </c>
      <c r="L144" s="326">
        <v>0</v>
      </c>
      <c r="M144" s="326">
        <v>0</v>
      </c>
      <c r="N144" s="326">
        <v>0</v>
      </c>
      <c r="O144" s="326">
        <v>0</v>
      </c>
      <c r="P144" s="326">
        <v>0</v>
      </c>
    </row>
    <row r="145" spans="1:16" ht="12" thickBot="1">
      <c r="A145" s="34" t="s">
        <v>34</v>
      </c>
      <c r="B145" s="169" t="s">
        <v>20</v>
      </c>
      <c r="C145" s="169" t="s">
        <v>30</v>
      </c>
      <c r="D145" s="169" t="s">
        <v>57</v>
      </c>
      <c r="E145" s="169" t="s">
        <v>48</v>
      </c>
      <c r="F145" s="169" t="s">
        <v>114</v>
      </c>
      <c r="G145" s="327">
        <v>418809.54268999997</v>
      </c>
      <c r="H145" s="327">
        <v>48687.5</v>
      </c>
      <c r="I145" s="327">
        <v>296132.5</v>
      </c>
      <c r="J145" s="327">
        <v>0</v>
      </c>
      <c r="K145" s="327">
        <v>600</v>
      </c>
      <c r="L145" s="327">
        <v>0</v>
      </c>
      <c r="M145" s="327">
        <v>0</v>
      </c>
      <c r="N145" s="327">
        <v>0</v>
      </c>
      <c r="O145" s="327">
        <v>0</v>
      </c>
      <c r="P145" s="327">
        <v>0</v>
      </c>
    </row>
    <row r="146" spans="1:16">
      <c r="A146" s="43" t="s">
        <v>36</v>
      </c>
      <c r="B146" s="1" t="s">
        <v>52</v>
      </c>
      <c r="C146" s="1" t="s">
        <v>44</v>
      </c>
      <c r="D146" s="1" t="s">
        <v>45</v>
      </c>
      <c r="E146" s="1" t="s">
        <v>48</v>
      </c>
      <c r="F146" s="1" t="s">
        <v>113</v>
      </c>
      <c r="G146" s="328">
        <v>301358.94705839996</v>
      </c>
      <c r="H146" s="328">
        <v>8829.5</v>
      </c>
      <c r="I146" s="328">
        <v>4504999.5</v>
      </c>
      <c r="J146" s="328">
        <v>1144</v>
      </c>
      <c r="K146" s="328">
        <v>3434</v>
      </c>
      <c r="L146" s="328">
        <v>1032</v>
      </c>
      <c r="M146" s="328">
        <v>0</v>
      </c>
      <c r="N146" s="328">
        <v>0</v>
      </c>
      <c r="O146" s="328">
        <v>0</v>
      </c>
      <c r="P146" s="328">
        <v>0</v>
      </c>
    </row>
    <row r="147" spans="1:16">
      <c r="A147" s="44" t="s">
        <v>36</v>
      </c>
      <c r="B147" s="1" t="s">
        <v>52</v>
      </c>
      <c r="C147" s="1" t="s">
        <v>44</v>
      </c>
      <c r="D147" s="1" t="s">
        <v>45</v>
      </c>
      <c r="E147" s="1" t="s">
        <v>48</v>
      </c>
      <c r="F147" s="1" t="s">
        <v>114</v>
      </c>
      <c r="G147" s="326">
        <v>471028.54038239998</v>
      </c>
      <c r="H147" s="326">
        <v>9032.4</v>
      </c>
      <c r="I147" s="326">
        <v>509841</v>
      </c>
      <c r="J147" s="326">
        <v>343.2</v>
      </c>
      <c r="K147" s="326">
        <v>686.8</v>
      </c>
      <c r="L147" s="326">
        <v>1788.8</v>
      </c>
      <c r="M147" s="326">
        <v>0</v>
      </c>
      <c r="N147" s="326">
        <v>0</v>
      </c>
      <c r="O147" s="326">
        <v>0</v>
      </c>
      <c r="P147" s="326">
        <v>0</v>
      </c>
    </row>
    <row r="148" spans="1:16">
      <c r="A148" s="44" t="s">
        <v>36</v>
      </c>
      <c r="B148" s="1" t="s">
        <v>54</v>
      </c>
      <c r="C148" s="1" t="s">
        <v>44</v>
      </c>
      <c r="D148" s="1" t="s">
        <v>45</v>
      </c>
      <c r="E148" s="1" t="s">
        <v>48</v>
      </c>
      <c r="F148" s="1" t="s">
        <v>113</v>
      </c>
      <c r="G148" s="326">
        <v>210209.43743800002</v>
      </c>
      <c r="H148" s="326">
        <v>21592.5</v>
      </c>
      <c r="I148" s="326">
        <v>329572.5</v>
      </c>
      <c r="J148" s="326">
        <v>0</v>
      </c>
      <c r="K148" s="326">
        <v>7552.5</v>
      </c>
      <c r="L148" s="326">
        <v>0</v>
      </c>
      <c r="M148" s="326">
        <v>1980</v>
      </c>
      <c r="N148" s="326">
        <v>0</v>
      </c>
      <c r="O148" s="326">
        <v>0</v>
      </c>
      <c r="P148" s="326">
        <v>0</v>
      </c>
    </row>
    <row r="149" spans="1:16" ht="12" thickBot="1">
      <c r="A149" s="45" t="s">
        <v>36</v>
      </c>
      <c r="B149" s="1" t="s">
        <v>54</v>
      </c>
      <c r="C149" s="1" t="s">
        <v>44</v>
      </c>
      <c r="D149" s="1" t="s">
        <v>45</v>
      </c>
      <c r="E149" s="1" t="s">
        <v>48</v>
      </c>
      <c r="F149" s="1" t="s">
        <v>114</v>
      </c>
      <c r="G149" s="326">
        <v>795730.46762440004</v>
      </c>
      <c r="H149" s="326">
        <v>70056.25</v>
      </c>
      <c r="I149" s="326">
        <v>431797.5</v>
      </c>
      <c r="J149" s="326">
        <v>0</v>
      </c>
      <c r="K149" s="326">
        <v>1287.5</v>
      </c>
      <c r="L149" s="326">
        <v>0</v>
      </c>
      <c r="M149" s="326">
        <v>2970</v>
      </c>
      <c r="N149" s="326">
        <v>0</v>
      </c>
      <c r="O149" s="326">
        <v>7775</v>
      </c>
      <c r="P149" s="326">
        <v>0</v>
      </c>
    </row>
    <row r="150" spans="1:16">
      <c r="A150" s="43" t="s">
        <v>36</v>
      </c>
      <c r="B150" s="1" t="s">
        <v>58</v>
      </c>
      <c r="C150" s="1" t="s">
        <v>56</v>
      </c>
      <c r="D150" s="1" t="s">
        <v>57</v>
      </c>
      <c r="E150" s="1" t="s">
        <v>48</v>
      </c>
      <c r="F150" s="1" t="s">
        <v>113</v>
      </c>
      <c r="G150" s="326">
        <v>271502.00326479995</v>
      </c>
      <c r="H150" s="326">
        <v>224621</v>
      </c>
      <c r="I150" s="326">
        <v>25325</v>
      </c>
      <c r="J150" s="326">
        <v>0</v>
      </c>
      <c r="K150" s="326">
        <v>299</v>
      </c>
      <c r="L150" s="326">
        <v>0</v>
      </c>
      <c r="M150" s="326">
        <v>1188</v>
      </c>
      <c r="N150" s="326">
        <v>0</v>
      </c>
      <c r="O150" s="326">
        <v>0</v>
      </c>
      <c r="P150" s="326">
        <v>0</v>
      </c>
    </row>
    <row r="151" spans="1:16">
      <c r="A151" s="44" t="s">
        <v>36</v>
      </c>
      <c r="B151" s="1" t="s">
        <v>58</v>
      </c>
      <c r="C151" s="1" t="s">
        <v>56</v>
      </c>
      <c r="D151" s="1" t="s">
        <v>57</v>
      </c>
      <c r="E151" s="1" t="s">
        <v>48</v>
      </c>
      <c r="F151" s="1" t="s">
        <v>114</v>
      </c>
      <c r="G151" s="326">
        <v>340534.6905576</v>
      </c>
      <c r="H151" s="326">
        <v>684648</v>
      </c>
      <c r="I151" s="326">
        <v>22675</v>
      </c>
      <c r="J151" s="326">
        <v>0</v>
      </c>
      <c r="K151" s="326">
        <v>196</v>
      </c>
      <c r="L151" s="326">
        <v>0</v>
      </c>
      <c r="M151" s="326">
        <v>0</v>
      </c>
      <c r="N151" s="326">
        <v>0</v>
      </c>
      <c r="O151" s="326">
        <v>0</v>
      </c>
      <c r="P151" s="326">
        <v>0</v>
      </c>
    </row>
    <row r="152" spans="1:16">
      <c r="A152" s="44" t="s">
        <v>36</v>
      </c>
      <c r="B152" s="1" t="s">
        <v>60</v>
      </c>
      <c r="C152" s="1" t="s">
        <v>56</v>
      </c>
      <c r="D152" s="1" t="s">
        <v>57</v>
      </c>
      <c r="E152" s="1" t="s">
        <v>48</v>
      </c>
      <c r="F152" s="1" t="s">
        <v>113</v>
      </c>
      <c r="G152" s="326">
        <v>319644.02608599997</v>
      </c>
      <c r="H152" s="326">
        <v>58796</v>
      </c>
      <c r="I152" s="326">
        <v>246939</v>
      </c>
      <c r="J152" s="326">
        <v>0</v>
      </c>
      <c r="K152" s="326">
        <v>328.5</v>
      </c>
      <c r="L152" s="326">
        <v>0</v>
      </c>
      <c r="M152" s="326">
        <v>6138</v>
      </c>
      <c r="N152" s="326">
        <v>0</v>
      </c>
      <c r="O152" s="326">
        <v>0</v>
      </c>
      <c r="P152" s="326">
        <v>0</v>
      </c>
    </row>
    <row r="153" spans="1:16" ht="12" thickBot="1">
      <c r="A153" s="45" t="s">
        <v>36</v>
      </c>
      <c r="B153" s="1" t="s">
        <v>60</v>
      </c>
      <c r="C153" s="1" t="s">
        <v>56</v>
      </c>
      <c r="D153" s="1" t="s">
        <v>57</v>
      </c>
      <c r="E153" s="1" t="s">
        <v>48</v>
      </c>
      <c r="F153" s="1" t="s">
        <v>114</v>
      </c>
      <c r="G153" s="326">
        <v>491152.85619399993</v>
      </c>
      <c r="H153" s="326">
        <v>14794.25</v>
      </c>
      <c r="I153" s="326">
        <v>111714.75</v>
      </c>
      <c r="J153" s="326">
        <v>0</v>
      </c>
      <c r="K153" s="326">
        <v>6.125</v>
      </c>
      <c r="L153" s="326">
        <v>0</v>
      </c>
      <c r="M153" s="326">
        <v>99</v>
      </c>
      <c r="N153" s="326">
        <v>0</v>
      </c>
      <c r="O153" s="326">
        <v>0</v>
      </c>
      <c r="P153" s="326">
        <v>25</v>
      </c>
    </row>
    <row r="154" spans="1:16">
      <c r="A154" s="44" t="s">
        <v>36</v>
      </c>
      <c r="B154" s="1" t="s">
        <v>63</v>
      </c>
      <c r="C154" s="1" t="s">
        <v>62</v>
      </c>
      <c r="D154" s="1" t="s">
        <v>57</v>
      </c>
      <c r="E154" s="1" t="s">
        <v>48</v>
      </c>
      <c r="F154" s="1" t="s">
        <v>113</v>
      </c>
      <c r="G154" s="326">
        <v>544000.25978760002</v>
      </c>
      <c r="H154" s="326">
        <v>11676</v>
      </c>
      <c r="I154" s="326">
        <v>631977</v>
      </c>
      <c r="J154" s="326">
        <v>183531.5</v>
      </c>
      <c r="K154" s="326">
        <v>24.5</v>
      </c>
      <c r="L154" s="326">
        <v>207</v>
      </c>
      <c r="M154" s="326">
        <v>990</v>
      </c>
      <c r="N154" s="326">
        <v>0</v>
      </c>
      <c r="O154" s="326">
        <v>0</v>
      </c>
      <c r="P154" s="326">
        <v>0</v>
      </c>
    </row>
    <row r="155" spans="1:16" ht="12" thickBot="1">
      <c r="A155" s="45" t="s">
        <v>36</v>
      </c>
      <c r="B155" s="169" t="s">
        <v>63</v>
      </c>
      <c r="C155" s="169" t="s">
        <v>62</v>
      </c>
      <c r="D155" s="169" t="s">
        <v>57</v>
      </c>
      <c r="E155" s="169" t="s">
        <v>48</v>
      </c>
      <c r="F155" s="169" t="s">
        <v>114</v>
      </c>
      <c r="G155" s="327">
        <v>531248.21808520006</v>
      </c>
      <c r="H155" s="327">
        <v>54465.5</v>
      </c>
      <c r="I155" s="327">
        <v>209388</v>
      </c>
      <c r="J155" s="327">
        <v>22558.5</v>
      </c>
      <c r="K155" s="327">
        <v>0</v>
      </c>
      <c r="L155" s="327">
        <v>0</v>
      </c>
      <c r="M155" s="327">
        <v>198</v>
      </c>
      <c r="N155" s="327">
        <v>0</v>
      </c>
      <c r="O155" s="327">
        <v>0</v>
      </c>
      <c r="P155" s="327">
        <v>600</v>
      </c>
    </row>
    <row r="156" spans="1:16">
      <c r="A156" s="43" t="s">
        <v>36</v>
      </c>
      <c r="B156" s="1" t="s">
        <v>66</v>
      </c>
      <c r="C156" s="1" t="s">
        <v>67</v>
      </c>
      <c r="D156" s="1" t="s">
        <v>57</v>
      </c>
      <c r="E156" s="1" t="s">
        <v>48</v>
      </c>
      <c r="F156" s="1" t="s">
        <v>113</v>
      </c>
      <c r="G156" s="328">
        <v>109480.5695676</v>
      </c>
      <c r="H156" s="328">
        <v>486610</v>
      </c>
      <c r="I156" s="328">
        <v>80760</v>
      </c>
      <c r="J156" s="328">
        <v>0</v>
      </c>
      <c r="K156" s="328">
        <v>24.5</v>
      </c>
      <c r="L156" s="328">
        <v>0</v>
      </c>
      <c r="M156" s="328">
        <v>1386</v>
      </c>
      <c r="N156" s="328">
        <v>0</v>
      </c>
      <c r="O156" s="328">
        <v>0</v>
      </c>
      <c r="P156" s="328">
        <v>0</v>
      </c>
    </row>
    <row r="157" spans="1:16">
      <c r="A157" s="44" t="s">
        <v>36</v>
      </c>
      <c r="B157" s="1" t="s">
        <v>66</v>
      </c>
      <c r="C157" s="1" t="s">
        <v>67</v>
      </c>
      <c r="D157" s="1" t="s">
        <v>57</v>
      </c>
      <c r="E157" s="1" t="s">
        <v>48</v>
      </c>
      <c r="F157" s="1" t="s">
        <v>114</v>
      </c>
      <c r="G157" s="326">
        <v>234993.15310240001</v>
      </c>
      <c r="H157" s="326">
        <v>561743.5</v>
      </c>
      <c r="I157" s="326">
        <v>120250</v>
      </c>
      <c r="J157" s="326">
        <v>278.5</v>
      </c>
      <c r="K157" s="326">
        <v>0</v>
      </c>
      <c r="L157" s="326">
        <v>0</v>
      </c>
      <c r="M157" s="326">
        <v>0</v>
      </c>
      <c r="N157" s="326">
        <v>0</v>
      </c>
      <c r="O157" s="326">
        <v>0</v>
      </c>
      <c r="P157" s="326">
        <v>0</v>
      </c>
    </row>
    <row r="158" spans="1:16">
      <c r="A158" s="44" t="s">
        <v>36</v>
      </c>
      <c r="B158" s="1" t="s">
        <v>68</v>
      </c>
      <c r="C158" s="1" t="s">
        <v>67</v>
      </c>
      <c r="D158" s="1" t="s">
        <v>57</v>
      </c>
      <c r="E158" s="1" t="s">
        <v>48</v>
      </c>
      <c r="F158" s="1" t="s">
        <v>113</v>
      </c>
      <c r="G158" s="326">
        <v>190161.75649239999</v>
      </c>
      <c r="H158" s="326">
        <v>398203.5</v>
      </c>
      <c r="I158" s="326">
        <v>117487</v>
      </c>
      <c r="J158" s="326">
        <v>4.5</v>
      </c>
      <c r="K158" s="326">
        <v>279.5</v>
      </c>
      <c r="L158" s="326">
        <v>0</v>
      </c>
      <c r="M158" s="326">
        <v>66</v>
      </c>
      <c r="N158" s="326">
        <v>0</v>
      </c>
      <c r="O158" s="326">
        <v>0</v>
      </c>
      <c r="P158" s="326">
        <v>0</v>
      </c>
    </row>
    <row r="159" spans="1:16">
      <c r="A159" s="44" t="s">
        <v>36</v>
      </c>
      <c r="B159" s="1" t="s">
        <v>68</v>
      </c>
      <c r="C159" s="1" t="s">
        <v>67</v>
      </c>
      <c r="D159" s="1" t="s">
        <v>57</v>
      </c>
      <c r="E159" s="1" t="s">
        <v>48</v>
      </c>
      <c r="F159" s="1" t="s">
        <v>114</v>
      </c>
      <c r="G159" s="326">
        <v>157484.64963000003</v>
      </c>
      <c r="H159" s="326">
        <v>61527.5</v>
      </c>
      <c r="I159" s="326">
        <v>52728.5</v>
      </c>
      <c r="J159" s="326">
        <v>9093</v>
      </c>
      <c r="K159" s="326">
        <v>213.75</v>
      </c>
      <c r="L159" s="326">
        <v>0</v>
      </c>
      <c r="M159" s="326">
        <v>0</v>
      </c>
      <c r="N159" s="326">
        <v>0</v>
      </c>
      <c r="O159" s="326">
        <v>0</v>
      </c>
      <c r="P159" s="326">
        <v>0</v>
      </c>
    </row>
    <row r="160" spans="1:16">
      <c r="A160" s="44" t="s">
        <v>36</v>
      </c>
      <c r="B160" s="1" t="s">
        <v>70</v>
      </c>
      <c r="C160" s="1" t="s">
        <v>67</v>
      </c>
      <c r="D160" s="1" t="s">
        <v>57</v>
      </c>
      <c r="E160" s="1" t="s">
        <v>48</v>
      </c>
      <c r="F160" s="1" t="s">
        <v>113</v>
      </c>
      <c r="G160" s="326">
        <v>132900.18461719999</v>
      </c>
      <c r="H160" s="326">
        <v>252385</v>
      </c>
      <c r="I160" s="326">
        <v>153178</v>
      </c>
      <c r="J160" s="326">
        <v>0</v>
      </c>
      <c r="K160" s="326">
        <v>127.5</v>
      </c>
      <c r="L160" s="326">
        <v>0</v>
      </c>
      <c r="M160" s="326">
        <v>198</v>
      </c>
      <c r="N160" s="326">
        <v>0</v>
      </c>
      <c r="O160" s="326">
        <v>0</v>
      </c>
      <c r="P160" s="326">
        <v>0</v>
      </c>
    </row>
    <row r="161" spans="1:16" ht="12" thickBot="1">
      <c r="A161" s="45" t="s">
        <v>36</v>
      </c>
      <c r="B161" s="1" t="s">
        <v>70</v>
      </c>
      <c r="C161" s="1" t="s">
        <v>67</v>
      </c>
      <c r="D161" s="1" t="s">
        <v>57</v>
      </c>
      <c r="E161" s="1" t="s">
        <v>48</v>
      </c>
      <c r="F161" s="1" t="s">
        <v>114</v>
      </c>
      <c r="G161" s="326">
        <v>134080.3615536</v>
      </c>
      <c r="H161" s="326">
        <v>89727</v>
      </c>
      <c r="I161" s="326">
        <v>47162.5</v>
      </c>
      <c r="J161" s="326">
        <v>0</v>
      </c>
      <c r="K161" s="326">
        <v>0</v>
      </c>
      <c r="L161" s="326">
        <v>0</v>
      </c>
      <c r="M161" s="326">
        <v>0</v>
      </c>
      <c r="N161" s="326">
        <v>0</v>
      </c>
      <c r="O161" s="326">
        <v>0</v>
      </c>
      <c r="P161" s="326">
        <v>0</v>
      </c>
    </row>
    <row r="162" spans="1:16">
      <c r="A162" s="43" t="s">
        <v>36</v>
      </c>
      <c r="B162" s="1" t="s">
        <v>72</v>
      </c>
      <c r="C162" s="1" t="s">
        <v>73</v>
      </c>
      <c r="D162" s="1" t="s">
        <v>57</v>
      </c>
      <c r="E162" s="1" t="s">
        <v>48</v>
      </c>
      <c r="F162" s="1" t="s">
        <v>113</v>
      </c>
      <c r="G162" s="326">
        <v>432542.5106772001</v>
      </c>
      <c r="H162" s="326">
        <v>36449.833333333336</v>
      </c>
      <c r="I162" s="326">
        <v>138639.83333333334</v>
      </c>
      <c r="J162" s="326">
        <v>499.83333333333337</v>
      </c>
      <c r="K162" s="326">
        <v>1105.5</v>
      </c>
      <c r="L162" s="326">
        <v>0</v>
      </c>
      <c r="M162" s="326">
        <v>66</v>
      </c>
      <c r="N162" s="326">
        <v>0</v>
      </c>
      <c r="O162" s="326">
        <v>1036.6666666666667</v>
      </c>
      <c r="P162" s="326">
        <v>0</v>
      </c>
    </row>
    <row r="163" spans="1:16">
      <c r="A163" s="44" t="s">
        <v>36</v>
      </c>
      <c r="B163" s="1" t="s">
        <v>72</v>
      </c>
      <c r="C163" s="1" t="s">
        <v>73</v>
      </c>
      <c r="D163" s="1" t="s">
        <v>57</v>
      </c>
      <c r="E163" s="1" t="s">
        <v>48</v>
      </c>
      <c r="F163" s="1" t="s">
        <v>114</v>
      </c>
      <c r="G163" s="326">
        <v>427791.14898520004</v>
      </c>
      <c r="H163" s="326">
        <v>10999.666666666668</v>
      </c>
      <c r="I163" s="326">
        <v>41517.666666666664</v>
      </c>
      <c r="J163" s="326">
        <v>7.5</v>
      </c>
      <c r="K163" s="326">
        <v>165</v>
      </c>
      <c r="L163" s="326">
        <v>0</v>
      </c>
      <c r="M163" s="326">
        <v>132</v>
      </c>
      <c r="N163" s="326">
        <v>0</v>
      </c>
      <c r="O163" s="326">
        <v>0</v>
      </c>
      <c r="P163" s="326">
        <v>0</v>
      </c>
    </row>
    <row r="164" spans="1:16">
      <c r="A164" s="44" t="s">
        <v>36</v>
      </c>
      <c r="B164" s="1" t="s">
        <v>75</v>
      </c>
      <c r="C164" s="1" t="s">
        <v>73</v>
      </c>
      <c r="D164" s="1" t="s">
        <v>57</v>
      </c>
      <c r="E164" s="1" t="s">
        <v>48</v>
      </c>
      <c r="F164" s="1" t="s">
        <v>113</v>
      </c>
      <c r="G164" s="326">
        <v>54717.294324000002</v>
      </c>
      <c r="H164" s="326">
        <v>107061</v>
      </c>
      <c r="I164" s="326">
        <v>311651.5</v>
      </c>
      <c r="J164" s="326">
        <v>0</v>
      </c>
      <c r="K164" s="326">
        <v>515</v>
      </c>
      <c r="L164" s="326">
        <v>0</v>
      </c>
      <c r="M164" s="326">
        <v>330</v>
      </c>
      <c r="N164" s="326">
        <v>0</v>
      </c>
      <c r="O164" s="326">
        <v>0</v>
      </c>
      <c r="P164" s="326">
        <v>0</v>
      </c>
    </row>
    <row r="165" spans="1:16" ht="12" thickBot="1">
      <c r="A165" s="45" t="s">
        <v>36</v>
      </c>
      <c r="B165" s="1" t="s">
        <v>75</v>
      </c>
      <c r="C165" s="1" t="s">
        <v>73</v>
      </c>
      <c r="D165" s="1" t="s">
        <v>57</v>
      </c>
      <c r="E165" s="1" t="s">
        <v>48</v>
      </c>
      <c r="F165" s="1" t="s">
        <v>114</v>
      </c>
      <c r="G165" s="326">
        <v>37934.258670000003</v>
      </c>
      <c r="H165" s="326">
        <v>12997.5</v>
      </c>
      <c r="I165" s="326">
        <v>9816</v>
      </c>
      <c r="J165" s="326">
        <v>0</v>
      </c>
      <c r="K165" s="326">
        <v>0</v>
      </c>
      <c r="L165" s="326">
        <v>0</v>
      </c>
      <c r="M165" s="326">
        <v>0</v>
      </c>
      <c r="N165" s="326">
        <v>0</v>
      </c>
      <c r="O165" s="326">
        <v>0</v>
      </c>
      <c r="P165" s="326">
        <v>0</v>
      </c>
    </row>
    <row r="166" spans="1:16">
      <c r="A166" s="43" t="s">
        <v>36</v>
      </c>
      <c r="B166" s="1" t="s">
        <v>78</v>
      </c>
      <c r="C166" s="1" t="s">
        <v>79</v>
      </c>
      <c r="D166" s="1" t="s">
        <v>57</v>
      </c>
      <c r="E166" s="1" t="s">
        <v>48</v>
      </c>
      <c r="F166" s="1" t="s">
        <v>113</v>
      </c>
      <c r="G166" s="326">
        <v>153331.03989280001</v>
      </c>
      <c r="H166" s="326">
        <v>3642</v>
      </c>
      <c r="I166" s="326">
        <v>1372498.5</v>
      </c>
      <c r="J166" s="326">
        <v>607.5</v>
      </c>
      <c r="K166" s="326">
        <v>1167</v>
      </c>
      <c r="L166" s="326">
        <v>0</v>
      </c>
      <c r="M166" s="326">
        <v>0</v>
      </c>
      <c r="N166" s="326">
        <v>0</v>
      </c>
      <c r="O166" s="326">
        <v>0</v>
      </c>
      <c r="P166" s="326">
        <v>0</v>
      </c>
    </row>
    <row r="167" spans="1:16">
      <c r="A167" s="44" t="s">
        <v>36</v>
      </c>
      <c r="B167" s="1" t="s">
        <v>78</v>
      </c>
      <c r="C167" s="1" t="s">
        <v>79</v>
      </c>
      <c r="D167" s="1" t="s">
        <v>57</v>
      </c>
      <c r="E167" s="1" t="s">
        <v>48</v>
      </c>
      <c r="F167" s="1" t="s">
        <v>114</v>
      </c>
      <c r="G167" s="326">
        <v>62150.876326000005</v>
      </c>
      <c r="H167" s="326">
        <v>48.5</v>
      </c>
      <c r="I167" s="326">
        <v>1573</v>
      </c>
      <c r="J167" s="326">
        <v>0</v>
      </c>
      <c r="K167" s="326">
        <v>88.25</v>
      </c>
      <c r="L167" s="326">
        <v>0</v>
      </c>
      <c r="M167" s="326">
        <v>66</v>
      </c>
      <c r="N167" s="326">
        <v>0</v>
      </c>
      <c r="O167" s="326">
        <v>0</v>
      </c>
      <c r="P167" s="326">
        <v>0</v>
      </c>
    </row>
    <row r="168" spans="1:16">
      <c r="A168" s="44" t="s">
        <v>36</v>
      </c>
      <c r="B168" s="1" t="s">
        <v>81</v>
      </c>
      <c r="C168" s="1" t="s">
        <v>79</v>
      </c>
      <c r="D168" s="1" t="s">
        <v>57</v>
      </c>
      <c r="E168" s="1" t="s">
        <v>48</v>
      </c>
      <c r="F168" s="1" t="s">
        <v>113</v>
      </c>
      <c r="G168" s="326">
        <v>140257.1317532</v>
      </c>
      <c r="H168" s="326">
        <v>2397.5</v>
      </c>
      <c r="I168" s="326">
        <v>99345</v>
      </c>
      <c r="J168" s="326">
        <v>0</v>
      </c>
      <c r="K168" s="326">
        <v>613.125</v>
      </c>
      <c r="L168" s="326">
        <v>0</v>
      </c>
      <c r="M168" s="326">
        <v>412.5</v>
      </c>
      <c r="N168" s="326">
        <v>0</v>
      </c>
      <c r="O168" s="326">
        <v>0</v>
      </c>
      <c r="P168" s="326">
        <v>0</v>
      </c>
    </row>
    <row r="169" spans="1:16" ht="12" thickBot="1">
      <c r="A169" s="45" t="s">
        <v>36</v>
      </c>
      <c r="B169" s="329" t="s">
        <v>81</v>
      </c>
      <c r="C169" s="169" t="s">
        <v>79</v>
      </c>
      <c r="D169" s="169" t="s">
        <v>57</v>
      </c>
      <c r="E169" s="169" t="s">
        <v>48</v>
      </c>
      <c r="F169" s="169" t="s">
        <v>114</v>
      </c>
      <c r="G169" s="327">
        <v>75424.035117199994</v>
      </c>
      <c r="H169" s="327">
        <v>10096.25</v>
      </c>
      <c r="I169" s="327">
        <v>3353.125</v>
      </c>
      <c r="J169" s="327">
        <v>759.375</v>
      </c>
      <c r="K169" s="327">
        <v>83.75</v>
      </c>
      <c r="L169" s="327">
        <v>0</v>
      </c>
      <c r="M169" s="327">
        <v>0</v>
      </c>
      <c r="N169" s="327">
        <v>0</v>
      </c>
      <c r="O169" s="327">
        <v>0</v>
      </c>
      <c r="P169" s="327">
        <v>0</v>
      </c>
    </row>
    <row r="170" spans="1:16">
      <c r="A170" s="43" t="s">
        <v>36</v>
      </c>
      <c r="B170" s="1" t="s">
        <v>83</v>
      </c>
      <c r="C170" s="1" t="s">
        <v>84</v>
      </c>
      <c r="D170" s="1" t="s">
        <v>57</v>
      </c>
      <c r="E170" s="1" t="s">
        <v>48</v>
      </c>
      <c r="F170" s="1" t="s">
        <v>113</v>
      </c>
      <c r="G170" s="328">
        <v>136471.36937280002</v>
      </c>
      <c r="H170" s="328">
        <v>11096</v>
      </c>
      <c r="I170" s="328">
        <v>154680.33333333331</v>
      </c>
      <c r="J170" s="328">
        <v>3</v>
      </c>
      <c r="K170" s="328">
        <v>1535.3333333333337</v>
      </c>
      <c r="L170" s="328">
        <v>0</v>
      </c>
      <c r="M170" s="328">
        <v>264</v>
      </c>
      <c r="N170" s="328">
        <v>0</v>
      </c>
      <c r="O170" s="328">
        <v>2073.3333333333335</v>
      </c>
      <c r="P170" s="328">
        <v>0</v>
      </c>
    </row>
    <row r="171" spans="1:16">
      <c r="A171" s="44" t="s">
        <v>36</v>
      </c>
      <c r="B171" s="1" t="s">
        <v>83</v>
      </c>
      <c r="C171" s="1" t="s">
        <v>84</v>
      </c>
      <c r="D171" s="1" t="s">
        <v>57</v>
      </c>
      <c r="E171" s="1" t="s">
        <v>48</v>
      </c>
      <c r="F171" s="1" t="s">
        <v>114</v>
      </c>
      <c r="G171" s="326">
        <v>69032.687292799994</v>
      </c>
      <c r="H171" s="326">
        <v>5805</v>
      </c>
      <c r="I171" s="326">
        <v>6055.333333333333</v>
      </c>
      <c r="J171" s="326">
        <v>0</v>
      </c>
      <c r="K171" s="326">
        <v>114.33333333333336</v>
      </c>
      <c r="L171" s="326">
        <v>0</v>
      </c>
      <c r="M171" s="326">
        <v>308</v>
      </c>
      <c r="N171" s="326">
        <v>0</v>
      </c>
      <c r="O171" s="326">
        <v>0</v>
      </c>
      <c r="P171" s="326">
        <v>0</v>
      </c>
    </row>
    <row r="172" spans="1:16">
      <c r="A172" s="44" t="s">
        <v>36</v>
      </c>
      <c r="B172" s="1" t="s">
        <v>86</v>
      </c>
      <c r="C172" s="1" t="s">
        <v>84</v>
      </c>
      <c r="D172" s="1" t="s">
        <v>57</v>
      </c>
      <c r="E172" s="1" t="s">
        <v>48</v>
      </c>
      <c r="F172" s="1" t="s">
        <v>113</v>
      </c>
      <c r="G172" s="326">
        <v>85539.837429199993</v>
      </c>
      <c r="H172" s="326">
        <v>8974</v>
      </c>
      <c r="I172" s="326">
        <v>308164</v>
      </c>
      <c r="J172" s="326">
        <v>17888</v>
      </c>
      <c r="K172" s="326">
        <v>5541</v>
      </c>
      <c r="L172" s="326">
        <v>0</v>
      </c>
      <c r="M172" s="326">
        <v>528</v>
      </c>
      <c r="N172" s="326">
        <v>0</v>
      </c>
      <c r="O172" s="326">
        <v>0</v>
      </c>
      <c r="P172" s="326">
        <v>0</v>
      </c>
    </row>
    <row r="173" spans="1:16">
      <c r="A173" s="44" t="s">
        <v>36</v>
      </c>
      <c r="B173" s="1" t="s">
        <v>86</v>
      </c>
      <c r="C173" s="1" t="s">
        <v>84</v>
      </c>
      <c r="D173" s="1" t="s">
        <v>57</v>
      </c>
      <c r="E173" s="1" t="s">
        <v>48</v>
      </c>
      <c r="F173" s="1" t="s">
        <v>114</v>
      </c>
      <c r="G173" s="326">
        <v>60311.639541999997</v>
      </c>
      <c r="H173" s="326">
        <v>2744.3333333333335</v>
      </c>
      <c r="I173" s="326">
        <v>13391.666666666668</v>
      </c>
      <c r="J173" s="326">
        <v>0</v>
      </c>
      <c r="K173" s="326">
        <v>3470</v>
      </c>
      <c r="L173" s="326">
        <v>0</v>
      </c>
      <c r="M173" s="326">
        <v>0</v>
      </c>
      <c r="N173" s="326">
        <v>0</v>
      </c>
      <c r="O173" s="326">
        <v>0</v>
      </c>
      <c r="P173" s="326">
        <v>0</v>
      </c>
    </row>
    <row r="174" spans="1:16">
      <c r="A174" s="44" t="s">
        <v>36</v>
      </c>
      <c r="B174" s="1" t="s">
        <v>88</v>
      </c>
      <c r="C174" s="1" t="s">
        <v>84</v>
      </c>
      <c r="D174" s="1" t="s">
        <v>57</v>
      </c>
      <c r="E174" s="1" t="s">
        <v>48</v>
      </c>
      <c r="F174" s="1" t="s">
        <v>113</v>
      </c>
      <c r="G174" s="326">
        <v>95471.716062800013</v>
      </c>
      <c r="H174" s="326">
        <v>44574.666666666679</v>
      </c>
      <c r="I174" s="326">
        <v>7690</v>
      </c>
      <c r="J174" s="326">
        <v>1024</v>
      </c>
      <c r="K174" s="326">
        <v>2926</v>
      </c>
      <c r="L174" s="326">
        <v>0</v>
      </c>
      <c r="M174" s="326">
        <v>0</v>
      </c>
      <c r="N174" s="326">
        <v>0</v>
      </c>
      <c r="O174" s="326">
        <v>0</v>
      </c>
      <c r="P174" s="326">
        <v>0</v>
      </c>
    </row>
    <row r="175" spans="1:16" ht="12" thickBot="1">
      <c r="A175" s="45" t="s">
        <v>36</v>
      </c>
      <c r="B175" s="1" t="s">
        <v>88</v>
      </c>
      <c r="C175" s="1" t="s">
        <v>84</v>
      </c>
      <c r="D175" s="1" t="s">
        <v>57</v>
      </c>
      <c r="E175" s="1" t="s">
        <v>48</v>
      </c>
      <c r="F175" s="1" t="s">
        <v>114</v>
      </c>
      <c r="G175" s="326">
        <v>120393.374486</v>
      </c>
      <c r="H175" s="326">
        <v>1805.6666666666667</v>
      </c>
      <c r="I175" s="326">
        <v>22840.333333333332</v>
      </c>
      <c r="J175" s="326">
        <v>0</v>
      </c>
      <c r="K175" s="326">
        <v>259</v>
      </c>
      <c r="L175" s="326">
        <v>0</v>
      </c>
      <c r="M175" s="326">
        <v>0</v>
      </c>
      <c r="N175" s="326">
        <v>0</v>
      </c>
      <c r="O175" s="326">
        <v>0</v>
      </c>
      <c r="P175" s="326">
        <v>0</v>
      </c>
    </row>
    <row r="176" spans="1:16">
      <c r="A176" s="43" t="s">
        <v>36</v>
      </c>
      <c r="B176" s="1" t="s">
        <v>91</v>
      </c>
      <c r="C176" s="1" t="s">
        <v>90</v>
      </c>
      <c r="D176" s="1" t="s">
        <v>57</v>
      </c>
      <c r="E176" s="1" t="s">
        <v>48</v>
      </c>
      <c r="F176" s="1" t="s">
        <v>113</v>
      </c>
      <c r="G176" s="326">
        <v>117052.09432839999</v>
      </c>
      <c r="H176" s="326">
        <v>18840</v>
      </c>
      <c r="I176" s="326">
        <v>566.33333333333326</v>
      </c>
      <c r="J176" s="326">
        <v>1337.3333333333335</v>
      </c>
      <c r="K176" s="326">
        <v>7696</v>
      </c>
      <c r="L176" s="326">
        <v>0</v>
      </c>
      <c r="M176" s="326">
        <v>0</v>
      </c>
      <c r="N176" s="326">
        <v>0</v>
      </c>
      <c r="O176" s="326">
        <v>0</v>
      </c>
      <c r="P176" s="326">
        <v>66.666666666666671</v>
      </c>
    </row>
    <row r="177" spans="1:16">
      <c r="A177" s="44" t="s">
        <v>36</v>
      </c>
      <c r="B177" s="1" t="s">
        <v>91</v>
      </c>
      <c r="C177" s="1" t="s">
        <v>90</v>
      </c>
      <c r="D177" s="1" t="s">
        <v>57</v>
      </c>
      <c r="E177" s="1" t="s">
        <v>48</v>
      </c>
      <c r="F177" s="1" t="s">
        <v>114</v>
      </c>
      <c r="G177" s="326">
        <v>104361.36051880001</v>
      </c>
      <c r="H177" s="326">
        <v>5701</v>
      </c>
      <c r="I177" s="326">
        <v>0</v>
      </c>
      <c r="J177" s="326">
        <v>2559</v>
      </c>
      <c r="K177" s="326">
        <v>850.33333333333326</v>
      </c>
      <c r="L177" s="326">
        <v>0</v>
      </c>
      <c r="M177" s="326">
        <v>0</v>
      </c>
      <c r="N177" s="326">
        <v>0</v>
      </c>
      <c r="O177" s="326">
        <v>0</v>
      </c>
      <c r="P177" s="326">
        <v>0</v>
      </c>
    </row>
    <row r="178" spans="1:16">
      <c r="A178" s="44" t="s">
        <v>36</v>
      </c>
      <c r="B178" s="1" t="s">
        <v>93</v>
      </c>
      <c r="C178" s="1" t="s">
        <v>90</v>
      </c>
      <c r="D178" s="1" t="s">
        <v>57</v>
      </c>
      <c r="E178" s="1" t="s">
        <v>48</v>
      </c>
      <c r="F178" s="1" t="s">
        <v>113</v>
      </c>
      <c r="G178" s="326">
        <v>145774.84210520002</v>
      </c>
      <c r="H178" s="326">
        <v>55834.5</v>
      </c>
      <c r="I178" s="326">
        <v>23990.5</v>
      </c>
      <c r="J178" s="326">
        <v>212.5</v>
      </c>
      <c r="K178" s="326">
        <v>330.5</v>
      </c>
      <c r="L178" s="326">
        <v>0</v>
      </c>
      <c r="M178" s="326">
        <v>0</v>
      </c>
      <c r="N178" s="326">
        <v>0</v>
      </c>
      <c r="O178" s="326">
        <v>0</v>
      </c>
      <c r="P178" s="326">
        <v>0</v>
      </c>
    </row>
    <row r="179" spans="1:16" ht="12" thickBot="1">
      <c r="A179" s="45" t="s">
        <v>36</v>
      </c>
      <c r="B179" s="1" t="s">
        <v>93</v>
      </c>
      <c r="C179" s="1" t="s">
        <v>90</v>
      </c>
      <c r="D179" s="1" t="s">
        <v>57</v>
      </c>
      <c r="E179" s="1" t="s">
        <v>48</v>
      </c>
      <c r="F179" s="1" t="s">
        <v>114</v>
      </c>
      <c r="G179" s="326">
        <v>274843.28342240001</v>
      </c>
      <c r="H179" s="326">
        <v>48301.5</v>
      </c>
      <c r="I179" s="326">
        <v>17176</v>
      </c>
      <c r="J179" s="326">
        <v>0</v>
      </c>
      <c r="K179" s="326">
        <v>325</v>
      </c>
      <c r="L179" s="326">
        <v>0</v>
      </c>
      <c r="M179" s="326">
        <v>132</v>
      </c>
      <c r="N179" s="326">
        <v>0</v>
      </c>
      <c r="O179" s="326">
        <v>0</v>
      </c>
      <c r="P179" s="326">
        <v>0</v>
      </c>
    </row>
    <row r="180" spans="1:16">
      <c r="A180" s="43" t="s">
        <v>36</v>
      </c>
      <c r="B180" s="1" t="s">
        <v>96</v>
      </c>
      <c r="C180" s="1" t="s">
        <v>95</v>
      </c>
      <c r="D180" s="1" t="s">
        <v>57</v>
      </c>
      <c r="E180" s="1" t="s">
        <v>48</v>
      </c>
      <c r="F180" s="1" t="s">
        <v>113</v>
      </c>
      <c r="G180" s="326">
        <v>102966.60595760001</v>
      </c>
      <c r="H180" s="326">
        <v>38004.666666666664</v>
      </c>
      <c r="I180" s="326">
        <v>3899.6666666666665</v>
      </c>
      <c r="J180" s="326">
        <v>499</v>
      </c>
      <c r="K180" s="326">
        <v>1419.3333333333335</v>
      </c>
      <c r="L180" s="326">
        <v>0</v>
      </c>
      <c r="M180" s="326">
        <v>0</v>
      </c>
      <c r="N180" s="326">
        <v>0</v>
      </c>
      <c r="O180" s="326">
        <v>0</v>
      </c>
      <c r="P180" s="326">
        <v>0</v>
      </c>
    </row>
    <row r="181" spans="1:16">
      <c r="A181" s="44" t="s">
        <v>36</v>
      </c>
      <c r="B181" s="1" t="s">
        <v>96</v>
      </c>
      <c r="C181" s="1" t="s">
        <v>95</v>
      </c>
      <c r="D181" s="1" t="s">
        <v>57</v>
      </c>
      <c r="E181" s="1" t="s">
        <v>48</v>
      </c>
      <c r="F181" s="1" t="s">
        <v>114</v>
      </c>
      <c r="G181" s="326">
        <v>97632.819283999983</v>
      </c>
      <c r="H181" s="326">
        <v>9549.3333333333339</v>
      </c>
      <c r="I181" s="326">
        <v>7686.3333333333339</v>
      </c>
      <c r="J181" s="326">
        <v>0</v>
      </c>
      <c r="K181" s="326">
        <v>31</v>
      </c>
      <c r="L181" s="326">
        <v>0</v>
      </c>
      <c r="M181" s="326">
        <v>0</v>
      </c>
      <c r="N181" s="326">
        <v>0</v>
      </c>
      <c r="O181" s="326">
        <v>0</v>
      </c>
      <c r="P181" s="326">
        <v>0</v>
      </c>
    </row>
    <row r="182" spans="1:16">
      <c r="A182" s="44" t="s">
        <v>36</v>
      </c>
      <c r="B182" s="1" t="s">
        <v>98</v>
      </c>
      <c r="C182" s="1" t="s">
        <v>95</v>
      </c>
      <c r="D182" s="1" t="s">
        <v>57</v>
      </c>
      <c r="E182" s="1" t="s">
        <v>48</v>
      </c>
      <c r="F182" s="1" t="s">
        <v>113</v>
      </c>
      <c r="G182" s="326">
        <v>219620.19898280001</v>
      </c>
      <c r="H182" s="326">
        <v>42723</v>
      </c>
      <c r="I182" s="326">
        <v>67183</v>
      </c>
      <c r="J182" s="326">
        <v>0</v>
      </c>
      <c r="K182" s="326">
        <v>4402</v>
      </c>
      <c r="L182" s="326">
        <v>0</v>
      </c>
      <c r="M182" s="326">
        <v>0</v>
      </c>
      <c r="N182" s="326">
        <v>0</v>
      </c>
      <c r="O182" s="326">
        <v>0</v>
      </c>
      <c r="P182" s="326">
        <v>0</v>
      </c>
    </row>
    <row r="183" spans="1:16" ht="12" thickBot="1">
      <c r="A183" s="45" t="s">
        <v>36</v>
      </c>
      <c r="B183" s="169" t="s">
        <v>98</v>
      </c>
      <c r="C183" s="169" t="s">
        <v>95</v>
      </c>
      <c r="D183" s="169" t="s">
        <v>57</v>
      </c>
      <c r="E183" s="169" t="s">
        <v>48</v>
      </c>
      <c r="F183" s="169" t="s">
        <v>114</v>
      </c>
      <c r="G183" s="327">
        <v>219589.5450364</v>
      </c>
      <c r="H183" s="327">
        <v>40654</v>
      </c>
      <c r="I183" s="327">
        <v>67476</v>
      </c>
      <c r="J183" s="327">
        <v>0</v>
      </c>
      <c r="K183" s="327">
        <v>2428</v>
      </c>
      <c r="L183" s="327">
        <v>0</v>
      </c>
      <c r="M183" s="327">
        <v>0</v>
      </c>
      <c r="N183" s="327">
        <v>0</v>
      </c>
      <c r="O183" s="327">
        <v>0</v>
      </c>
      <c r="P183" s="327">
        <v>0</v>
      </c>
    </row>
    <row r="184" spans="1:16">
      <c r="A184" s="43" t="s">
        <v>36</v>
      </c>
      <c r="B184" s="1" t="s">
        <v>100</v>
      </c>
      <c r="C184" s="1" t="s">
        <v>101</v>
      </c>
      <c r="D184" s="1" t="s">
        <v>57</v>
      </c>
      <c r="E184" s="1" t="s">
        <v>48</v>
      </c>
      <c r="F184" s="1" t="s">
        <v>113</v>
      </c>
      <c r="G184" s="328">
        <v>88222.057739199998</v>
      </c>
      <c r="H184" s="328">
        <v>8500</v>
      </c>
      <c r="I184" s="328">
        <v>6593.6666666666652</v>
      </c>
      <c r="J184" s="328">
        <v>0</v>
      </c>
      <c r="K184" s="328">
        <v>2979.6666666666665</v>
      </c>
      <c r="L184" s="328">
        <v>114.66666666666667</v>
      </c>
      <c r="M184" s="328">
        <v>0</v>
      </c>
      <c r="N184" s="328">
        <v>0</v>
      </c>
      <c r="O184" s="328">
        <v>0</v>
      </c>
      <c r="P184" s="328">
        <v>0</v>
      </c>
    </row>
    <row r="185" spans="1:16">
      <c r="A185" s="44" t="s">
        <v>36</v>
      </c>
      <c r="B185" s="1" t="s">
        <v>100</v>
      </c>
      <c r="C185" s="1" t="s">
        <v>101</v>
      </c>
      <c r="D185" s="1" t="s">
        <v>57</v>
      </c>
      <c r="E185" s="1" t="s">
        <v>48</v>
      </c>
      <c r="F185" s="1" t="s">
        <v>114</v>
      </c>
      <c r="G185" s="326">
        <v>122968.3059836</v>
      </c>
      <c r="H185" s="326">
        <v>12831.333333333332</v>
      </c>
      <c r="I185" s="326">
        <v>7978.3333333333321</v>
      </c>
      <c r="J185" s="326">
        <v>0</v>
      </c>
      <c r="K185" s="326">
        <v>812</v>
      </c>
      <c r="L185" s="326">
        <v>114.66666666666667</v>
      </c>
      <c r="M185" s="326">
        <v>0</v>
      </c>
      <c r="N185" s="326">
        <v>0</v>
      </c>
      <c r="O185" s="326">
        <v>0</v>
      </c>
      <c r="P185" s="326">
        <v>0</v>
      </c>
    </row>
    <row r="186" spans="1:16">
      <c r="A186" s="44" t="s">
        <v>36</v>
      </c>
      <c r="B186" s="1" t="s">
        <v>103</v>
      </c>
      <c r="C186" s="1" t="s">
        <v>101</v>
      </c>
      <c r="D186" s="1" t="s">
        <v>57</v>
      </c>
      <c r="E186" s="1" t="s">
        <v>48</v>
      </c>
      <c r="F186" s="1" t="s">
        <v>113</v>
      </c>
      <c r="G186" s="326">
        <v>139659.37979840001</v>
      </c>
      <c r="H186" s="326">
        <v>10805</v>
      </c>
      <c r="I186" s="326">
        <v>16709.666666666664</v>
      </c>
      <c r="J186" s="326">
        <v>39.666666666666671</v>
      </c>
      <c r="K186" s="326">
        <v>325.33333333333331</v>
      </c>
      <c r="L186" s="326">
        <v>138</v>
      </c>
      <c r="M186" s="326">
        <v>0</v>
      </c>
      <c r="N186" s="326">
        <v>0</v>
      </c>
      <c r="O186" s="326">
        <v>0</v>
      </c>
      <c r="P186" s="326">
        <v>0</v>
      </c>
    </row>
    <row r="187" spans="1:16" ht="12" thickBot="1">
      <c r="A187" s="45" t="s">
        <v>36</v>
      </c>
      <c r="B187" s="1" t="s">
        <v>103</v>
      </c>
      <c r="C187" s="1" t="s">
        <v>101</v>
      </c>
      <c r="D187" s="1" t="s">
        <v>57</v>
      </c>
      <c r="E187" s="1" t="s">
        <v>48</v>
      </c>
      <c r="F187" s="1" t="s">
        <v>114</v>
      </c>
      <c r="G187" s="326">
        <v>220785.048946</v>
      </c>
      <c r="H187" s="326">
        <v>15471.666666666666</v>
      </c>
      <c r="I187" s="326">
        <v>22749.666666666664</v>
      </c>
      <c r="J187" s="326">
        <v>0</v>
      </c>
      <c r="K187" s="326">
        <v>323.66666666666674</v>
      </c>
      <c r="L187" s="326">
        <v>0</v>
      </c>
      <c r="M187" s="326">
        <v>0</v>
      </c>
      <c r="N187" s="326">
        <v>0</v>
      </c>
      <c r="O187" s="326">
        <v>0</v>
      </c>
      <c r="P187" s="326">
        <v>0</v>
      </c>
    </row>
    <row r="188" spans="1:16">
      <c r="A188" s="43" t="s">
        <v>36</v>
      </c>
      <c r="B188" s="1" t="s">
        <v>105</v>
      </c>
      <c r="C188" s="1" t="s">
        <v>32</v>
      </c>
      <c r="D188" s="1" t="s">
        <v>57</v>
      </c>
      <c r="E188" s="1" t="s">
        <v>48</v>
      </c>
      <c r="F188" s="1" t="s">
        <v>113</v>
      </c>
      <c r="G188" s="326">
        <v>125543.23748120002</v>
      </c>
      <c r="H188" s="326">
        <v>13621</v>
      </c>
      <c r="I188" s="326">
        <v>11859.333333333334</v>
      </c>
      <c r="J188" s="326">
        <v>1672.3333333333335</v>
      </c>
      <c r="K188" s="326">
        <v>33433</v>
      </c>
      <c r="L188" s="326">
        <v>0</v>
      </c>
      <c r="M188" s="326">
        <v>0</v>
      </c>
      <c r="N188" s="326">
        <v>0</v>
      </c>
      <c r="O188" s="326">
        <v>0</v>
      </c>
      <c r="P188" s="326">
        <v>0</v>
      </c>
    </row>
    <row r="189" spans="1:16">
      <c r="A189" s="44" t="s">
        <v>36</v>
      </c>
      <c r="B189" s="1" t="s">
        <v>105</v>
      </c>
      <c r="C189" s="1" t="s">
        <v>32</v>
      </c>
      <c r="D189" s="1" t="s">
        <v>57</v>
      </c>
      <c r="E189" s="1" t="s">
        <v>48</v>
      </c>
      <c r="F189" s="1" t="s">
        <v>114</v>
      </c>
      <c r="G189" s="326">
        <v>165286.07898880003</v>
      </c>
      <c r="H189" s="326">
        <v>15418.333333333332</v>
      </c>
      <c r="I189" s="326">
        <v>31572</v>
      </c>
      <c r="J189" s="326">
        <v>0</v>
      </c>
      <c r="K189" s="326">
        <v>671.33333333333337</v>
      </c>
      <c r="L189" s="326">
        <v>0</v>
      </c>
      <c r="M189" s="326">
        <v>0</v>
      </c>
      <c r="N189" s="326">
        <v>0</v>
      </c>
      <c r="O189" s="326">
        <v>0</v>
      </c>
      <c r="P189" s="326">
        <v>0</v>
      </c>
    </row>
    <row r="190" spans="1:16">
      <c r="A190" s="44" t="s">
        <v>36</v>
      </c>
      <c r="B190" s="1" t="s">
        <v>18</v>
      </c>
      <c r="C190" s="1" t="s">
        <v>32</v>
      </c>
      <c r="D190" s="1" t="s">
        <v>57</v>
      </c>
      <c r="E190" s="1" t="s">
        <v>48</v>
      </c>
      <c r="F190" s="1" t="s">
        <v>113</v>
      </c>
      <c r="G190" s="326">
        <v>267777.54877719999</v>
      </c>
      <c r="H190" s="326">
        <v>37221</v>
      </c>
      <c r="I190" s="326">
        <v>52191</v>
      </c>
      <c r="J190" s="326">
        <v>892</v>
      </c>
      <c r="K190" s="326">
        <v>27058</v>
      </c>
      <c r="L190" s="326">
        <v>0</v>
      </c>
      <c r="M190" s="326">
        <v>88</v>
      </c>
      <c r="N190" s="326">
        <v>0</v>
      </c>
      <c r="O190" s="326">
        <v>0</v>
      </c>
      <c r="P190" s="326">
        <v>0</v>
      </c>
    </row>
    <row r="191" spans="1:16" ht="12" thickBot="1">
      <c r="A191" s="45" t="s">
        <v>36</v>
      </c>
      <c r="B191" s="1" t="s">
        <v>18</v>
      </c>
      <c r="C191" s="1" t="s">
        <v>32</v>
      </c>
      <c r="D191" s="1" t="s">
        <v>57</v>
      </c>
      <c r="E191" s="1" t="s">
        <v>48</v>
      </c>
      <c r="F191" s="1" t="s">
        <v>114</v>
      </c>
      <c r="G191" s="326">
        <v>139598.07190560002</v>
      </c>
      <c r="H191" s="326">
        <v>75740.333333333328</v>
      </c>
      <c r="I191" s="326">
        <v>131660.66666666663</v>
      </c>
      <c r="J191" s="326">
        <v>0</v>
      </c>
      <c r="K191" s="326">
        <v>613.66666666666674</v>
      </c>
      <c r="L191" s="326">
        <v>0</v>
      </c>
      <c r="M191" s="326">
        <v>0</v>
      </c>
      <c r="N191" s="326">
        <v>0</v>
      </c>
      <c r="O191" s="326">
        <v>0</v>
      </c>
      <c r="P191" s="326">
        <v>0</v>
      </c>
    </row>
    <row r="192" spans="1:16">
      <c r="A192" s="43" t="s">
        <v>36</v>
      </c>
      <c r="B192" s="1" t="s">
        <v>20</v>
      </c>
      <c r="C192" s="1" t="s">
        <v>30</v>
      </c>
      <c r="D192" s="1" t="s">
        <v>57</v>
      </c>
      <c r="E192" s="1" t="s">
        <v>48</v>
      </c>
      <c r="F192" s="1" t="s">
        <v>113</v>
      </c>
      <c r="G192" s="326">
        <v>180275.8587784</v>
      </c>
      <c r="H192" s="326">
        <v>302638</v>
      </c>
      <c r="I192" s="326">
        <v>76804</v>
      </c>
      <c r="J192" s="326">
        <v>7506</v>
      </c>
      <c r="K192" s="326">
        <v>24618</v>
      </c>
      <c r="L192" s="326">
        <v>0</v>
      </c>
      <c r="M192" s="326">
        <v>0</v>
      </c>
      <c r="N192" s="326">
        <v>0</v>
      </c>
      <c r="O192" s="326">
        <v>0</v>
      </c>
      <c r="P192" s="326">
        <v>0</v>
      </c>
    </row>
    <row r="193" spans="1:16" ht="12" thickBot="1">
      <c r="A193" s="45" t="s">
        <v>36</v>
      </c>
      <c r="B193" s="329" t="s">
        <v>20</v>
      </c>
      <c r="C193" s="169" t="s">
        <v>30</v>
      </c>
      <c r="D193" s="169" t="s">
        <v>57</v>
      </c>
      <c r="E193" s="169" t="s">
        <v>48</v>
      </c>
      <c r="F193" s="169" t="s">
        <v>114</v>
      </c>
      <c r="G193" s="327">
        <v>403038.0872672</v>
      </c>
      <c r="H193" s="327">
        <v>570072</v>
      </c>
      <c r="I193" s="327">
        <v>441800</v>
      </c>
      <c r="J193" s="327">
        <v>1700</v>
      </c>
      <c r="K193" s="327">
        <v>7448</v>
      </c>
      <c r="L193" s="327">
        <v>0</v>
      </c>
      <c r="M193" s="327">
        <v>0</v>
      </c>
      <c r="N193" s="327">
        <v>0</v>
      </c>
      <c r="O193" s="327">
        <v>0</v>
      </c>
      <c r="P193" s="327">
        <v>0</v>
      </c>
    </row>
    <row r="194" spans="1:16">
      <c r="A194" s="55" t="s">
        <v>39</v>
      </c>
      <c r="B194" s="1" t="s">
        <v>52</v>
      </c>
      <c r="C194" s="1" t="s">
        <v>44</v>
      </c>
      <c r="D194" s="1" t="s">
        <v>45</v>
      </c>
      <c r="E194" s="1" t="s">
        <v>48</v>
      </c>
      <c r="F194" s="1" t="s">
        <v>113</v>
      </c>
      <c r="G194" s="328">
        <v>166098.40856839999</v>
      </c>
      <c r="H194" s="328">
        <v>206545</v>
      </c>
      <c r="I194" s="328">
        <v>2056493</v>
      </c>
      <c r="J194" s="328">
        <v>715</v>
      </c>
      <c r="K194" s="328">
        <v>0</v>
      </c>
      <c r="L194" s="328">
        <v>0</v>
      </c>
      <c r="M194" s="328">
        <v>0</v>
      </c>
      <c r="N194" s="328">
        <v>0</v>
      </c>
      <c r="O194" s="328">
        <v>0</v>
      </c>
      <c r="P194" s="328">
        <v>0</v>
      </c>
    </row>
    <row r="195" spans="1:16">
      <c r="A195" s="53" t="s">
        <v>39</v>
      </c>
      <c r="B195" s="1" t="s">
        <v>52</v>
      </c>
      <c r="C195" s="1" t="s">
        <v>44</v>
      </c>
      <c r="D195" s="1" t="s">
        <v>45</v>
      </c>
      <c r="E195" s="1" t="s">
        <v>48</v>
      </c>
      <c r="F195" s="1" t="s">
        <v>114</v>
      </c>
      <c r="G195" s="326">
        <v>592448.82207280013</v>
      </c>
      <c r="H195" s="326">
        <v>2587.1</v>
      </c>
      <c r="I195" s="326">
        <v>234930.2</v>
      </c>
      <c r="J195" s="326">
        <v>42.9</v>
      </c>
      <c r="K195" s="326">
        <v>0</v>
      </c>
      <c r="L195" s="326">
        <v>17.2</v>
      </c>
      <c r="M195" s="326">
        <v>0</v>
      </c>
      <c r="N195" s="326">
        <v>0</v>
      </c>
      <c r="O195" s="326">
        <v>0</v>
      </c>
      <c r="P195" s="326">
        <v>0</v>
      </c>
    </row>
    <row r="196" spans="1:16">
      <c r="A196" s="53" t="s">
        <v>39</v>
      </c>
      <c r="B196" s="1" t="s">
        <v>54</v>
      </c>
      <c r="C196" s="1" t="s">
        <v>44</v>
      </c>
      <c r="D196" s="1" t="s">
        <v>45</v>
      </c>
      <c r="E196" s="1" t="s">
        <v>48</v>
      </c>
      <c r="F196" s="1" t="s">
        <v>113</v>
      </c>
      <c r="G196" s="326">
        <v>146924.36509520005</v>
      </c>
      <c r="H196" s="326">
        <v>76247.5</v>
      </c>
      <c r="I196" s="326">
        <v>2475817.5</v>
      </c>
      <c r="J196" s="326">
        <v>0</v>
      </c>
      <c r="K196" s="326">
        <v>267680</v>
      </c>
      <c r="L196" s="326">
        <v>0</v>
      </c>
      <c r="M196" s="326">
        <v>47190</v>
      </c>
      <c r="N196" s="326">
        <v>0</v>
      </c>
      <c r="O196" s="326">
        <v>0</v>
      </c>
      <c r="P196" s="326">
        <v>0</v>
      </c>
    </row>
    <row r="197" spans="1:16" ht="12" thickBot="1">
      <c r="A197" s="56" t="s">
        <v>39</v>
      </c>
      <c r="B197" s="1" t="s">
        <v>54</v>
      </c>
      <c r="C197" s="1" t="s">
        <v>44</v>
      </c>
      <c r="D197" s="1" t="s">
        <v>45</v>
      </c>
      <c r="E197" s="1" t="s">
        <v>48</v>
      </c>
      <c r="F197" s="1" t="s">
        <v>114</v>
      </c>
      <c r="G197" s="326">
        <v>204875.65076439999</v>
      </c>
      <c r="H197" s="326">
        <v>76173.333333333328</v>
      </c>
      <c r="I197" s="326">
        <v>108522.5</v>
      </c>
      <c r="J197" s="326">
        <v>0</v>
      </c>
      <c r="K197" s="326">
        <v>171.66666666666669</v>
      </c>
      <c r="L197" s="326">
        <v>0</v>
      </c>
      <c r="M197" s="326">
        <v>330</v>
      </c>
      <c r="N197" s="326">
        <v>0</v>
      </c>
      <c r="O197" s="326">
        <v>0</v>
      </c>
      <c r="P197" s="326">
        <v>83.333333333333343</v>
      </c>
    </row>
    <row r="198" spans="1:16">
      <c r="A198" s="55" t="s">
        <v>39</v>
      </c>
      <c r="B198" s="1" t="s">
        <v>58</v>
      </c>
      <c r="C198" s="1" t="s">
        <v>56</v>
      </c>
      <c r="D198" s="1" t="s">
        <v>57</v>
      </c>
      <c r="E198" s="1" t="s">
        <v>48</v>
      </c>
      <c r="F198" s="1" t="s">
        <v>113</v>
      </c>
      <c r="G198" s="326">
        <v>267562.97115240002</v>
      </c>
      <c r="H198" s="326">
        <v>24809.5</v>
      </c>
      <c r="I198" s="326">
        <v>149334.5</v>
      </c>
      <c r="J198" s="326">
        <v>208</v>
      </c>
      <c r="K198" s="326">
        <v>721</v>
      </c>
      <c r="L198" s="326">
        <v>0</v>
      </c>
      <c r="M198" s="326">
        <v>17424</v>
      </c>
      <c r="N198" s="326">
        <v>0</v>
      </c>
      <c r="O198" s="326">
        <v>0</v>
      </c>
      <c r="P198" s="326">
        <v>0</v>
      </c>
    </row>
    <row r="199" spans="1:16">
      <c r="A199" s="53" t="s">
        <v>39</v>
      </c>
      <c r="B199" s="1" t="s">
        <v>58</v>
      </c>
      <c r="C199" s="1" t="s">
        <v>56</v>
      </c>
      <c r="D199" s="1" t="s">
        <v>57</v>
      </c>
      <c r="E199" s="1" t="s">
        <v>48</v>
      </c>
      <c r="F199" s="1" t="s">
        <v>114</v>
      </c>
      <c r="G199" s="326">
        <v>187295.61250399999</v>
      </c>
      <c r="H199" s="326">
        <v>8119.875</v>
      </c>
      <c r="I199" s="326">
        <v>69058.5</v>
      </c>
      <c r="J199" s="326">
        <v>0</v>
      </c>
      <c r="K199" s="326">
        <v>12.25</v>
      </c>
      <c r="L199" s="326">
        <v>0</v>
      </c>
      <c r="M199" s="326">
        <v>0</v>
      </c>
      <c r="N199" s="326">
        <v>0</v>
      </c>
      <c r="O199" s="326">
        <v>0</v>
      </c>
      <c r="P199" s="326">
        <v>0</v>
      </c>
    </row>
    <row r="200" spans="1:16">
      <c r="A200" s="53" t="s">
        <v>39</v>
      </c>
      <c r="B200" s="1" t="s">
        <v>60</v>
      </c>
      <c r="C200" s="1" t="s">
        <v>56</v>
      </c>
      <c r="D200" s="1" t="s">
        <v>57</v>
      </c>
      <c r="E200" s="1" t="s">
        <v>48</v>
      </c>
      <c r="F200" s="1" t="s">
        <v>113</v>
      </c>
      <c r="G200" s="326">
        <v>490432.48845360003</v>
      </c>
      <c r="H200" s="326">
        <v>29398</v>
      </c>
      <c r="I200" s="326">
        <v>123469.5</v>
      </c>
      <c r="J200" s="326">
        <v>0</v>
      </c>
      <c r="K200" s="326">
        <v>164.25</v>
      </c>
      <c r="L200" s="326">
        <v>0</v>
      </c>
      <c r="M200" s="326">
        <v>3069</v>
      </c>
      <c r="N200" s="326">
        <v>0</v>
      </c>
      <c r="O200" s="326">
        <v>0</v>
      </c>
      <c r="P200" s="326">
        <v>0</v>
      </c>
    </row>
    <row r="201" spans="1:16" ht="12" thickBot="1">
      <c r="A201" s="56" t="s">
        <v>39</v>
      </c>
      <c r="B201" s="1" t="s">
        <v>60</v>
      </c>
      <c r="C201" s="1" t="s">
        <v>56</v>
      </c>
      <c r="D201" s="1" t="s">
        <v>57</v>
      </c>
      <c r="E201" s="1" t="s">
        <v>48</v>
      </c>
      <c r="F201" s="1" t="s">
        <v>114</v>
      </c>
      <c r="G201" s="326">
        <v>687797.92235000001</v>
      </c>
      <c r="H201" s="326">
        <v>33063.599999999999</v>
      </c>
      <c r="I201" s="326">
        <v>1335.6</v>
      </c>
      <c r="J201" s="326">
        <v>0</v>
      </c>
      <c r="K201" s="326">
        <v>61.8</v>
      </c>
      <c r="L201" s="326">
        <v>0</v>
      </c>
      <c r="M201" s="326">
        <v>0</v>
      </c>
      <c r="N201" s="326">
        <v>0</v>
      </c>
      <c r="O201" s="326">
        <v>622</v>
      </c>
      <c r="P201" s="326">
        <v>80</v>
      </c>
    </row>
    <row r="202" spans="1:16">
      <c r="A202" s="55" t="s">
        <v>39</v>
      </c>
      <c r="B202" s="1" t="s">
        <v>63</v>
      </c>
      <c r="C202" s="1" t="s">
        <v>62</v>
      </c>
      <c r="D202" s="1" t="s">
        <v>57</v>
      </c>
      <c r="E202" s="1" t="s">
        <v>48</v>
      </c>
      <c r="F202" s="1" t="s">
        <v>113</v>
      </c>
      <c r="G202" s="326">
        <v>446781.26877999998</v>
      </c>
      <c r="H202" s="326">
        <v>32834.5</v>
      </c>
      <c r="I202" s="326">
        <v>249459.5</v>
      </c>
      <c r="J202" s="326">
        <v>2874120</v>
      </c>
      <c r="K202" s="326">
        <v>0</v>
      </c>
      <c r="L202" s="326">
        <v>0</v>
      </c>
      <c r="M202" s="326">
        <v>2244</v>
      </c>
      <c r="N202" s="326">
        <v>0</v>
      </c>
      <c r="O202" s="326">
        <v>0</v>
      </c>
      <c r="P202" s="326">
        <v>0</v>
      </c>
    </row>
    <row r="203" spans="1:16" ht="12" thickBot="1">
      <c r="A203" s="56" t="s">
        <v>39</v>
      </c>
      <c r="B203" s="169" t="s">
        <v>63</v>
      </c>
      <c r="C203" s="169" t="s">
        <v>62</v>
      </c>
      <c r="D203" s="169" t="s">
        <v>57</v>
      </c>
      <c r="E203" s="169" t="s">
        <v>48</v>
      </c>
      <c r="F203" s="169" t="s">
        <v>114</v>
      </c>
      <c r="G203" s="327">
        <v>421966.89916919998</v>
      </c>
      <c r="H203" s="327">
        <v>5959.5</v>
      </c>
      <c r="I203" s="327">
        <v>25704</v>
      </c>
      <c r="J203" s="327">
        <v>152339.5</v>
      </c>
      <c r="K203" s="327">
        <v>8647</v>
      </c>
      <c r="L203" s="327">
        <v>0</v>
      </c>
      <c r="M203" s="327">
        <v>0</v>
      </c>
      <c r="N203" s="327">
        <v>0</v>
      </c>
      <c r="O203" s="327">
        <v>0</v>
      </c>
      <c r="P203" s="327">
        <v>0</v>
      </c>
    </row>
    <row r="204" spans="1:16">
      <c r="A204" s="55" t="s">
        <v>39</v>
      </c>
      <c r="B204" s="1" t="s">
        <v>66</v>
      </c>
      <c r="C204" s="1" t="s">
        <v>67</v>
      </c>
      <c r="D204" s="1" t="s">
        <v>57</v>
      </c>
      <c r="E204" s="1" t="s">
        <v>48</v>
      </c>
      <c r="F204" s="1" t="s">
        <v>113</v>
      </c>
      <c r="G204" s="328">
        <v>586793.16896200005</v>
      </c>
      <c r="H204" s="328">
        <v>28208</v>
      </c>
      <c r="I204" s="328">
        <v>227304.5</v>
      </c>
      <c r="J204" s="328">
        <v>3645</v>
      </c>
      <c r="K204" s="328">
        <v>73242</v>
      </c>
      <c r="L204" s="328">
        <v>0</v>
      </c>
      <c r="M204" s="328">
        <v>4158</v>
      </c>
      <c r="N204" s="328">
        <v>0</v>
      </c>
      <c r="O204" s="328">
        <v>0</v>
      </c>
      <c r="P204" s="328">
        <v>0</v>
      </c>
    </row>
    <row r="205" spans="1:16">
      <c r="A205" s="53" t="s">
        <v>39</v>
      </c>
      <c r="B205" s="1" t="s">
        <v>66</v>
      </c>
      <c r="C205" s="1" t="s">
        <v>67</v>
      </c>
      <c r="D205" s="1" t="s">
        <v>57</v>
      </c>
      <c r="E205" s="1" t="s">
        <v>48</v>
      </c>
      <c r="F205" s="1" t="s">
        <v>114</v>
      </c>
      <c r="G205" s="326">
        <v>273141.9893972</v>
      </c>
      <c r="H205" s="326">
        <v>162139</v>
      </c>
      <c r="I205" s="326">
        <v>119230</v>
      </c>
      <c r="J205" s="326">
        <v>0</v>
      </c>
      <c r="K205" s="326">
        <v>981</v>
      </c>
      <c r="L205" s="326">
        <v>0</v>
      </c>
      <c r="M205" s="326">
        <v>330</v>
      </c>
      <c r="N205" s="326">
        <v>0</v>
      </c>
      <c r="O205" s="326">
        <v>0</v>
      </c>
      <c r="P205" s="326">
        <v>0</v>
      </c>
    </row>
    <row r="206" spans="1:16">
      <c r="A206" s="53" t="s">
        <v>39</v>
      </c>
      <c r="B206" s="1" t="s">
        <v>68</v>
      </c>
      <c r="C206" s="1" t="s">
        <v>67</v>
      </c>
      <c r="D206" s="1" t="s">
        <v>57</v>
      </c>
      <c r="E206" s="1" t="s">
        <v>48</v>
      </c>
      <c r="F206" s="1" t="s">
        <v>113</v>
      </c>
      <c r="G206" s="326">
        <v>267011.20011720003</v>
      </c>
      <c r="H206" s="326">
        <v>46605</v>
      </c>
      <c r="I206" s="326">
        <v>1578136.6666666665</v>
      </c>
      <c r="J206" s="326">
        <v>15</v>
      </c>
      <c r="K206" s="326">
        <v>5805</v>
      </c>
      <c r="L206" s="326">
        <v>0</v>
      </c>
      <c r="M206" s="326">
        <v>880</v>
      </c>
      <c r="N206" s="326">
        <v>0</v>
      </c>
      <c r="O206" s="326">
        <v>0</v>
      </c>
      <c r="P206" s="326">
        <v>0</v>
      </c>
    </row>
    <row r="207" spans="1:16">
      <c r="A207" s="53" t="s">
        <v>39</v>
      </c>
      <c r="B207" s="1" t="s">
        <v>68</v>
      </c>
      <c r="C207" s="1" t="s">
        <v>67</v>
      </c>
      <c r="D207" s="1" t="s">
        <v>57</v>
      </c>
      <c r="E207" s="1" t="s">
        <v>48</v>
      </c>
      <c r="F207" s="1" t="s">
        <v>114</v>
      </c>
      <c r="G207" s="326">
        <v>150556.85774360001</v>
      </c>
      <c r="H207" s="326">
        <v>440030</v>
      </c>
      <c r="I207" s="326">
        <v>73246</v>
      </c>
      <c r="J207" s="326">
        <v>0</v>
      </c>
      <c r="K207" s="326">
        <v>1746</v>
      </c>
      <c r="L207" s="326">
        <v>0</v>
      </c>
      <c r="M207" s="326">
        <v>0</v>
      </c>
      <c r="N207" s="326">
        <v>0</v>
      </c>
      <c r="O207" s="326">
        <v>0</v>
      </c>
      <c r="P207" s="326">
        <v>0</v>
      </c>
    </row>
    <row r="208" spans="1:16">
      <c r="A208" s="53" t="s">
        <v>39</v>
      </c>
      <c r="B208" s="1" t="s">
        <v>70</v>
      </c>
      <c r="C208" s="1" t="s">
        <v>67</v>
      </c>
      <c r="D208" s="1" t="s">
        <v>57</v>
      </c>
      <c r="E208" s="1" t="s">
        <v>48</v>
      </c>
      <c r="F208" s="1" t="s">
        <v>113</v>
      </c>
      <c r="G208" s="326">
        <v>344397.08780399995</v>
      </c>
      <c r="H208" s="326">
        <v>76662</v>
      </c>
      <c r="I208" s="326">
        <v>491587.5</v>
      </c>
      <c r="J208" s="326">
        <v>13.5</v>
      </c>
      <c r="K208" s="326">
        <v>269.5</v>
      </c>
      <c r="L208" s="326">
        <v>0</v>
      </c>
      <c r="M208" s="326">
        <v>132</v>
      </c>
      <c r="N208" s="326">
        <v>0</v>
      </c>
      <c r="O208" s="326">
        <v>0</v>
      </c>
      <c r="P208" s="326">
        <v>0</v>
      </c>
    </row>
    <row r="209" spans="1:16" ht="12" thickBot="1">
      <c r="A209" s="56" t="s">
        <v>39</v>
      </c>
      <c r="B209" s="1" t="s">
        <v>70</v>
      </c>
      <c r="C209" s="1" t="s">
        <v>67</v>
      </c>
      <c r="D209" s="1" t="s">
        <v>57</v>
      </c>
      <c r="E209" s="1" t="s">
        <v>48</v>
      </c>
      <c r="F209" s="1" t="s">
        <v>114</v>
      </c>
      <c r="G209" s="326">
        <v>284591.23837760004</v>
      </c>
      <c r="H209" s="326">
        <v>153029.5</v>
      </c>
      <c r="I209" s="326">
        <v>101161.5</v>
      </c>
      <c r="J209" s="326">
        <v>0</v>
      </c>
      <c r="K209" s="326">
        <v>299</v>
      </c>
      <c r="L209" s="326">
        <v>0</v>
      </c>
      <c r="M209" s="326">
        <v>462</v>
      </c>
      <c r="N209" s="326">
        <v>0</v>
      </c>
      <c r="O209" s="326">
        <v>0</v>
      </c>
      <c r="P209" s="326">
        <v>0</v>
      </c>
    </row>
    <row r="210" spans="1:16">
      <c r="A210" s="55" t="s">
        <v>39</v>
      </c>
      <c r="B210" s="1" t="s">
        <v>72</v>
      </c>
      <c r="C210" s="1" t="s">
        <v>73</v>
      </c>
      <c r="D210" s="1" t="s">
        <v>57</v>
      </c>
      <c r="E210" s="1" t="s">
        <v>48</v>
      </c>
      <c r="F210" s="1" t="s">
        <v>113</v>
      </c>
      <c r="G210" s="326">
        <v>322923.99835079996</v>
      </c>
      <c r="H210" s="326">
        <v>15399</v>
      </c>
      <c r="I210" s="326">
        <v>173489</v>
      </c>
      <c r="J210" s="326">
        <v>308.25</v>
      </c>
      <c r="K210" s="326">
        <v>1586</v>
      </c>
      <c r="L210" s="326">
        <v>0</v>
      </c>
      <c r="M210" s="326">
        <v>792</v>
      </c>
      <c r="N210" s="326">
        <v>0</v>
      </c>
      <c r="O210" s="326">
        <v>0</v>
      </c>
      <c r="P210" s="326">
        <v>0</v>
      </c>
    </row>
    <row r="211" spans="1:16">
      <c r="A211" s="53" t="s">
        <v>39</v>
      </c>
      <c r="B211" s="1" t="s">
        <v>72</v>
      </c>
      <c r="C211" s="1" t="s">
        <v>73</v>
      </c>
      <c r="D211" s="1" t="s">
        <v>57</v>
      </c>
      <c r="E211" s="1" t="s">
        <v>48</v>
      </c>
      <c r="F211" s="1" t="s">
        <v>114</v>
      </c>
      <c r="G211" s="326">
        <v>393504.70993680001</v>
      </c>
      <c r="H211" s="326">
        <v>17818.5</v>
      </c>
      <c r="I211" s="326">
        <v>10159.5</v>
      </c>
      <c r="J211" s="326">
        <v>0</v>
      </c>
      <c r="K211" s="326">
        <v>24.5</v>
      </c>
      <c r="L211" s="326">
        <v>0</v>
      </c>
      <c r="M211" s="326">
        <v>0</v>
      </c>
      <c r="N211" s="326">
        <v>0</v>
      </c>
      <c r="O211" s="326">
        <v>0</v>
      </c>
      <c r="P211" s="326">
        <v>0</v>
      </c>
    </row>
    <row r="212" spans="1:16">
      <c r="A212" s="53" t="s">
        <v>39</v>
      </c>
      <c r="B212" s="1" t="s">
        <v>75</v>
      </c>
      <c r="C212" s="1" t="s">
        <v>73</v>
      </c>
      <c r="D212" s="1" t="s">
        <v>57</v>
      </c>
      <c r="E212" s="1" t="s">
        <v>48</v>
      </c>
      <c r="F212" s="1" t="s">
        <v>113</v>
      </c>
      <c r="G212" s="326">
        <v>108990.10642520001</v>
      </c>
      <c r="H212" s="326">
        <v>16475.900000000001</v>
      </c>
      <c r="I212" s="326">
        <v>21643.200000000001</v>
      </c>
      <c r="J212" s="326">
        <v>2.7</v>
      </c>
      <c r="K212" s="326">
        <v>25.5</v>
      </c>
      <c r="L212" s="326">
        <v>0</v>
      </c>
      <c r="M212" s="326">
        <v>0</v>
      </c>
      <c r="N212" s="326">
        <v>0</v>
      </c>
      <c r="O212" s="326">
        <v>0</v>
      </c>
      <c r="P212" s="326">
        <v>0</v>
      </c>
    </row>
    <row r="213" spans="1:16" ht="12" thickBot="1">
      <c r="A213" s="56" t="s">
        <v>39</v>
      </c>
      <c r="B213" s="1" t="s">
        <v>75</v>
      </c>
      <c r="C213" s="1" t="s">
        <v>73</v>
      </c>
      <c r="D213" s="1" t="s">
        <v>57</v>
      </c>
      <c r="E213" s="1" t="s">
        <v>48</v>
      </c>
      <c r="F213" s="1" t="s">
        <v>114</v>
      </c>
      <c r="G213" s="326">
        <v>111273.82543199998</v>
      </c>
      <c r="H213" s="326">
        <v>15909.25</v>
      </c>
      <c r="I213" s="326">
        <v>49081.25</v>
      </c>
      <c r="J213" s="326">
        <v>104</v>
      </c>
      <c r="K213" s="326">
        <v>1224.5</v>
      </c>
      <c r="L213" s="326">
        <v>0</v>
      </c>
      <c r="M213" s="326">
        <v>528</v>
      </c>
      <c r="N213" s="326">
        <v>0</v>
      </c>
      <c r="O213" s="326">
        <v>0</v>
      </c>
      <c r="P213" s="326">
        <v>0</v>
      </c>
    </row>
    <row r="214" spans="1:16">
      <c r="A214" s="55" t="s">
        <v>39</v>
      </c>
      <c r="B214" s="1" t="s">
        <v>78</v>
      </c>
      <c r="C214" s="1" t="s">
        <v>79</v>
      </c>
      <c r="D214" s="1" t="s">
        <v>57</v>
      </c>
      <c r="E214" s="1" t="s">
        <v>48</v>
      </c>
      <c r="F214" s="1" t="s">
        <v>113</v>
      </c>
      <c r="G214" s="326">
        <v>157132.1292464</v>
      </c>
      <c r="H214" s="326">
        <v>1340.25</v>
      </c>
      <c r="I214" s="326">
        <v>190177.25</v>
      </c>
      <c r="J214" s="326">
        <v>618</v>
      </c>
      <c r="K214" s="326">
        <v>1791.75</v>
      </c>
      <c r="L214" s="326">
        <v>207</v>
      </c>
      <c r="M214" s="326">
        <v>627</v>
      </c>
      <c r="N214" s="326">
        <v>0</v>
      </c>
      <c r="O214" s="326">
        <v>0</v>
      </c>
      <c r="P214" s="326">
        <v>0</v>
      </c>
    </row>
    <row r="215" spans="1:16">
      <c r="A215" s="53" t="s">
        <v>39</v>
      </c>
      <c r="B215" s="1" t="s">
        <v>78</v>
      </c>
      <c r="C215" s="1" t="s">
        <v>79</v>
      </c>
      <c r="D215" s="1" t="s">
        <v>57</v>
      </c>
      <c r="E215" s="1" t="s">
        <v>48</v>
      </c>
      <c r="F215" s="1" t="s">
        <v>114</v>
      </c>
      <c r="G215" s="326">
        <v>98598.4185956</v>
      </c>
      <c r="H215" s="326">
        <v>3883.75</v>
      </c>
      <c r="I215" s="326">
        <v>5372.75</v>
      </c>
      <c r="J215" s="326">
        <v>0</v>
      </c>
      <c r="K215" s="326">
        <v>432.25</v>
      </c>
      <c r="L215" s="326">
        <v>0</v>
      </c>
      <c r="M215" s="326">
        <v>0</v>
      </c>
      <c r="N215" s="326">
        <v>0</v>
      </c>
      <c r="O215" s="326">
        <v>0</v>
      </c>
      <c r="P215" s="326">
        <v>0</v>
      </c>
    </row>
    <row r="216" spans="1:16">
      <c r="A216" s="53" t="s">
        <v>39</v>
      </c>
      <c r="B216" s="1" t="s">
        <v>81</v>
      </c>
      <c r="C216" s="1" t="s">
        <v>79</v>
      </c>
      <c r="D216" s="1" t="s">
        <v>57</v>
      </c>
      <c r="E216" s="1" t="s">
        <v>48</v>
      </c>
      <c r="F216" s="1" t="s">
        <v>113</v>
      </c>
      <c r="G216" s="326">
        <v>517653.19285679999</v>
      </c>
      <c r="H216" s="326">
        <v>3867</v>
      </c>
      <c r="I216" s="326">
        <v>442922.5</v>
      </c>
      <c r="J216" s="326">
        <v>21012.5</v>
      </c>
      <c r="K216" s="326">
        <v>1059</v>
      </c>
      <c r="L216" s="326">
        <v>172</v>
      </c>
      <c r="M216" s="326">
        <v>594</v>
      </c>
      <c r="N216" s="326">
        <v>0</v>
      </c>
      <c r="O216" s="326">
        <v>0</v>
      </c>
      <c r="P216" s="326">
        <v>0</v>
      </c>
    </row>
    <row r="217" spans="1:16" ht="12" thickBot="1">
      <c r="A217" s="56" t="s">
        <v>39</v>
      </c>
      <c r="B217" s="169" t="s">
        <v>81</v>
      </c>
      <c r="C217" s="169" t="s">
        <v>79</v>
      </c>
      <c r="D217" s="169" t="s">
        <v>57</v>
      </c>
      <c r="E217" s="169" t="s">
        <v>48</v>
      </c>
      <c r="F217" s="169" t="s">
        <v>114</v>
      </c>
      <c r="G217" s="327">
        <v>49092.295159599998</v>
      </c>
      <c r="H217" s="327">
        <v>1110.3125</v>
      </c>
      <c r="I217" s="327">
        <v>6806.25</v>
      </c>
      <c r="J217" s="327">
        <v>130</v>
      </c>
      <c r="K217" s="327">
        <v>15.3125</v>
      </c>
      <c r="L217" s="327">
        <v>0</v>
      </c>
      <c r="M217" s="327">
        <v>0</v>
      </c>
      <c r="N217" s="327">
        <v>0</v>
      </c>
      <c r="O217" s="327">
        <v>0</v>
      </c>
      <c r="P217" s="327">
        <v>0</v>
      </c>
    </row>
    <row r="218" spans="1:16">
      <c r="A218" s="55" t="s">
        <v>39</v>
      </c>
      <c r="B218" s="1" t="s">
        <v>83</v>
      </c>
      <c r="C218" s="1" t="s">
        <v>84</v>
      </c>
      <c r="D218" s="1" t="s">
        <v>57</v>
      </c>
      <c r="E218" s="1" t="s">
        <v>48</v>
      </c>
      <c r="F218" s="1" t="s">
        <v>113</v>
      </c>
      <c r="G218" s="328">
        <v>129681.52024520001</v>
      </c>
      <c r="H218" s="328">
        <v>5227.5</v>
      </c>
      <c r="I218" s="328">
        <v>90632.5</v>
      </c>
      <c r="J218" s="328">
        <v>607.5</v>
      </c>
      <c r="K218" s="328">
        <v>6279</v>
      </c>
      <c r="L218" s="328">
        <v>0</v>
      </c>
      <c r="M218" s="328">
        <v>396</v>
      </c>
      <c r="N218" s="328">
        <v>0</v>
      </c>
      <c r="O218" s="328">
        <v>0</v>
      </c>
      <c r="P218" s="328">
        <v>0</v>
      </c>
    </row>
    <row r="219" spans="1:16">
      <c r="A219" s="53" t="s">
        <v>39</v>
      </c>
      <c r="B219" s="1" t="s">
        <v>83</v>
      </c>
      <c r="C219" s="1" t="s">
        <v>84</v>
      </c>
      <c r="D219" s="1" t="s">
        <v>57</v>
      </c>
      <c r="E219" s="1" t="s">
        <v>48</v>
      </c>
      <c r="F219" s="1" t="s">
        <v>114</v>
      </c>
      <c r="G219" s="326">
        <v>45827.649867999993</v>
      </c>
      <c r="H219" s="326">
        <v>222.25</v>
      </c>
      <c r="I219" s="326">
        <v>1360</v>
      </c>
      <c r="J219" s="326">
        <v>0</v>
      </c>
      <c r="K219" s="326">
        <v>12.25</v>
      </c>
      <c r="L219" s="326">
        <v>0</v>
      </c>
      <c r="M219" s="326">
        <v>33</v>
      </c>
      <c r="N219" s="326">
        <v>0</v>
      </c>
      <c r="O219" s="326">
        <v>0</v>
      </c>
      <c r="P219" s="326">
        <v>0</v>
      </c>
    </row>
    <row r="220" spans="1:16">
      <c r="A220" s="53" t="s">
        <v>39</v>
      </c>
      <c r="B220" s="1" t="s">
        <v>86</v>
      </c>
      <c r="C220" s="1" t="s">
        <v>84</v>
      </c>
      <c r="D220" s="1" t="s">
        <v>57</v>
      </c>
      <c r="E220" s="1" t="s">
        <v>48</v>
      </c>
      <c r="F220" s="1" t="s">
        <v>113</v>
      </c>
      <c r="G220" s="326">
        <v>111319.80635160001</v>
      </c>
      <c r="H220" s="326">
        <v>10931.333333333334</v>
      </c>
      <c r="I220" s="326">
        <v>206380.66666666669</v>
      </c>
      <c r="J220" s="326">
        <v>6925.333333333333</v>
      </c>
      <c r="K220" s="326">
        <v>2728.3333333333335</v>
      </c>
      <c r="L220" s="326">
        <v>0</v>
      </c>
      <c r="M220" s="326">
        <v>44</v>
      </c>
      <c r="N220" s="326">
        <v>0</v>
      </c>
      <c r="O220" s="326">
        <v>0</v>
      </c>
      <c r="P220" s="326">
        <v>0</v>
      </c>
    </row>
    <row r="221" spans="1:16">
      <c r="A221" s="53" t="s">
        <v>39</v>
      </c>
      <c r="B221" s="1" t="s">
        <v>86</v>
      </c>
      <c r="C221" s="1" t="s">
        <v>84</v>
      </c>
      <c r="D221" s="1" t="s">
        <v>57</v>
      </c>
      <c r="E221" s="1" t="s">
        <v>48</v>
      </c>
      <c r="F221" s="1" t="s">
        <v>114</v>
      </c>
      <c r="G221" s="326">
        <v>50456.395774399993</v>
      </c>
      <c r="H221" s="326">
        <v>2399.3333333333335</v>
      </c>
      <c r="I221" s="326">
        <v>14632</v>
      </c>
      <c r="J221" s="326">
        <v>3</v>
      </c>
      <c r="K221" s="326">
        <v>16.333333333333336</v>
      </c>
      <c r="L221" s="326">
        <v>0</v>
      </c>
      <c r="M221" s="326">
        <v>0</v>
      </c>
      <c r="N221" s="326">
        <v>0</v>
      </c>
      <c r="O221" s="326">
        <v>0</v>
      </c>
      <c r="P221" s="326">
        <v>0</v>
      </c>
    </row>
    <row r="222" spans="1:16">
      <c r="A222" s="53" t="s">
        <v>39</v>
      </c>
      <c r="B222" s="1" t="s">
        <v>88</v>
      </c>
      <c r="C222" s="1" t="s">
        <v>84</v>
      </c>
      <c r="D222" s="1" t="s">
        <v>57</v>
      </c>
      <c r="E222" s="1" t="s">
        <v>48</v>
      </c>
      <c r="F222" s="1" t="s">
        <v>113</v>
      </c>
      <c r="G222" s="326">
        <v>79102.508685199995</v>
      </c>
      <c r="H222" s="326">
        <v>79932</v>
      </c>
      <c r="I222" s="326">
        <v>12488.666666666666</v>
      </c>
      <c r="J222" s="326">
        <v>6378.666666666667</v>
      </c>
      <c r="K222" s="326">
        <v>8946</v>
      </c>
      <c r="L222" s="326">
        <v>0</v>
      </c>
      <c r="M222" s="326">
        <v>0</v>
      </c>
      <c r="N222" s="326">
        <v>0</v>
      </c>
      <c r="O222" s="326">
        <v>0</v>
      </c>
      <c r="P222" s="326">
        <v>0</v>
      </c>
    </row>
    <row r="223" spans="1:16" ht="12" thickBot="1">
      <c r="A223" s="56" t="s">
        <v>39</v>
      </c>
      <c r="B223" s="1" t="s">
        <v>88</v>
      </c>
      <c r="C223" s="1" t="s">
        <v>84</v>
      </c>
      <c r="D223" s="1" t="s">
        <v>57</v>
      </c>
      <c r="E223" s="1" t="s">
        <v>48</v>
      </c>
      <c r="F223" s="1" t="s">
        <v>114</v>
      </c>
      <c r="G223" s="326">
        <v>92406.3214228</v>
      </c>
      <c r="H223" s="326">
        <v>13369.66666666667</v>
      </c>
      <c r="I223" s="326">
        <v>4300</v>
      </c>
      <c r="J223" s="326">
        <v>0</v>
      </c>
      <c r="K223" s="326">
        <v>53.333333333333343</v>
      </c>
      <c r="L223" s="326">
        <v>0</v>
      </c>
      <c r="M223" s="326">
        <v>0</v>
      </c>
      <c r="N223" s="326">
        <v>0</v>
      </c>
      <c r="O223" s="326">
        <v>0</v>
      </c>
      <c r="P223" s="326">
        <v>0</v>
      </c>
    </row>
    <row r="224" spans="1:16">
      <c r="A224" s="55" t="s">
        <v>39</v>
      </c>
      <c r="B224" s="1" t="s">
        <v>91</v>
      </c>
      <c r="C224" s="1" t="s">
        <v>90</v>
      </c>
      <c r="D224" s="1" t="s">
        <v>57</v>
      </c>
      <c r="E224" s="1" t="s">
        <v>48</v>
      </c>
      <c r="F224" s="1" t="s">
        <v>113</v>
      </c>
      <c r="G224" s="326">
        <v>113465.58259960001</v>
      </c>
      <c r="H224" s="326">
        <v>37391.333333333343</v>
      </c>
      <c r="I224" s="326">
        <v>6975.666666666667</v>
      </c>
      <c r="J224" s="326">
        <v>3746.3333333333335</v>
      </c>
      <c r="K224" s="326">
        <v>2119</v>
      </c>
      <c r="L224" s="326">
        <v>0</v>
      </c>
      <c r="M224" s="326">
        <v>132</v>
      </c>
      <c r="N224" s="326">
        <v>0</v>
      </c>
      <c r="O224" s="326">
        <v>0</v>
      </c>
      <c r="P224" s="326">
        <v>0</v>
      </c>
    </row>
    <row r="225" spans="1:16">
      <c r="A225" s="53" t="s">
        <v>39</v>
      </c>
      <c r="B225" s="1" t="s">
        <v>91</v>
      </c>
      <c r="C225" s="1" t="s">
        <v>90</v>
      </c>
      <c r="D225" s="1" t="s">
        <v>57</v>
      </c>
      <c r="E225" s="1" t="s">
        <v>48</v>
      </c>
      <c r="F225" s="1" t="s">
        <v>114</v>
      </c>
      <c r="G225" s="326">
        <v>168382.12757519999</v>
      </c>
      <c r="H225" s="326">
        <v>46462.333333333336</v>
      </c>
      <c r="I225" s="326">
        <v>12018.666666666668</v>
      </c>
      <c r="J225" s="326">
        <v>2684</v>
      </c>
      <c r="K225" s="326">
        <v>2397.666666666667</v>
      </c>
      <c r="L225" s="326">
        <v>0</v>
      </c>
      <c r="M225" s="326">
        <v>44</v>
      </c>
      <c r="N225" s="326">
        <v>0</v>
      </c>
      <c r="O225" s="326">
        <v>0</v>
      </c>
      <c r="P225" s="326">
        <v>0</v>
      </c>
    </row>
    <row r="226" spans="1:16">
      <c r="A226" s="53" t="s">
        <v>39</v>
      </c>
      <c r="B226" s="1" t="s">
        <v>93</v>
      </c>
      <c r="C226" s="1" t="s">
        <v>90</v>
      </c>
      <c r="D226" s="1" t="s">
        <v>57</v>
      </c>
      <c r="E226" s="1" t="s">
        <v>48</v>
      </c>
      <c r="F226" s="1" t="s">
        <v>113</v>
      </c>
      <c r="G226" s="326">
        <v>110568.7846648</v>
      </c>
      <c r="H226" s="326">
        <v>131264</v>
      </c>
      <c r="I226" s="326">
        <v>44948</v>
      </c>
      <c r="J226" s="326">
        <v>90</v>
      </c>
      <c r="K226" s="326">
        <v>12254</v>
      </c>
      <c r="L226" s="326">
        <v>0</v>
      </c>
      <c r="M226" s="326">
        <v>0</v>
      </c>
      <c r="N226" s="326">
        <v>0</v>
      </c>
      <c r="O226" s="326">
        <v>0</v>
      </c>
      <c r="P226" s="326">
        <v>0</v>
      </c>
    </row>
    <row r="227" spans="1:16" ht="12" thickBot="1">
      <c r="A227" s="56" t="s">
        <v>39</v>
      </c>
      <c r="B227" s="1" t="s">
        <v>93</v>
      </c>
      <c r="C227" s="1" t="s">
        <v>90</v>
      </c>
      <c r="D227" s="1" t="s">
        <v>57</v>
      </c>
      <c r="E227" s="1" t="s">
        <v>48</v>
      </c>
      <c r="F227" s="1" t="s">
        <v>114</v>
      </c>
      <c r="G227" s="326">
        <v>142801.40930440003</v>
      </c>
      <c r="H227" s="326">
        <v>74958</v>
      </c>
      <c r="I227" s="326">
        <v>22017</v>
      </c>
      <c r="J227" s="326">
        <v>0</v>
      </c>
      <c r="K227" s="326">
        <v>1214</v>
      </c>
      <c r="L227" s="326">
        <v>0</v>
      </c>
      <c r="M227" s="326">
        <v>0</v>
      </c>
      <c r="N227" s="326">
        <v>0</v>
      </c>
      <c r="O227" s="326">
        <v>0</v>
      </c>
      <c r="P227" s="326">
        <v>0</v>
      </c>
    </row>
    <row r="228" spans="1:16">
      <c r="A228" s="55" t="s">
        <v>39</v>
      </c>
      <c r="B228" s="1" t="s">
        <v>96</v>
      </c>
      <c r="C228" s="1" t="s">
        <v>95</v>
      </c>
      <c r="D228" s="1" t="s">
        <v>57</v>
      </c>
      <c r="E228" s="1" t="s">
        <v>48</v>
      </c>
      <c r="F228" s="1" t="s">
        <v>113</v>
      </c>
      <c r="G228" s="326">
        <v>88145.422873200005</v>
      </c>
      <c r="H228" s="326">
        <v>23781.5</v>
      </c>
      <c r="I228" s="326">
        <v>1745.25</v>
      </c>
      <c r="J228" s="326">
        <v>0</v>
      </c>
      <c r="K228" s="326">
        <v>77.5</v>
      </c>
      <c r="L228" s="326">
        <v>0</v>
      </c>
      <c r="M228" s="326">
        <v>0</v>
      </c>
      <c r="N228" s="326">
        <v>0</v>
      </c>
      <c r="O228" s="326">
        <v>0</v>
      </c>
      <c r="P228" s="326">
        <v>0</v>
      </c>
    </row>
    <row r="229" spans="1:16">
      <c r="A229" s="53" t="s">
        <v>39</v>
      </c>
      <c r="B229" s="1" t="s">
        <v>96</v>
      </c>
      <c r="C229" s="1" t="s">
        <v>95</v>
      </c>
      <c r="D229" s="1" t="s">
        <v>57</v>
      </c>
      <c r="E229" s="1" t="s">
        <v>48</v>
      </c>
      <c r="F229" s="1" t="s">
        <v>114</v>
      </c>
      <c r="G229" s="326">
        <v>189640.63940360001</v>
      </c>
      <c r="H229" s="326">
        <v>23641.666666666668</v>
      </c>
      <c r="I229" s="326">
        <v>1909.3333333333333</v>
      </c>
      <c r="J229" s="326">
        <v>0</v>
      </c>
      <c r="K229" s="326">
        <v>37</v>
      </c>
      <c r="L229" s="326">
        <v>0</v>
      </c>
      <c r="M229" s="326">
        <v>0</v>
      </c>
      <c r="N229" s="326">
        <v>0</v>
      </c>
      <c r="O229" s="326">
        <v>0</v>
      </c>
      <c r="P229" s="326">
        <v>0</v>
      </c>
    </row>
    <row r="230" spans="1:16">
      <c r="A230" s="53" t="s">
        <v>39</v>
      </c>
      <c r="B230" s="194" t="s">
        <v>98</v>
      </c>
      <c r="C230" s="155" t="s">
        <v>95</v>
      </c>
      <c r="D230" s="155" t="s">
        <v>57</v>
      </c>
      <c r="E230" s="155" t="s">
        <v>48</v>
      </c>
      <c r="F230" s="155" t="s">
        <v>113</v>
      </c>
      <c r="G230" s="326">
        <v>231989.06635520002</v>
      </c>
      <c r="H230" s="326">
        <v>44005</v>
      </c>
      <c r="I230" s="326">
        <v>40671</v>
      </c>
      <c r="J230" s="326">
        <v>0</v>
      </c>
      <c r="K230" s="326">
        <v>3211</v>
      </c>
      <c r="L230" s="326">
        <v>0</v>
      </c>
      <c r="M230" s="326">
        <v>0</v>
      </c>
      <c r="N230" s="326">
        <v>0</v>
      </c>
      <c r="O230" s="326">
        <v>0</v>
      </c>
      <c r="P230" s="326">
        <v>0</v>
      </c>
    </row>
    <row r="231" spans="1:16" ht="12" thickBot="1">
      <c r="A231" s="56" t="s">
        <v>39</v>
      </c>
      <c r="B231" s="329" t="s">
        <v>98</v>
      </c>
      <c r="C231" s="169" t="s">
        <v>95</v>
      </c>
      <c r="D231" s="169" t="s">
        <v>57</v>
      </c>
      <c r="E231" s="169" t="s">
        <v>48</v>
      </c>
      <c r="F231" s="169" t="s">
        <v>114</v>
      </c>
      <c r="G231" s="327">
        <v>285480.20282320003</v>
      </c>
      <c r="H231" s="327">
        <v>64735</v>
      </c>
      <c r="I231" s="327">
        <v>34217</v>
      </c>
      <c r="J231" s="327">
        <v>0</v>
      </c>
      <c r="K231" s="327">
        <v>3430</v>
      </c>
      <c r="L231" s="327">
        <v>0</v>
      </c>
      <c r="M231" s="327">
        <v>0</v>
      </c>
      <c r="N231" s="327">
        <v>0</v>
      </c>
      <c r="O231" s="327">
        <v>0</v>
      </c>
      <c r="P231" s="327">
        <v>0</v>
      </c>
    </row>
    <row r="232" spans="1:16">
      <c r="A232" s="55" t="s">
        <v>39</v>
      </c>
      <c r="B232" s="1" t="s">
        <v>100</v>
      </c>
      <c r="C232" s="1" t="s">
        <v>101</v>
      </c>
      <c r="D232" s="1" t="s">
        <v>57</v>
      </c>
      <c r="E232" s="1" t="s">
        <v>48</v>
      </c>
      <c r="F232" s="1" t="s">
        <v>113</v>
      </c>
      <c r="G232" s="328">
        <v>86459.455821199997</v>
      </c>
      <c r="H232" s="328">
        <v>13815.666666666668</v>
      </c>
      <c r="I232" s="328">
        <v>4593</v>
      </c>
      <c r="J232" s="328">
        <v>0</v>
      </c>
      <c r="K232" s="328">
        <v>320.33333333333337</v>
      </c>
      <c r="L232" s="328">
        <v>0</v>
      </c>
      <c r="M232" s="328">
        <v>0</v>
      </c>
      <c r="N232" s="328">
        <v>0</v>
      </c>
      <c r="O232" s="328">
        <v>0</v>
      </c>
      <c r="P232" s="328">
        <v>0</v>
      </c>
    </row>
    <row r="233" spans="1:16">
      <c r="A233" s="53" t="s">
        <v>39</v>
      </c>
      <c r="B233" s="1" t="s">
        <v>100</v>
      </c>
      <c r="C233" s="1" t="s">
        <v>101</v>
      </c>
      <c r="D233" s="1" t="s">
        <v>57</v>
      </c>
      <c r="E233" s="1" t="s">
        <v>48</v>
      </c>
      <c r="F233" s="1" t="s">
        <v>114</v>
      </c>
      <c r="G233" s="326">
        <v>117404.61471199998</v>
      </c>
      <c r="H233" s="326">
        <v>13544.571428571428</v>
      </c>
      <c r="I233" s="326">
        <v>5177.7142857142862</v>
      </c>
      <c r="J233" s="326">
        <v>0</v>
      </c>
      <c r="K233" s="326">
        <v>372</v>
      </c>
      <c r="L233" s="326">
        <v>0</v>
      </c>
      <c r="M233" s="326">
        <v>0</v>
      </c>
      <c r="N233" s="326">
        <v>0</v>
      </c>
      <c r="O233" s="326">
        <v>0</v>
      </c>
      <c r="P233" s="326">
        <v>0</v>
      </c>
    </row>
    <row r="234" spans="1:16">
      <c r="A234" s="53" t="s">
        <v>39</v>
      </c>
      <c r="B234" s="1" t="s">
        <v>103</v>
      </c>
      <c r="C234" s="1" t="s">
        <v>101</v>
      </c>
      <c r="D234" s="1" t="s">
        <v>57</v>
      </c>
      <c r="E234" s="1" t="s">
        <v>48</v>
      </c>
      <c r="F234" s="1" t="s">
        <v>113</v>
      </c>
      <c r="G234" s="326">
        <v>110246.91822760001</v>
      </c>
      <c r="H234" s="326">
        <v>14926.333333333334</v>
      </c>
      <c r="I234" s="326">
        <v>5529.6666666666661</v>
      </c>
      <c r="J234" s="326">
        <v>57.333333333333336</v>
      </c>
      <c r="K234" s="326">
        <v>667</v>
      </c>
      <c r="L234" s="326">
        <v>0</v>
      </c>
      <c r="M234" s="326">
        <v>0</v>
      </c>
      <c r="N234" s="326">
        <v>0</v>
      </c>
      <c r="O234" s="326">
        <v>0</v>
      </c>
      <c r="P234" s="326">
        <v>0</v>
      </c>
    </row>
    <row r="235" spans="1:16" ht="12" thickBot="1">
      <c r="A235" s="56" t="s">
        <v>39</v>
      </c>
      <c r="B235" s="1" t="s">
        <v>103</v>
      </c>
      <c r="C235" s="1" t="s">
        <v>101</v>
      </c>
      <c r="D235" s="1" t="s">
        <v>57</v>
      </c>
      <c r="E235" s="1" t="s">
        <v>48</v>
      </c>
      <c r="F235" s="1" t="s">
        <v>114</v>
      </c>
      <c r="G235" s="326">
        <v>117373.9607656</v>
      </c>
      <c r="H235" s="326">
        <v>67508</v>
      </c>
      <c r="I235" s="326">
        <v>13086</v>
      </c>
      <c r="J235" s="326">
        <v>0</v>
      </c>
      <c r="K235" s="326">
        <v>0</v>
      </c>
      <c r="L235" s="326">
        <v>0</v>
      </c>
      <c r="M235" s="326">
        <v>0</v>
      </c>
      <c r="N235" s="326">
        <v>0</v>
      </c>
      <c r="O235" s="326">
        <v>0</v>
      </c>
      <c r="P235" s="326">
        <v>0</v>
      </c>
    </row>
    <row r="236" spans="1:16">
      <c r="A236" s="55" t="s">
        <v>39</v>
      </c>
      <c r="B236" s="1" t="s">
        <v>105</v>
      </c>
      <c r="C236" s="1" t="s">
        <v>32</v>
      </c>
      <c r="D236" s="1" t="s">
        <v>57</v>
      </c>
      <c r="E236" s="1" t="s">
        <v>48</v>
      </c>
      <c r="F236" s="1" t="s">
        <v>113</v>
      </c>
      <c r="G236" s="326">
        <v>100376.3474868</v>
      </c>
      <c r="H236" s="326">
        <v>19001.666666666668</v>
      </c>
      <c r="I236" s="326">
        <v>12439.333333333332</v>
      </c>
      <c r="J236" s="326">
        <v>91.666666666666657</v>
      </c>
      <c r="K236" s="326">
        <v>1310.6666666666667</v>
      </c>
      <c r="L236" s="326">
        <v>0</v>
      </c>
      <c r="M236" s="326">
        <v>0</v>
      </c>
      <c r="N236" s="326">
        <v>0</v>
      </c>
      <c r="O236" s="326">
        <v>0</v>
      </c>
      <c r="P236" s="326">
        <v>0</v>
      </c>
    </row>
    <row r="237" spans="1:16">
      <c r="A237" s="53" t="s">
        <v>39</v>
      </c>
      <c r="B237" s="1" t="s">
        <v>105</v>
      </c>
      <c r="C237" s="1" t="s">
        <v>32</v>
      </c>
      <c r="D237" s="1" t="s">
        <v>57</v>
      </c>
      <c r="E237" s="1" t="s">
        <v>48</v>
      </c>
      <c r="F237" s="1" t="s">
        <v>114</v>
      </c>
      <c r="G237" s="326">
        <v>378545.58409360005</v>
      </c>
      <c r="H237" s="326">
        <v>55711.904761904763</v>
      </c>
      <c r="I237" s="326">
        <v>65170.634920634919</v>
      </c>
      <c r="J237" s="326">
        <v>0</v>
      </c>
      <c r="K237" s="326">
        <v>1479.3650793650793</v>
      </c>
      <c r="L237" s="326">
        <v>0</v>
      </c>
      <c r="M237" s="326">
        <v>0</v>
      </c>
      <c r="N237" s="326">
        <v>0</v>
      </c>
      <c r="O237" s="326">
        <v>0</v>
      </c>
      <c r="P237" s="326">
        <v>0</v>
      </c>
    </row>
    <row r="238" spans="1:16">
      <c r="A238" s="53" t="s">
        <v>39</v>
      </c>
      <c r="B238" s="1" t="s">
        <v>18</v>
      </c>
      <c r="C238" s="1" t="s">
        <v>32</v>
      </c>
      <c r="D238" s="1" t="s">
        <v>57</v>
      </c>
      <c r="E238" s="1" t="s">
        <v>48</v>
      </c>
      <c r="F238" s="1" t="s">
        <v>113</v>
      </c>
      <c r="G238" s="326">
        <v>227774.14872520001</v>
      </c>
      <c r="H238" s="326">
        <v>27885</v>
      </c>
      <c r="I238" s="326">
        <v>4344</v>
      </c>
      <c r="J238" s="326">
        <v>1181</v>
      </c>
      <c r="K238" s="326">
        <v>100868</v>
      </c>
      <c r="L238" s="326">
        <v>0</v>
      </c>
      <c r="M238" s="326">
        <v>0</v>
      </c>
      <c r="N238" s="326">
        <v>0</v>
      </c>
      <c r="O238" s="326">
        <v>0</v>
      </c>
      <c r="P238" s="326">
        <v>0</v>
      </c>
    </row>
    <row r="239" spans="1:16" ht="12" thickBot="1">
      <c r="A239" s="56" t="s">
        <v>39</v>
      </c>
      <c r="B239" s="1" t="s">
        <v>18</v>
      </c>
      <c r="C239" s="1" t="s">
        <v>32</v>
      </c>
      <c r="D239" s="1" t="s">
        <v>57</v>
      </c>
      <c r="E239" s="1" t="s">
        <v>48</v>
      </c>
      <c r="F239" s="1" t="s">
        <v>114</v>
      </c>
      <c r="G239" s="326">
        <v>198039.8207172</v>
      </c>
      <c r="H239" s="326">
        <v>79404</v>
      </c>
      <c r="I239" s="326">
        <v>39730</v>
      </c>
      <c r="J239" s="326">
        <v>0</v>
      </c>
      <c r="K239" s="326">
        <v>4636</v>
      </c>
      <c r="L239" s="326">
        <v>0</v>
      </c>
      <c r="M239" s="326">
        <v>66</v>
      </c>
      <c r="N239" s="326">
        <v>0</v>
      </c>
      <c r="O239" s="326">
        <v>0</v>
      </c>
      <c r="P239" s="326">
        <v>0</v>
      </c>
    </row>
    <row r="240" spans="1:16">
      <c r="A240" s="55" t="s">
        <v>39</v>
      </c>
      <c r="B240" s="1" t="s">
        <v>20</v>
      </c>
      <c r="C240" s="1" t="s">
        <v>30</v>
      </c>
      <c r="D240" s="1" t="s">
        <v>57</v>
      </c>
      <c r="E240" s="1" t="s">
        <v>48</v>
      </c>
      <c r="F240" s="1" t="s">
        <v>113</v>
      </c>
      <c r="G240" s="326">
        <v>421982.2261424</v>
      </c>
      <c r="H240" s="326">
        <v>124820</v>
      </c>
      <c r="I240" s="326">
        <v>405534</v>
      </c>
      <c r="J240" s="326">
        <v>34166</v>
      </c>
      <c r="K240" s="326">
        <v>246282</v>
      </c>
      <c r="L240" s="326">
        <v>0</v>
      </c>
      <c r="M240" s="326">
        <v>0</v>
      </c>
      <c r="N240" s="326">
        <v>0</v>
      </c>
      <c r="O240" s="326">
        <v>0</v>
      </c>
      <c r="P240" s="326">
        <v>0</v>
      </c>
    </row>
    <row r="241" spans="1:16" ht="12" thickBot="1">
      <c r="A241" s="56" t="s">
        <v>39</v>
      </c>
      <c r="B241" s="329" t="s">
        <v>20</v>
      </c>
      <c r="C241" s="169" t="s">
        <v>30</v>
      </c>
      <c r="D241" s="169" t="s">
        <v>57</v>
      </c>
      <c r="E241" s="169" t="s">
        <v>48</v>
      </c>
      <c r="F241" s="169" t="s">
        <v>114</v>
      </c>
      <c r="G241" s="327">
        <v>164657.67308759998</v>
      </c>
      <c r="H241" s="327">
        <v>83569.333333333343</v>
      </c>
      <c r="I241" s="327">
        <v>106229.33333333331</v>
      </c>
      <c r="J241" s="327">
        <v>1688</v>
      </c>
      <c r="K241" s="327">
        <v>9642.6666666666679</v>
      </c>
      <c r="L241" s="327">
        <v>0</v>
      </c>
      <c r="M241" s="327">
        <v>176</v>
      </c>
      <c r="N241" s="327">
        <v>0</v>
      </c>
      <c r="O241" s="327">
        <v>0</v>
      </c>
      <c r="P241" s="327">
        <v>0</v>
      </c>
    </row>
    <row r="242" spans="1:16">
      <c r="A242" s="59" t="s">
        <v>40</v>
      </c>
      <c r="B242" s="332" t="s">
        <v>52</v>
      </c>
      <c r="C242" s="333" t="s">
        <v>44</v>
      </c>
      <c r="D242" s="333" t="s">
        <v>45</v>
      </c>
      <c r="E242" s="333" t="s">
        <v>48</v>
      </c>
      <c r="F242" s="333" t="s">
        <v>113</v>
      </c>
      <c r="G242" s="334">
        <v>176352.1536392</v>
      </c>
      <c r="H242" s="334">
        <v>56435.5</v>
      </c>
      <c r="I242" s="334">
        <v>879617.5</v>
      </c>
      <c r="J242" s="334">
        <v>594.5</v>
      </c>
      <c r="K242" s="334">
        <v>0</v>
      </c>
      <c r="L242" s="334">
        <v>0</v>
      </c>
      <c r="M242" s="334">
        <v>0</v>
      </c>
      <c r="N242" s="334">
        <v>0</v>
      </c>
      <c r="O242" s="334">
        <v>0</v>
      </c>
      <c r="P242" s="334">
        <v>0</v>
      </c>
    </row>
    <row r="243" spans="1:16">
      <c r="A243" s="54" t="s">
        <v>40</v>
      </c>
      <c r="B243" s="1" t="s">
        <v>52</v>
      </c>
      <c r="C243" s="1" t="s">
        <v>44</v>
      </c>
      <c r="D243" s="1" t="s">
        <v>45</v>
      </c>
      <c r="E243" s="1" t="s">
        <v>48</v>
      </c>
      <c r="F243" s="1" t="s">
        <v>114</v>
      </c>
      <c r="G243" s="328">
        <v>315536.3972684</v>
      </c>
      <c r="H243" s="328">
        <v>52739.5</v>
      </c>
      <c r="I243" s="328">
        <v>718348</v>
      </c>
      <c r="J243" s="328">
        <v>2288</v>
      </c>
      <c r="K243" s="328">
        <v>0</v>
      </c>
      <c r="L243" s="328">
        <v>0</v>
      </c>
      <c r="M243" s="328">
        <v>0</v>
      </c>
      <c r="N243" s="328">
        <v>0</v>
      </c>
      <c r="O243" s="328">
        <v>0</v>
      </c>
      <c r="P243" s="328">
        <v>0</v>
      </c>
    </row>
    <row r="244" spans="1:16">
      <c r="A244" s="54" t="s">
        <v>40</v>
      </c>
      <c r="B244" s="1" t="s">
        <v>54</v>
      </c>
      <c r="C244" s="1" t="s">
        <v>44</v>
      </c>
      <c r="D244" s="1" t="s">
        <v>45</v>
      </c>
      <c r="E244" s="1" t="s">
        <v>48</v>
      </c>
      <c r="F244" s="1" t="s">
        <v>113</v>
      </c>
      <c r="G244" s="326">
        <v>145744.18815880001</v>
      </c>
      <c r="H244" s="326">
        <v>279882.5</v>
      </c>
      <c r="I244" s="326">
        <v>874395</v>
      </c>
      <c r="J244" s="326">
        <v>0</v>
      </c>
      <c r="K244" s="326">
        <v>1275</v>
      </c>
      <c r="L244" s="326">
        <v>0</v>
      </c>
      <c r="M244" s="326">
        <v>45870</v>
      </c>
      <c r="N244" s="326">
        <v>0</v>
      </c>
      <c r="O244" s="326">
        <v>0</v>
      </c>
      <c r="P244" s="326">
        <v>0</v>
      </c>
    </row>
    <row r="245" spans="1:16" ht="12" thickBot="1">
      <c r="A245" s="60" t="s">
        <v>40</v>
      </c>
      <c r="B245" s="1" t="s">
        <v>54</v>
      </c>
      <c r="C245" s="1" t="s">
        <v>44</v>
      </c>
      <c r="D245" s="1" t="s">
        <v>45</v>
      </c>
      <c r="E245" s="1" t="s">
        <v>48</v>
      </c>
      <c r="F245" s="1" t="s">
        <v>114</v>
      </c>
      <c r="G245" s="326">
        <v>152212.17084920002</v>
      </c>
      <c r="H245" s="326">
        <v>285075</v>
      </c>
      <c r="I245" s="326">
        <v>44778.75</v>
      </c>
      <c r="J245" s="326">
        <v>0</v>
      </c>
      <c r="K245" s="326">
        <v>257.5</v>
      </c>
      <c r="L245" s="326">
        <v>0</v>
      </c>
      <c r="M245" s="326">
        <v>1320</v>
      </c>
      <c r="N245" s="326">
        <v>0</v>
      </c>
      <c r="O245" s="326">
        <v>0</v>
      </c>
      <c r="P245" s="326">
        <v>62.5</v>
      </c>
    </row>
    <row r="246" spans="1:16">
      <c r="A246" s="59" t="s">
        <v>40</v>
      </c>
      <c r="B246" s="1" t="s">
        <v>58</v>
      </c>
      <c r="C246" s="1" t="s">
        <v>56</v>
      </c>
      <c r="D246" s="1" t="s">
        <v>57</v>
      </c>
      <c r="E246" s="1" t="s">
        <v>48</v>
      </c>
      <c r="F246" s="1" t="s">
        <v>113</v>
      </c>
      <c r="G246" s="326">
        <v>233843.63011240002</v>
      </c>
      <c r="H246" s="326">
        <v>148.57142857142858</v>
      </c>
      <c r="I246" s="326">
        <v>291034.28571428568</v>
      </c>
      <c r="J246" s="326">
        <v>0</v>
      </c>
      <c r="K246" s="326">
        <v>294.28571428571433</v>
      </c>
      <c r="L246" s="326">
        <v>0</v>
      </c>
      <c r="M246" s="326">
        <v>60154.28571428571</v>
      </c>
      <c r="N246" s="326">
        <v>0</v>
      </c>
      <c r="O246" s="326">
        <v>0</v>
      </c>
      <c r="P246" s="326">
        <v>0</v>
      </c>
    </row>
    <row r="247" spans="1:16">
      <c r="A247" s="54" t="s">
        <v>40</v>
      </c>
      <c r="B247" s="1" t="s">
        <v>58</v>
      </c>
      <c r="C247" s="1" t="s">
        <v>56</v>
      </c>
      <c r="D247" s="1" t="s">
        <v>57</v>
      </c>
      <c r="E247" s="1" t="s">
        <v>48</v>
      </c>
      <c r="F247" s="1" t="s">
        <v>114</v>
      </c>
      <c r="G247" s="326">
        <v>170773.13539439996</v>
      </c>
      <c r="H247" s="326">
        <v>11689</v>
      </c>
      <c r="I247" s="326">
        <v>90608</v>
      </c>
      <c r="J247" s="326">
        <v>0</v>
      </c>
      <c r="K247" s="326">
        <v>0</v>
      </c>
      <c r="L247" s="326">
        <v>0</v>
      </c>
      <c r="M247" s="326">
        <v>19602</v>
      </c>
      <c r="N247" s="326">
        <v>0</v>
      </c>
      <c r="O247" s="326">
        <v>0</v>
      </c>
      <c r="P247" s="326">
        <v>0</v>
      </c>
    </row>
    <row r="248" spans="1:16">
      <c r="A248" s="54" t="s">
        <v>40</v>
      </c>
      <c r="B248" s="1" t="s">
        <v>60</v>
      </c>
      <c r="C248" s="1" t="s">
        <v>56</v>
      </c>
      <c r="D248" s="1" t="s">
        <v>57</v>
      </c>
      <c r="E248" s="1" t="s">
        <v>48</v>
      </c>
      <c r="F248" s="1" t="s">
        <v>113</v>
      </c>
      <c r="G248" s="326">
        <v>485696.45373480004</v>
      </c>
      <c r="H248" s="326">
        <v>1619</v>
      </c>
      <c r="I248" s="326">
        <v>135899.75</v>
      </c>
      <c r="J248" s="326">
        <v>0</v>
      </c>
      <c r="K248" s="326">
        <v>12.25</v>
      </c>
      <c r="L248" s="326">
        <v>0</v>
      </c>
      <c r="M248" s="326">
        <v>2046</v>
      </c>
      <c r="N248" s="326">
        <v>0</v>
      </c>
      <c r="O248" s="326">
        <v>0</v>
      </c>
      <c r="P248" s="326">
        <v>0</v>
      </c>
    </row>
    <row r="249" spans="1:16" ht="12" thickBot="1">
      <c r="A249" s="60" t="s">
        <v>40</v>
      </c>
      <c r="B249" s="1" t="s">
        <v>60</v>
      </c>
      <c r="C249" s="1" t="s">
        <v>56</v>
      </c>
      <c r="D249" s="1" t="s">
        <v>57</v>
      </c>
      <c r="E249" s="1" t="s">
        <v>48</v>
      </c>
      <c r="F249" s="1" t="s">
        <v>114</v>
      </c>
      <c r="G249" s="326">
        <v>588954.2721832</v>
      </c>
      <c r="H249" s="326">
        <v>13397.9</v>
      </c>
      <c r="I249" s="326">
        <v>55698.7</v>
      </c>
      <c r="J249" s="326">
        <v>0</v>
      </c>
      <c r="K249" s="326">
        <v>20.6</v>
      </c>
      <c r="L249" s="326">
        <v>0</v>
      </c>
      <c r="M249" s="326">
        <v>0</v>
      </c>
      <c r="N249" s="326">
        <v>0</v>
      </c>
      <c r="O249" s="326">
        <v>622</v>
      </c>
      <c r="P249" s="326">
        <v>55</v>
      </c>
    </row>
    <row r="250" spans="1:16">
      <c r="A250" s="59" t="s">
        <v>40</v>
      </c>
      <c r="B250" s="1" t="s">
        <v>63</v>
      </c>
      <c r="C250" s="1" t="s">
        <v>62</v>
      </c>
      <c r="D250" s="1" t="s">
        <v>57</v>
      </c>
      <c r="E250" s="1" t="s">
        <v>48</v>
      </c>
      <c r="F250" s="1" t="s">
        <v>113</v>
      </c>
      <c r="G250" s="326">
        <v>413950.89218560007</v>
      </c>
      <c r="H250" s="326">
        <v>12914</v>
      </c>
      <c r="I250" s="326">
        <v>64026.5</v>
      </c>
      <c r="J250" s="326">
        <v>4425365</v>
      </c>
      <c r="K250" s="326">
        <v>858.5</v>
      </c>
      <c r="L250" s="326">
        <v>0</v>
      </c>
      <c r="M250" s="326">
        <v>0</v>
      </c>
      <c r="N250" s="326">
        <v>0</v>
      </c>
      <c r="O250" s="326">
        <v>0</v>
      </c>
      <c r="P250" s="326">
        <v>0</v>
      </c>
    </row>
    <row r="251" spans="1:16" ht="12" thickBot="1">
      <c r="A251" s="60" t="s">
        <v>40</v>
      </c>
      <c r="B251" s="169" t="s">
        <v>63</v>
      </c>
      <c r="C251" s="169" t="s">
        <v>62</v>
      </c>
      <c r="D251" s="169" t="s">
        <v>57</v>
      </c>
      <c r="E251" s="169" t="s">
        <v>48</v>
      </c>
      <c r="F251" s="169" t="s">
        <v>114</v>
      </c>
      <c r="G251" s="327">
        <v>452774.11530120001</v>
      </c>
      <c r="H251" s="327">
        <v>39115</v>
      </c>
      <c r="I251" s="327">
        <v>465150</v>
      </c>
      <c r="J251" s="327">
        <v>604345</v>
      </c>
      <c r="K251" s="327">
        <v>0</v>
      </c>
      <c r="L251" s="327">
        <v>0</v>
      </c>
      <c r="M251" s="327">
        <v>0</v>
      </c>
      <c r="N251" s="327">
        <v>0</v>
      </c>
      <c r="O251" s="327">
        <v>0</v>
      </c>
      <c r="P251" s="327">
        <v>0</v>
      </c>
    </row>
    <row r="252" spans="1:16">
      <c r="A252" s="59" t="s">
        <v>40</v>
      </c>
      <c r="B252" s="1" t="s">
        <v>66</v>
      </c>
      <c r="C252" s="1" t="s">
        <v>67</v>
      </c>
      <c r="D252" s="1" t="s">
        <v>57</v>
      </c>
      <c r="E252" s="1" t="s">
        <v>48</v>
      </c>
      <c r="F252" s="1" t="s">
        <v>113</v>
      </c>
      <c r="G252" s="328">
        <v>469526.49700880004</v>
      </c>
      <c r="H252" s="328">
        <v>8574</v>
      </c>
      <c r="I252" s="328">
        <v>271228</v>
      </c>
      <c r="J252" s="328">
        <v>634.5</v>
      </c>
      <c r="K252" s="328">
        <v>40673</v>
      </c>
      <c r="L252" s="328">
        <v>207</v>
      </c>
      <c r="M252" s="328">
        <v>396</v>
      </c>
      <c r="N252" s="328">
        <v>0</v>
      </c>
      <c r="O252" s="328">
        <v>0</v>
      </c>
      <c r="P252" s="328">
        <v>0</v>
      </c>
    </row>
    <row r="253" spans="1:16">
      <c r="A253" s="54" t="s">
        <v>40</v>
      </c>
      <c r="B253" s="1" t="s">
        <v>66</v>
      </c>
      <c r="C253" s="1" t="s">
        <v>67</v>
      </c>
      <c r="D253" s="1" t="s">
        <v>57</v>
      </c>
      <c r="E253" s="1" t="s">
        <v>48</v>
      </c>
      <c r="F253" s="1" t="s">
        <v>114</v>
      </c>
      <c r="G253" s="326">
        <v>355647.08613279997</v>
      </c>
      <c r="H253" s="326">
        <v>836580</v>
      </c>
      <c r="I253" s="326">
        <v>999790</v>
      </c>
      <c r="J253" s="326">
        <v>0</v>
      </c>
      <c r="K253" s="326">
        <v>2010</v>
      </c>
      <c r="L253" s="326">
        <v>0</v>
      </c>
      <c r="M253" s="326">
        <v>0</v>
      </c>
      <c r="N253" s="326">
        <v>0</v>
      </c>
      <c r="O253" s="326">
        <v>0</v>
      </c>
      <c r="P253" s="326">
        <v>0</v>
      </c>
    </row>
    <row r="254" spans="1:16">
      <c r="A254" s="54" t="s">
        <v>40</v>
      </c>
      <c r="B254" s="1" t="s">
        <v>68</v>
      </c>
      <c r="C254" s="1" t="s">
        <v>67</v>
      </c>
      <c r="D254" s="1" t="s">
        <v>57</v>
      </c>
      <c r="E254" s="1" t="s">
        <v>48</v>
      </c>
      <c r="F254" s="1" t="s">
        <v>113</v>
      </c>
      <c r="G254" s="326">
        <v>314938.64531360002</v>
      </c>
      <c r="H254" s="326">
        <v>70917</v>
      </c>
      <c r="I254" s="326">
        <v>754678.5</v>
      </c>
      <c r="J254" s="326">
        <v>0</v>
      </c>
      <c r="K254" s="326">
        <v>14745.5</v>
      </c>
      <c r="L254" s="326">
        <v>0</v>
      </c>
      <c r="M254" s="326">
        <v>1254</v>
      </c>
      <c r="N254" s="326">
        <v>0</v>
      </c>
      <c r="O254" s="326">
        <v>0</v>
      </c>
      <c r="P254" s="326">
        <v>0</v>
      </c>
    </row>
    <row r="255" spans="1:16">
      <c r="A255" s="54" t="s">
        <v>40</v>
      </c>
      <c r="B255" s="1" t="s">
        <v>68</v>
      </c>
      <c r="C255" s="1" t="s">
        <v>67</v>
      </c>
      <c r="D255" s="1" t="s">
        <v>57</v>
      </c>
      <c r="E255" s="1" t="s">
        <v>48</v>
      </c>
      <c r="F255" s="1" t="s">
        <v>114</v>
      </c>
      <c r="G255" s="326">
        <v>151583.764948</v>
      </c>
      <c r="H255" s="326">
        <v>51038.3</v>
      </c>
      <c r="I255" s="326">
        <v>41763.5</v>
      </c>
      <c r="J255" s="326">
        <v>0</v>
      </c>
      <c r="K255" s="326">
        <v>182.1</v>
      </c>
      <c r="L255" s="326">
        <v>0</v>
      </c>
      <c r="M255" s="326">
        <v>0</v>
      </c>
      <c r="N255" s="326">
        <v>0</v>
      </c>
      <c r="O255" s="326">
        <v>0</v>
      </c>
      <c r="P255" s="326">
        <v>0</v>
      </c>
    </row>
    <row r="256" spans="1:16">
      <c r="A256" s="54" t="s">
        <v>40</v>
      </c>
      <c r="B256" s="1" t="s">
        <v>70</v>
      </c>
      <c r="C256" s="1" t="s">
        <v>67</v>
      </c>
      <c r="D256" s="1" t="s">
        <v>57</v>
      </c>
      <c r="E256" s="1" t="s">
        <v>48</v>
      </c>
      <c r="F256" s="1" t="s">
        <v>113</v>
      </c>
      <c r="G256" s="326">
        <v>251071.14798919999</v>
      </c>
      <c r="H256" s="326">
        <v>33811.5</v>
      </c>
      <c r="I256" s="326">
        <v>543458.5</v>
      </c>
      <c r="J256" s="326">
        <v>0</v>
      </c>
      <c r="K256" s="326">
        <v>225.5</v>
      </c>
      <c r="L256" s="326">
        <v>0</v>
      </c>
      <c r="M256" s="326">
        <v>0</v>
      </c>
      <c r="N256" s="326">
        <v>0</v>
      </c>
      <c r="O256" s="326">
        <v>0</v>
      </c>
      <c r="P256" s="326">
        <v>0</v>
      </c>
    </row>
    <row r="257" spans="1:16" ht="12" thickBot="1">
      <c r="A257" s="60" t="s">
        <v>40</v>
      </c>
      <c r="B257" s="1" t="s">
        <v>70</v>
      </c>
      <c r="C257" s="1" t="s">
        <v>67</v>
      </c>
      <c r="D257" s="1" t="s">
        <v>57</v>
      </c>
      <c r="E257" s="1" t="s">
        <v>48</v>
      </c>
      <c r="F257" s="1" t="s">
        <v>114</v>
      </c>
      <c r="G257" s="326">
        <v>301527.5437636</v>
      </c>
      <c r="H257" s="326">
        <v>1584245</v>
      </c>
      <c r="I257" s="326">
        <v>3355200</v>
      </c>
      <c r="J257" s="326">
        <v>0</v>
      </c>
      <c r="K257" s="326">
        <v>245</v>
      </c>
      <c r="L257" s="326">
        <v>0</v>
      </c>
      <c r="M257" s="326">
        <v>1980</v>
      </c>
      <c r="N257" s="326">
        <v>0</v>
      </c>
      <c r="O257" s="326">
        <v>0</v>
      </c>
      <c r="P257" s="326">
        <v>0</v>
      </c>
    </row>
    <row r="258" spans="1:16">
      <c r="A258" s="59" t="s">
        <v>40</v>
      </c>
      <c r="B258" s="1" t="s">
        <v>72</v>
      </c>
      <c r="C258" s="1" t="s">
        <v>73</v>
      </c>
      <c r="D258" s="1" t="s">
        <v>57</v>
      </c>
      <c r="E258" s="1" t="s">
        <v>48</v>
      </c>
      <c r="F258" s="1" t="s">
        <v>113</v>
      </c>
      <c r="G258" s="326">
        <v>83516.676966800005</v>
      </c>
      <c r="H258" s="326">
        <v>8368</v>
      </c>
      <c r="I258" s="326">
        <v>115820.5</v>
      </c>
      <c r="J258" s="326">
        <v>2050</v>
      </c>
      <c r="K258" s="326">
        <v>8017</v>
      </c>
      <c r="L258" s="326">
        <v>1345.5</v>
      </c>
      <c r="M258" s="326">
        <v>528</v>
      </c>
      <c r="N258" s="326">
        <v>0</v>
      </c>
      <c r="O258" s="326">
        <v>0</v>
      </c>
      <c r="P258" s="326">
        <v>0</v>
      </c>
    </row>
    <row r="259" spans="1:16">
      <c r="A259" s="54" t="s">
        <v>40</v>
      </c>
      <c r="B259" s="1" t="s">
        <v>72</v>
      </c>
      <c r="C259" s="1" t="s">
        <v>73</v>
      </c>
      <c r="D259" s="1" t="s">
        <v>57</v>
      </c>
      <c r="E259" s="1" t="s">
        <v>48</v>
      </c>
      <c r="F259" s="1" t="s">
        <v>114</v>
      </c>
      <c r="G259" s="326">
        <v>98828.323193599979</v>
      </c>
      <c r="H259" s="326">
        <v>158872.5</v>
      </c>
      <c r="I259" s="326">
        <v>177845</v>
      </c>
      <c r="J259" s="326">
        <v>0</v>
      </c>
      <c r="K259" s="326">
        <v>1152.5</v>
      </c>
      <c r="L259" s="326">
        <v>0</v>
      </c>
      <c r="M259" s="326">
        <v>0</v>
      </c>
      <c r="N259" s="326">
        <v>0</v>
      </c>
      <c r="O259" s="326">
        <v>0</v>
      </c>
      <c r="P259" s="326">
        <v>0</v>
      </c>
    </row>
    <row r="260" spans="1:16">
      <c r="A260" s="54" t="s">
        <v>40</v>
      </c>
      <c r="B260" s="1" t="s">
        <v>75</v>
      </c>
      <c r="C260" s="1" t="s">
        <v>73</v>
      </c>
      <c r="D260" s="1" t="s">
        <v>57</v>
      </c>
      <c r="E260" s="1" t="s">
        <v>48</v>
      </c>
      <c r="F260" s="1" t="s">
        <v>113</v>
      </c>
      <c r="G260" s="326">
        <v>92115.108931999988</v>
      </c>
      <c r="H260" s="326">
        <v>34070.75</v>
      </c>
      <c r="I260" s="326">
        <v>154818.25</v>
      </c>
      <c r="J260" s="326">
        <v>15.75</v>
      </c>
      <c r="K260" s="326">
        <v>4299.25</v>
      </c>
      <c r="L260" s="326">
        <v>0</v>
      </c>
      <c r="M260" s="326">
        <v>594</v>
      </c>
      <c r="N260" s="326">
        <v>0</v>
      </c>
      <c r="O260" s="326">
        <v>0</v>
      </c>
      <c r="P260" s="326">
        <v>0</v>
      </c>
    </row>
    <row r="261" spans="1:16" ht="12" thickBot="1">
      <c r="A261" s="60" t="s">
        <v>40</v>
      </c>
      <c r="B261" s="1" t="s">
        <v>75</v>
      </c>
      <c r="C261" s="1" t="s">
        <v>73</v>
      </c>
      <c r="D261" s="1" t="s">
        <v>57</v>
      </c>
      <c r="E261" s="1" t="s">
        <v>48</v>
      </c>
      <c r="F261" s="1" t="s">
        <v>114</v>
      </c>
      <c r="G261" s="326">
        <v>59407.348123200005</v>
      </c>
      <c r="H261" s="326">
        <v>133780</v>
      </c>
      <c r="I261" s="326">
        <v>293767.5</v>
      </c>
      <c r="J261" s="326">
        <v>0</v>
      </c>
      <c r="K261" s="326">
        <v>0</v>
      </c>
      <c r="L261" s="326">
        <v>0</v>
      </c>
      <c r="M261" s="326">
        <v>0</v>
      </c>
      <c r="N261" s="326">
        <v>0</v>
      </c>
      <c r="O261" s="326">
        <v>0</v>
      </c>
      <c r="P261" s="326">
        <v>0</v>
      </c>
    </row>
    <row r="262" spans="1:16">
      <c r="A262" s="59" t="s">
        <v>40</v>
      </c>
      <c r="B262" s="1" t="s">
        <v>78</v>
      </c>
      <c r="C262" s="1" t="s">
        <v>79</v>
      </c>
      <c r="D262" s="1" t="s">
        <v>57</v>
      </c>
      <c r="E262" s="1" t="s">
        <v>48</v>
      </c>
      <c r="F262" s="1" t="s">
        <v>113</v>
      </c>
      <c r="G262" s="326">
        <v>162327.9731612</v>
      </c>
      <c r="H262" s="326">
        <v>2265</v>
      </c>
      <c r="I262" s="326">
        <v>83209</v>
      </c>
      <c r="J262" s="326">
        <v>2397.25</v>
      </c>
      <c r="K262" s="326">
        <v>2227.75</v>
      </c>
      <c r="L262" s="326">
        <v>86</v>
      </c>
      <c r="M262" s="326">
        <v>561</v>
      </c>
      <c r="N262" s="326">
        <v>0</v>
      </c>
      <c r="O262" s="326">
        <v>0</v>
      </c>
      <c r="P262" s="326">
        <v>0</v>
      </c>
    </row>
    <row r="263" spans="1:16">
      <c r="A263" s="54" t="s">
        <v>40</v>
      </c>
      <c r="B263" s="1" t="s">
        <v>78</v>
      </c>
      <c r="C263" s="1" t="s">
        <v>79</v>
      </c>
      <c r="D263" s="1" t="s">
        <v>57</v>
      </c>
      <c r="E263" s="1" t="s">
        <v>48</v>
      </c>
      <c r="F263" s="1" t="s">
        <v>114</v>
      </c>
      <c r="G263" s="326">
        <v>119749.6416116</v>
      </c>
      <c r="H263" s="326">
        <v>29477.5</v>
      </c>
      <c r="I263" s="326">
        <v>60240</v>
      </c>
      <c r="J263" s="326">
        <v>22.5</v>
      </c>
      <c r="K263" s="326">
        <v>7765</v>
      </c>
      <c r="L263" s="326">
        <v>0</v>
      </c>
      <c r="M263" s="326">
        <v>0</v>
      </c>
      <c r="N263" s="326">
        <v>0</v>
      </c>
      <c r="O263" s="326">
        <v>0</v>
      </c>
      <c r="P263" s="326">
        <v>0</v>
      </c>
    </row>
    <row r="264" spans="1:16">
      <c r="A264" s="54" t="s">
        <v>40</v>
      </c>
      <c r="B264" s="1" t="s">
        <v>81</v>
      </c>
      <c r="C264" s="1" t="s">
        <v>79</v>
      </c>
      <c r="D264" s="1" t="s">
        <v>57</v>
      </c>
      <c r="E264" s="1" t="s">
        <v>48</v>
      </c>
      <c r="F264" s="1" t="s">
        <v>113</v>
      </c>
      <c r="G264" s="326">
        <v>459349.38680399995</v>
      </c>
      <c r="H264" s="326">
        <v>1900.7142857142858</v>
      </c>
      <c r="I264" s="326">
        <v>420687.8571428571</v>
      </c>
      <c r="J264" s="326">
        <v>8456.7857142857138</v>
      </c>
      <c r="K264" s="326">
        <v>844.28571428571422</v>
      </c>
      <c r="L264" s="326">
        <v>0</v>
      </c>
      <c r="M264" s="326">
        <v>141.42857142857142</v>
      </c>
      <c r="N264" s="326">
        <v>0</v>
      </c>
      <c r="O264" s="326">
        <v>0</v>
      </c>
      <c r="P264" s="326">
        <v>0</v>
      </c>
    </row>
    <row r="265" spans="1:16" ht="12" thickBot="1">
      <c r="A265" s="60" t="s">
        <v>40</v>
      </c>
      <c r="B265" s="329" t="s">
        <v>81</v>
      </c>
      <c r="C265" s="169" t="s">
        <v>79</v>
      </c>
      <c r="D265" s="169" t="s">
        <v>57</v>
      </c>
      <c r="E265" s="169" t="s">
        <v>48</v>
      </c>
      <c r="F265" s="169" t="s">
        <v>114</v>
      </c>
      <c r="G265" s="327">
        <v>71454.34905840001</v>
      </c>
      <c r="H265" s="327">
        <v>10507</v>
      </c>
      <c r="I265" s="327">
        <v>3787.5</v>
      </c>
      <c r="J265" s="327">
        <v>22.5</v>
      </c>
      <c r="K265" s="327">
        <v>73.5</v>
      </c>
      <c r="L265" s="327">
        <v>0</v>
      </c>
      <c r="M265" s="327">
        <v>0</v>
      </c>
      <c r="N265" s="327">
        <v>0</v>
      </c>
      <c r="O265" s="327">
        <v>0</v>
      </c>
      <c r="P265" s="327">
        <v>0</v>
      </c>
    </row>
    <row r="266" spans="1:16">
      <c r="A266" s="59" t="s">
        <v>40</v>
      </c>
      <c r="B266" s="1" t="s">
        <v>83</v>
      </c>
      <c r="C266" s="1" t="s">
        <v>84</v>
      </c>
      <c r="D266" s="1" t="s">
        <v>57</v>
      </c>
      <c r="E266" s="1" t="s">
        <v>48</v>
      </c>
      <c r="F266" s="1" t="s">
        <v>113</v>
      </c>
      <c r="G266" s="328">
        <v>112791.1957788</v>
      </c>
      <c r="H266" s="328">
        <v>1873.25</v>
      </c>
      <c r="I266" s="328">
        <v>118594.75</v>
      </c>
      <c r="J266" s="328">
        <v>1518.75</v>
      </c>
      <c r="K266" s="328">
        <v>3402.25</v>
      </c>
      <c r="L266" s="328">
        <v>0</v>
      </c>
      <c r="M266" s="328">
        <v>429</v>
      </c>
      <c r="N266" s="328">
        <v>0</v>
      </c>
      <c r="O266" s="328">
        <v>0</v>
      </c>
      <c r="P266" s="328">
        <v>0</v>
      </c>
    </row>
    <row r="267" spans="1:16">
      <c r="A267" s="54" t="s">
        <v>40</v>
      </c>
      <c r="B267" s="1" t="s">
        <v>83</v>
      </c>
      <c r="C267" s="1" t="s">
        <v>84</v>
      </c>
      <c r="D267" s="1" t="s">
        <v>57</v>
      </c>
      <c r="E267" s="1" t="s">
        <v>48</v>
      </c>
      <c r="F267" s="1" t="s">
        <v>114</v>
      </c>
      <c r="G267" s="326" t="s">
        <v>338</v>
      </c>
      <c r="H267" s="326">
        <v>1486.5</v>
      </c>
      <c r="I267" s="326">
        <v>3038.75</v>
      </c>
      <c r="J267" s="326">
        <v>0</v>
      </c>
      <c r="K267" s="326">
        <v>12.25</v>
      </c>
      <c r="L267" s="326">
        <v>0</v>
      </c>
      <c r="M267" s="326">
        <v>0</v>
      </c>
      <c r="N267" s="326">
        <v>0</v>
      </c>
      <c r="O267" s="326">
        <v>0</v>
      </c>
      <c r="P267" s="326">
        <v>0</v>
      </c>
    </row>
    <row r="268" spans="1:16">
      <c r="A268" s="54" t="s">
        <v>40</v>
      </c>
      <c r="B268" s="1" t="s">
        <v>86</v>
      </c>
      <c r="C268" s="1" t="s">
        <v>84</v>
      </c>
      <c r="D268" s="1" t="s">
        <v>57</v>
      </c>
      <c r="E268" s="1" t="s">
        <v>48</v>
      </c>
      <c r="F268" s="1" t="s">
        <v>113</v>
      </c>
      <c r="G268" s="326">
        <v>158404.26802199997</v>
      </c>
      <c r="H268" s="326">
        <v>7552</v>
      </c>
      <c r="I268" s="326">
        <v>60854.333333333328</v>
      </c>
      <c r="J268" s="326">
        <v>277.33333333333337</v>
      </c>
      <c r="K268" s="326">
        <v>1828.666666666667</v>
      </c>
      <c r="L268" s="326">
        <v>138</v>
      </c>
      <c r="M268" s="326">
        <v>44</v>
      </c>
      <c r="N268" s="326">
        <v>0</v>
      </c>
      <c r="O268" s="326">
        <v>0</v>
      </c>
      <c r="P268" s="326">
        <v>0</v>
      </c>
    </row>
    <row r="269" spans="1:16">
      <c r="A269" s="54" t="s">
        <v>40</v>
      </c>
      <c r="B269" s="1" t="s">
        <v>86</v>
      </c>
      <c r="C269" s="1" t="s">
        <v>84</v>
      </c>
      <c r="D269" s="1" t="s">
        <v>57</v>
      </c>
      <c r="E269" s="1" t="s">
        <v>48</v>
      </c>
      <c r="F269" s="1" t="s">
        <v>114</v>
      </c>
      <c r="G269" s="326">
        <v>13043.2541932</v>
      </c>
      <c r="H269" s="326">
        <v>2240</v>
      </c>
      <c r="I269" s="326">
        <v>6770</v>
      </c>
      <c r="J269" s="326">
        <v>0</v>
      </c>
      <c r="K269" s="326">
        <v>99</v>
      </c>
      <c r="L269" s="326">
        <v>0</v>
      </c>
      <c r="M269" s="326">
        <v>44</v>
      </c>
      <c r="N269" s="326">
        <v>0</v>
      </c>
      <c r="O269" s="326">
        <v>0</v>
      </c>
      <c r="P269" s="326">
        <v>0</v>
      </c>
    </row>
    <row r="270" spans="1:16">
      <c r="A270" s="54" t="s">
        <v>40</v>
      </c>
      <c r="B270" s="1" t="s">
        <v>88</v>
      </c>
      <c r="C270" s="1" t="s">
        <v>84</v>
      </c>
      <c r="D270" s="1" t="s">
        <v>57</v>
      </c>
      <c r="E270" s="1" t="s">
        <v>48</v>
      </c>
      <c r="F270" s="1" t="s">
        <v>113</v>
      </c>
      <c r="G270" s="326">
        <v>146035.40064959999</v>
      </c>
      <c r="H270" s="326">
        <v>37496.800000000003</v>
      </c>
      <c r="I270" s="326">
        <v>1530.8</v>
      </c>
      <c r="J270" s="326">
        <v>1996.8</v>
      </c>
      <c r="K270" s="326">
        <v>306</v>
      </c>
      <c r="L270" s="326">
        <v>0</v>
      </c>
      <c r="M270" s="326">
        <v>0</v>
      </c>
      <c r="N270" s="326">
        <v>0</v>
      </c>
      <c r="O270" s="326">
        <v>0</v>
      </c>
      <c r="P270" s="326">
        <v>180</v>
      </c>
    </row>
    <row r="271" spans="1:16" ht="12" thickBot="1">
      <c r="A271" s="60" t="s">
        <v>40</v>
      </c>
      <c r="B271" s="1" t="s">
        <v>88</v>
      </c>
      <c r="C271" s="1" t="s">
        <v>84</v>
      </c>
      <c r="D271" s="1" t="s">
        <v>57</v>
      </c>
      <c r="E271" s="1" t="s">
        <v>48</v>
      </c>
      <c r="F271" s="1" t="s">
        <v>114</v>
      </c>
      <c r="G271" s="326">
        <v>89831.389925199997</v>
      </c>
      <c r="H271" s="326">
        <v>331980</v>
      </c>
      <c r="I271" s="326">
        <v>2148</v>
      </c>
      <c r="J271" s="326">
        <v>0</v>
      </c>
      <c r="K271" s="326">
        <v>712</v>
      </c>
      <c r="L271" s="326">
        <v>0</v>
      </c>
      <c r="M271" s="326">
        <v>0</v>
      </c>
      <c r="N271" s="326">
        <v>0</v>
      </c>
      <c r="O271" s="326">
        <v>0</v>
      </c>
      <c r="P271" s="326">
        <v>0</v>
      </c>
    </row>
    <row r="272" spans="1:16">
      <c r="A272" s="59" t="s">
        <v>40</v>
      </c>
      <c r="B272" s="1" t="s">
        <v>91</v>
      </c>
      <c r="C272" s="1" t="s">
        <v>90</v>
      </c>
      <c r="D272" s="1" t="s">
        <v>57</v>
      </c>
      <c r="E272" s="1" t="s">
        <v>48</v>
      </c>
      <c r="F272" s="1" t="s">
        <v>113</v>
      </c>
      <c r="G272" s="326">
        <v>150970.68601999999</v>
      </c>
      <c r="H272" s="326">
        <v>47528.5</v>
      </c>
      <c r="I272" s="326">
        <v>3372</v>
      </c>
      <c r="J272" s="326">
        <v>4861.5</v>
      </c>
      <c r="K272" s="326">
        <v>1962</v>
      </c>
      <c r="L272" s="326">
        <v>0</v>
      </c>
      <c r="M272" s="326">
        <v>66</v>
      </c>
      <c r="N272" s="326">
        <v>0</v>
      </c>
      <c r="O272" s="326">
        <v>0</v>
      </c>
      <c r="P272" s="326">
        <v>0</v>
      </c>
    </row>
    <row r="273" spans="1:16">
      <c r="A273" s="54" t="s">
        <v>40</v>
      </c>
      <c r="B273" s="1" t="s">
        <v>91</v>
      </c>
      <c r="C273" s="1" t="s">
        <v>90</v>
      </c>
      <c r="D273" s="1" t="s">
        <v>57</v>
      </c>
      <c r="E273" s="1" t="s">
        <v>48</v>
      </c>
      <c r="F273" s="1" t="s">
        <v>114</v>
      </c>
      <c r="G273" s="326">
        <v>171202.29064399999</v>
      </c>
      <c r="H273" s="326">
        <v>31507.666666666668</v>
      </c>
      <c r="I273" s="326">
        <v>1963</v>
      </c>
      <c r="J273" s="326">
        <v>2174</v>
      </c>
      <c r="K273" s="326">
        <v>652.33333333333337</v>
      </c>
      <c r="L273" s="326">
        <v>0</v>
      </c>
      <c r="M273" s="326">
        <v>88</v>
      </c>
      <c r="N273" s="326">
        <v>0</v>
      </c>
      <c r="O273" s="326">
        <v>0</v>
      </c>
      <c r="P273" s="326">
        <v>0</v>
      </c>
    </row>
    <row r="274" spans="1:16">
      <c r="A274" s="54" t="s">
        <v>40</v>
      </c>
      <c r="B274" s="1" t="s">
        <v>93</v>
      </c>
      <c r="C274" s="1" t="s">
        <v>90</v>
      </c>
      <c r="D274" s="1" t="s">
        <v>57</v>
      </c>
      <c r="E274" s="1" t="s">
        <v>48</v>
      </c>
      <c r="F274" s="1" t="s">
        <v>113</v>
      </c>
      <c r="G274" s="326">
        <v>304730.88116240001</v>
      </c>
      <c r="H274" s="326">
        <v>79571</v>
      </c>
      <c r="I274" s="326">
        <v>20406</v>
      </c>
      <c r="J274" s="326">
        <v>0</v>
      </c>
      <c r="K274" s="326">
        <v>1844</v>
      </c>
      <c r="L274" s="326">
        <v>0</v>
      </c>
      <c r="M274" s="326">
        <v>0</v>
      </c>
      <c r="N274" s="326">
        <v>0</v>
      </c>
      <c r="O274" s="326">
        <v>0</v>
      </c>
      <c r="P274" s="326">
        <v>0</v>
      </c>
    </row>
    <row r="275" spans="1:16" ht="12" thickBot="1">
      <c r="A275" s="60" t="s">
        <v>40</v>
      </c>
      <c r="B275" s="1" t="s">
        <v>93</v>
      </c>
      <c r="C275" s="1" t="s">
        <v>90</v>
      </c>
      <c r="D275" s="1" t="s">
        <v>57</v>
      </c>
      <c r="E275" s="1" t="s">
        <v>48</v>
      </c>
      <c r="F275" s="1" t="s">
        <v>114</v>
      </c>
      <c r="G275" s="326">
        <v>157622.5923888</v>
      </c>
      <c r="H275" s="326">
        <v>83366</v>
      </c>
      <c r="I275" s="326">
        <v>29356</v>
      </c>
      <c r="J275" s="326">
        <v>0</v>
      </c>
      <c r="K275" s="326">
        <v>1922</v>
      </c>
      <c r="L275" s="326">
        <v>0</v>
      </c>
      <c r="M275" s="326">
        <v>0</v>
      </c>
      <c r="N275" s="326">
        <v>0</v>
      </c>
      <c r="O275" s="326">
        <v>0</v>
      </c>
      <c r="P275" s="326">
        <v>0</v>
      </c>
    </row>
    <row r="276" spans="1:16">
      <c r="A276" s="59" t="s">
        <v>40</v>
      </c>
      <c r="B276" s="1" t="s">
        <v>96</v>
      </c>
      <c r="C276" s="1" t="s">
        <v>95</v>
      </c>
      <c r="D276" s="1" t="s">
        <v>57</v>
      </c>
      <c r="E276" s="1" t="s">
        <v>48</v>
      </c>
      <c r="F276" s="1" t="s">
        <v>113</v>
      </c>
      <c r="G276" s="326">
        <v>83608.638806000003</v>
      </c>
      <c r="H276" s="326">
        <v>19923.666666666664</v>
      </c>
      <c r="I276" s="326">
        <v>1491.6666666666667</v>
      </c>
      <c r="J276" s="326">
        <v>0</v>
      </c>
      <c r="K276" s="326">
        <v>72.333333333333343</v>
      </c>
      <c r="L276" s="326">
        <v>0</v>
      </c>
      <c r="M276" s="326">
        <v>0</v>
      </c>
      <c r="N276" s="326">
        <v>0</v>
      </c>
      <c r="O276" s="326">
        <v>0</v>
      </c>
      <c r="P276" s="326">
        <v>0</v>
      </c>
    </row>
    <row r="277" spans="1:16">
      <c r="A277" s="54" t="s">
        <v>40</v>
      </c>
      <c r="B277" s="1" t="s">
        <v>96</v>
      </c>
      <c r="C277" s="1" t="s">
        <v>95</v>
      </c>
      <c r="D277" s="1" t="s">
        <v>57</v>
      </c>
      <c r="E277" s="1" t="s">
        <v>48</v>
      </c>
      <c r="F277" s="1" t="s">
        <v>114</v>
      </c>
      <c r="G277" s="326">
        <v>132471.02936760001</v>
      </c>
      <c r="H277" s="326">
        <v>25881.333333333336</v>
      </c>
      <c r="I277" s="326">
        <v>1438.3333333333333</v>
      </c>
      <c r="J277" s="326">
        <v>0</v>
      </c>
      <c r="K277" s="326">
        <v>37</v>
      </c>
      <c r="L277" s="326">
        <v>0</v>
      </c>
      <c r="M277" s="326">
        <v>0</v>
      </c>
      <c r="N277" s="326">
        <v>0</v>
      </c>
      <c r="O277" s="326">
        <v>0</v>
      </c>
      <c r="P277" s="326">
        <v>0</v>
      </c>
    </row>
    <row r="278" spans="1:16">
      <c r="A278" s="54" t="s">
        <v>40</v>
      </c>
      <c r="B278" s="155" t="s">
        <v>98</v>
      </c>
      <c r="C278" s="155" t="s">
        <v>95</v>
      </c>
      <c r="D278" s="155" t="s">
        <v>57</v>
      </c>
      <c r="E278" s="155" t="s">
        <v>48</v>
      </c>
      <c r="F278" s="155" t="s">
        <v>113</v>
      </c>
      <c r="G278" s="326">
        <v>235560.25111079999</v>
      </c>
      <c r="H278" s="326">
        <v>82612.800000000003</v>
      </c>
      <c r="I278" s="326">
        <v>60401.599999999999</v>
      </c>
      <c r="J278" s="326">
        <v>665.6</v>
      </c>
      <c r="K278" s="326">
        <v>6001.6</v>
      </c>
      <c r="L278" s="326">
        <v>0</v>
      </c>
      <c r="M278" s="326">
        <v>0</v>
      </c>
      <c r="N278" s="326">
        <v>0</v>
      </c>
      <c r="O278" s="326">
        <v>0</v>
      </c>
      <c r="P278" s="326">
        <v>320</v>
      </c>
    </row>
    <row r="279" spans="1:16" ht="12" thickBot="1">
      <c r="A279" s="60" t="s">
        <v>40</v>
      </c>
      <c r="B279" s="169" t="s">
        <v>98</v>
      </c>
      <c r="C279" s="169" t="s">
        <v>95</v>
      </c>
      <c r="D279" s="169" t="s">
        <v>57</v>
      </c>
      <c r="E279" s="169" t="s">
        <v>48</v>
      </c>
      <c r="F279" s="169" t="s">
        <v>114</v>
      </c>
      <c r="G279" s="327">
        <v>290384.83424719999</v>
      </c>
      <c r="H279" s="327">
        <v>86106</v>
      </c>
      <c r="I279" s="327">
        <v>64360</v>
      </c>
      <c r="J279" s="327">
        <v>0</v>
      </c>
      <c r="K279" s="327">
        <v>7378</v>
      </c>
      <c r="L279" s="327">
        <v>0</v>
      </c>
      <c r="M279" s="327">
        <v>0</v>
      </c>
      <c r="N279" s="327">
        <v>0</v>
      </c>
      <c r="O279" s="327">
        <v>0</v>
      </c>
      <c r="P279" s="327">
        <v>0</v>
      </c>
    </row>
    <row r="280" spans="1:16">
      <c r="A280" s="59" t="s">
        <v>40</v>
      </c>
      <c r="B280" s="1" t="s">
        <v>100</v>
      </c>
      <c r="C280" s="1" t="s">
        <v>101</v>
      </c>
      <c r="D280" s="1" t="s">
        <v>57</v>
      </c>
      <c r="E280" s="1" t="s">
        <v>48</v>
      </c>
      <c r="F280" s="1" t="s">
        <v>113</v>
      </c>
      <c r="G280" s="328">
        <v>71040.520782000007</v>
      </c>
      <c r="H280" s="328">
        <v>9609.6666666666679</v>
      </c>
      <c r="I280" s="328">
        <v>2645</v>
      </c>
      <c r="J280" s="328">
        <v>0</v>
      </c>
      <c r="K280" s="328">
        <v>31</v>
      </c>
      <c r="L280" s="328">
        <v>0</v>
      </c>
      <c r="M280" s="328">
        <v>0</v>
      </c>
      <c r="N280" s="328">
        <v>0</v>
      </c>
      <c r="O280" s="328">
        <v>0</v>
      </c>
      <c r="P280" s="328">
        <v>0</v>
      </c>
    </row>
    <row r="281" spans="1:16">
      <c r="A281" s="54" t="s">
        <v>40</v>
      </c>
      <c r="B281" s="1" t="s">
        <v>100</v>
      </c>
      <c r="C281" s="1" t="s">
        <v>101</v>
      </c>
      <c r="D281" s="1" t="s">
        <v>57</v>
      </c>
      <c r="E281" s="1" t="s">
        <v>48</v>
      </c>
      <c r="F281" s="1" t="s">
        <v>114</v>
      </c>
      <c r="G281" s="326">
        <v>67683.913651199997</v>
      </c>
      <c r="H281" s="326">
        <v>14299.666666666668</v>
      </c>
      <c r="I281" s="326">
        <v>2088.333333333333</v>
      </c>
      <c r="J281" s="326">
        <v>0</v>
      </c>
      <c r="K281" s="326">
        <v>10.333333333333334</v>
      </c>
      <c r="L281" s="326">
        <v>0</v>
      </c>
      <c r="M281" s="326">
        <v>0</v>
      </c>
      <c r="N281" s="326">
        <v>0</v>
      </c>
      <c r="O281" s="326">
        <v>0</v>
      </c>
      <c r="P281" s="326">
        <v>0</v>
      </c>
    </row>
    <row r="282" spans="1:16">
      <c r="A282" s="54" t="s">
        <v>40</v>
      </c>
      <c r="B282" s="1" t="s">
        <v>103</v>
      </c>
      <c r="C282" s="1" t="s">
        <v>101</v>
      </c>
      <c r="D282" s="1" t="s">
        <v>57</v>
      </c>
      <c r="E282" s="1" t="s">
        <v>48</v>
      </c>
      <c r="F282" s="1" t="s">
        <v>113</v>
      </c>
      <c r="G282" s="326">
        <v>100115.7889424</v>
      </c>
      <c r="H282" s="326">
        <v>17474.333333333336</v>
      </c>
      <c r="I282" s="326">
        <v>7774.333333333333</v>
      </c>
      <c r="J282" s="326">
        <v>0</v>
      </c>
      <c r="K282" s="326">
        <v>69.666666666666671</v>
      </c>
      <c r="L282" s="326">
        <v>0</v>
      </c>
      <c r="M282" s="326">
        <v>44</v>
      </c>
      <c r="N282" s="326">
        <v>0</v>
      </c>
      <c r="O282" s="326">
        <v>0</v>
      </c>
      <c r="P282" s="326">
        <v>0</v>
      </c>
    </row>
    <row r="283" spans="1:16" ht="12" thickBot="1">
      <c r="A283" s="60" t="s">
        <v>40</v>
      </c>
      <c r="B283" s="1" t="s">
        <v>103</v>
      </c>
      <c r="C283" s="1" t="s">
        <v>101</v>
      </c>
      <c r="D283" s="1" t="s">
        <v>57</v>
      </c>
      <c r="E283" s="1" t="s">
        <v>48</v>
      </c>
      <c r="F283" s="1" t="s">
        <v>114</v>
      </c>
      <c r="G283" s="326">
        <v>145851.47697120003</v>
      </c>
      <c r="H283" s="326">
        <v>19270.666666666668</v>
      </c>
      <c r="I283" s="326">
        <v>5806.6666666666661</v>
      </c>
      <c r="J283" s="326">
        <v>0</v>
      </c>
      <c r="K283" s="326">
        <v>264.66666666666669</v>
      </c>
      <c r="L283" s="326">
        <v>0</v>
      </c>
      <c r="M283" s="326">
        <v>0</v>
      </c>
      <c r="N283" s="326">
        <v>0</v>
      </c>
      <c r="O283" s="326">
        <v>0</v>
      </c>
      <c r="P283" s="326">
        <v>0</v>
      </c>
    </row>
    <row r="284" spans="1:16">
      <c r="A284" s="59" t="s">
        <v>40</v>
      </c>
      <c r="B284" s="1" t="s">
        <v>105</v>
      </c>
      <c r="C284" s="1" t="s">
        <v>32</v>
      </c>
      <c r="D284" s="1" t="s">
        <v>57</v>
      </c>
      <c r="E284" s="1" t="s">
        <v>48</v>
      </c>
      <c r="F284" s="1" t="s">
        <v>113</v>
      </c>
      <c r="G284" s="326">
        <v>77447.195579600011</v>
      </c>
      <c r="H284" s="326">
        <v>12369.333333333334</v>
      </c>
      <c r="I284" s="326">
        <v>7613.3333333333339</v>
      </c>
      <c r="J284" s="326">
        <v>1158.6666666666667</v>
      </c>
      <c r="K284" s="326">
        <v>2957</v>
      </c>
      <c r="L284" s="326">
        <v>0</v>
      </c>
      <c r="M284" s="326">
        <v>0</v>
      </c>
      <c r="N284" s="326">
        <v>0</v>
      </c>
      <c r="O284" s="326">
        <v>0</v>
      </c>
      <c r="P284" s="326">
        <v>0</v>
      </c>
    </row>
    <row r="285" spans="1:16">
      <c r="A285" s="54" t="s">
        <v>40</v>
      </c>
      <c r="B285" s="1" t="s">
        <v>105</v>
      </c>
      <c r="C285" s="1" t="s">
        <v>32</v>
      </c>
      <c r="D285" s="1" t="s">
        <v>57</v>
      </c>
      <c r="E285" s="1" t="s">
        <v>48</v>
      </c>
      <c r="F285" s="1" t="s">
        <v>114</v>
      </c>
      <c r="G285" s="326">
        <v>96360.680508400008</v>
      </c>
      <c r="H285" s="326">
        <v>14938</v>
      </c>
      <c r="I285" s="326">
        <v>24316</v>
      </c>
      <c r="J285" s="326">
        <v>0</v>
      </c>
      <c r="K285" s="326">
        <v>26.666666666666671</v>
      </c>
      <c r="L285" s="326">
        <v>0</v>
      </c>
      <c r="M285" s="326">
        <v>0</v>
      </c>
      <c r="N285" s="326">
        <v>0</v>
      </c>
      <c r="O285" s="326">
        <v>0</v>
      </c>
      <c r="P285" s="326">
        <v>0</v>
      </c>
    </row>
    <row r="286" spans="1:16">
      <c r="A286" s="54" t="s">
        <v>40</v>
      </c>
      <c r="B286" s="1" t="s">
        <v>18</v>
      </c>
      <c r="C286" s="1" t="s">
        <v>32</v>
      </c>
      <c r="D286" s="1" t="s">
        <v>57</v>
      </c>
      <c r="E286" s="1" t="s">
        <v>48</v>
      </c>
      <c r="F286" s="1" t="s">
        <v>113</v>
      </c>
      <c r="G286" s="326">
        <v>210362.70716999998</v>
      </c>
      <c r="H286" s="326">
        <v>9343.6666666666679</v>
      </c>
      <c r="I286" s="326">
        <v>596.66666666666652</v>
      </c>
      <c r="J286" s="326">
        <v>702</v>
      </c>
      <c r="K286" s="326">
        <v>58688</v>
      </c>
      <c r="L286" s="326">
        <v>0</v>
      </c>
      <c r="M286" s="326">
        <v>0</v>
      </c>
      <c r="N286" s="326">
        <v>0</v>
      </c>
      <c r="O286" s="326">
        <v>0</v>
      </c>
      <c r="P286" s="326">
        <v>0</v>
      </c>
    </row>
    <row r="287" spans="1:16" ht="12" thickBot="1">
      <c r="A287" s="60" t="s">
        <v>40</v>
      </c>
      <c r="B287" s="1" t="s">
        <v>18</v>
      </c>
      <c r="C287" s="1" t="s">
        <v>32</v>
      </c>
      <c r="D287" s="1" t="s">
        <v>57</v>
      </c>
      <c r="E287" s="1" t="s">
        <v>48</v>
      </c>
      <c r="F287" s="1" t="s">
        <v>114</v>
      </c>
      <c r="G287" s="326">
        <v>172505.08336600001</v>
      </c>
      <c r="H287" s="326">
        <v>61129</v>
      </c>
      <c r="I287" s="326">
        <v>34704</v>
      </c>
      <c r="J287" s="326">
        <v>9</v>
      </c>
      <c r="K287" s="326">
        <v>93</v>
      </c>
      <c r="L287" s="326">
        <v>0</v>
      </c>
      <c r="M287" s="326">
        <v>0</v>
      </c>
      <c r="N287" s="326">
        <v>0</v>
      </c>
      <c r="O287" s="326">
        <v>0</v>
      </c>
      <c r="P287" s="326">
        <v>0</v>
      </c>
    </row>
    <row r="288" spans="1:16">
      <c r="A288" s="59" t="s">
        <v>40</v>
      </c>
      <c r="B288" s="1" t="s">
        <v>20</v>
      </c>
      <c r="C288" s="1" t="s">
        <v>30</v>
      </c>
      <c r="D288" s="1" t="s">
        <v>57</v>
      </c>
      <c r="E288" s="1" t="s">
        <v>48</v>
      </c>
      <c r="F288" s="1" t="s">
        <v>113</v>
      </c>
      <c r="G288" s="326">
        <v>353547.29080439999</v>
      </c>
      <c r="H288" s="326">
        <v>4815.3333333333339</v>
      </c>
      <c r="I288" s="326">
        <v>47813.333333333336</v>
      </c>
      <c r="J288" s="326">
        <v>10124.333333333334</v>
      </c>
      <c r="K288" s="326">
        <v>208.33333333333331</v>
      </c>
      <c r="L288" s="326">
        <v>0</v>
      </c>
      <c r="M288" s="326">
        <v>0</v>
      </c>
      <c r="N288" s="326">
        <v>0</v>
      </c>
      <c r="O288" s="326">
        <v>0</v>
      </c>
      <c r="P288" s="326">
        <v>0</v>
      </c>
    </row>
    <row r="289" spans="1:16" ht="12" thickBot="1">
      <c r="A289" s="60" t="s">
        <v>40</v>
      </c>
      <c r="B289" s="1" t="s">
        <v>20</v>
      </c>
      <c r="C289" s="1" t="s">
        <v>30</v>
      </c>
      <c r="D289" s="1" t="s">
        <v>57</v>
      </c>
      <c r="E289" s="1" t="s">
        <v>48</v>
      </c>
      <c r="F289" s="1" t="s">
        <v>114</v>
      </c>
      <c r="G289" s="326">
        <v>385304.77927480004</v>
      </c>
      <c r="H289" s="326">
        <v>98378</v>
      </c>
      <c r="I289" s="326">
        <v>62706</v>
      </c>
      <c r="J289" s="326">
        <v>5590</v>
      </c>
      <c r="K289" s="326">
        <v>378458</v>
      </c>
      <c r="L289" s="326">
        <v>0</v>
      </c>
      <c r="M289" s="326">
        <v>0</v>
      </c>
      <c r="N289" s="326">
        <v>0</v>
      </c>
      <c r="O289" s="326">
        <v>0</v>
      </c>
      <c r="P289" s="326">
        <v>400</v>
      </c>
    </row>
  </sheetData>
  <phoneticPr fontId="10" type="noConversion"/>
  <pageMargins left="0.39370078740157483" right="0.39370078740157483" top="0.39370078740157483" bottom="0.39370078740157483" header="0.31496062992125984" footer="0.31496062992125984"/>
  <pageSetup paperSize="9" scale="14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indexed="12"/>
  </sheetPr>
  <dimension ref="A1:ES292"/>
  <sheetViews>
    <sheetView zoomScale="75" zoomScaleNormal="75" zoomScaleSheetLayoutView="70" workbookViewId="0">
      <pane xSplit="6" ySplit="1" topLeftCell="W336" activePane="bottomRight" state="frozen"/>
      <selection pane="topRight" activeCell="G1" sqref="G1"/>
      <selection pane="bottomLeft" activeCell="A2" sqref="A2"/>
      <selection pane="bottomRight" activeCell="AG372" sqref="AG372"/>
    </sheetView>
  </sheetViews>
  <sheetFormatPr defaultRowHeight="11.25"/>
  <cols>
    <col min="1" max="1" width="8.7109375" style="1" customWidth="1"/>
    <col min="2" max="2" width="10.28515625" style="1" customWidth="1"/>
    <col min="3" max="3" width="7.7109375" style="1" customWidth="1"/>
    <col min="4" max="4" width="7.140625" style="1" customWidth="1"/>
    <col min="5" max="5" width="9.7109375" style="1" customWidth="1"/>
    <col min="6" max="6" width="7" style="1" customWidth="1"/>
    <col min="7" max="7" width="11.140625" style="1" customWidth="1"/>
    <col min="8" max="8" width="12.7109375" style="1" customWidth="1"/>
    <col min="9" max="9" width="7.42578125" style="1" customWidth="1"/>
    <col min="10" max="10" width="7.85546875" style="1" customWidth="1"/>
    <col min="11" max="11" width="12.28515625" style="1" customWidth="1"/>
    <col min="12" max="12" width="7" style="1" customWidth="1"/>
    <col min="13" max="13" width="10.5703125" style="1" customWidth="1"/>
    <col min="14" max="14" width="9.42578125" style="1" customWidth="1"/>
    <col min="15" max="15" width="9.7109375" style="1" customWidth="1"/>
    <col min="16" max="16" width="11.28515625" style="1" customWidth="1"/>
    <col min="17" max="17" width="8.42578125" style="1" customWidth="1"/>
    <col min="18" max="19" width="9.140625" style="1"/>
    <col min="20" max="20" width="10.7109375" style="1" customWidth="1"/>
    <col min="21" max="21" width="9" style="1" customWidth="1"/>
    <col min="22" max="22" width="10" style="1" customWidth="1"/>
    <col min="23" max="24" width="11.5703125" style="1" customWidth="1"/>
    <col min="25" max="27" width="14.42578125" style="1" customWidth="1"/>
    <col min="28" max="28" width="11" style="1" customWidth="1"/>
    <col min="29" max="30" width="12.85546875" style="1" customWidth="1"/>
    <col min="31" max="32" width="13.5703125" style="1" customWidth="1"/>
    <col min="33" max="36" width="12.85546875" style="1" customWidth="1"/>
    <col min="37" max="37" width="9.140625" style="1"/>
    <col min="38" max="38" width="14.7109375" style="1" customWidth="1"/>
    <col min="39" max="40" width="13.85546875" style="1" customWidth="1"/>
    <col min="41" max="41" width="13.5703125" style="1" customWidth="1"/>
    <col min="42" max="42" width="14.85546875" style="1" customWidth="1"/>
    <col min="43" max="43" width="16" style="1" customWidth="1"/>
    <col min="44" max="44" width="14.7109375" style="1" customWidth="1"/>
    <col min="45" max="45" width="12.5703125" style="1" customWidth="1"/>
    <col min="46" max="46" width="11.85546875" style="1" customWidth="1"/>
    <col min="47" max="47" width="13.28515625" style="1" customWidth="1"/>
    <col min="48" max="48" width="13.7109375" style="1" customWidth="1"/>
    <col min="49" max="49" width="12" style="1" customWidth="1"/>
    <col min="50" max="50" width="10.5703125" style="1" customWidth="1"/>
    <col min="51" max="52" width="11.42578125" style="1" customWidth="1"/>
    <col min="53" max="53" width="10.5703125" style="1" customWidth="1"/>
    <col min="54" max="54" width="12.140625" style="1" customWidth="1"/>
    <col min="55" max="55" width="9.140625" style="1"/>
    <col min="56" max="56" width="13.7109375" style="1" customWidth="1"/>
    <col min="57" max="57" width="12.7109375" style="1" customWidth="1"/>
    <col min="58" max="58" width="11.7109375" style="1" customWidth="1"/>
    <col min="59" max="64" width="9.140625" style="1"/>
    <col min="65" max="65" width="10.7109375" style="1" customWidth="1"/>
    <col min="66" max="66" width="10.85546875" style="1" customWidth="1"/>
    <col min="67" max="67" width="12" style="1" customWidth="1"/>
    <col min="68" max="68" width="11.42578125" style="1" customWidth="1"/>
    <col min="69" max="69" width="10.85546875" style="1" customWidth="1"/>
    <col min="70" max="72" width="9.140625" style="1"/>
    <col min="73" max="73" width="12" style="1" customWidth="1"/>
    <col min="74" max="74" width="9.140625" style="1"/>
    <col min="75" max="75" width="10.28515625" style="1" customWidth="1"/>
    <col min="76" max="76" width="11" style="1" customWidth="1"/>
    <col min="77" max="77" width="10.140625" style="1" customWidth="1"/>
    <col min="78" max="78" width="9.140625" style="1"/>
    <col min="79" max="79" width="10.28515625" style="1" customWidth="1"/>
    <col min="80" max="80" width="13.140625" style="1" customWidth="1"/>
    <col min="81" max="81" width="8.5703125" style="1" customWidth="1"/>
    <col min="82" max="82" width="9.140625" style="1"/>
    <col min="83" max="84" width="10.140625" style="1" customWidth="1"/>
    <col min="85" max="85" width="8.140625" style="1" customWidth="1"/>
    <col min="86" max="86" width="10.140625" style="1" customWidth="1"/>
    <col min="87" max="87" width="9.28515625" style="1" customWidth="1"/>
    <col min="88" max="88" width="11.5703125" style="1" customWidth="1"/>
    <col min="89" max="89" width="9.5703125" style="1" customWidth="1"/>
    <col min="90" max="90" width="7" style="1" customWidth="1"/>
    <col min="91" max="91" width="9.85546875" style="1" customWidth="1"/>
    <col min="92" max="92" width="11.42578125" style="1" customWidth="1"/>
    <col min="93" max="93" width="10.85546875" style="1" customWidth="1"/>
    <col min="94" max="97" width="9.140625" style="1"/>
    <col min="98" max="98" width="10.140625" style="1" customWidth="1"/>
    <col min="99" max="100" width="10.28515625" style="1" customWidth="1"/>
    <col min="101" max="101" width="12.140625" style="1" customWidth="1"/>
    <col min="102" max="102" width="10.28515625" style="1" customWidth="1"/>
    <col min="103" max="103" width="11.28515625" style="1" customWidth="1"/>
    <col min="104" max="104" width="10" style="1" customWidth="1"/>
    <col min="105" max="105" width="13.5703125" style="1" customWidth="1"/>
    <col min="106" max="106" width="13.85546875" style="1" customWidth="1"/>
    <col min="107" max="107" width="13" style="1" customWidth="1"/>
    <col min="108" max="108" width="13.7109375" style="1" customWidth="1"/>
    <col min="109" max="109" width="14.140625" style="1" customWidth="1"/>
    <col min="110" max="110" width="13.140625" style="1" customWidth="1"/>
    <col min="111" max="111" width="14.7109375" style="1" customWidth="1"/>
    <col min="112" max="112" width="9.140625" style="1"/>
    <col min="113" max="113" width="10.28515625" style="1" customWidth="1"/>
    <col min="114" max="115" width="9.140625" style="1"/>
    <col min="116" max="116" width="13.140625" style="1" customWidth="1"/>
    <col min="117" max="117" width="12.140625" style="1" customWidth="1"/>
    <col min="118" max="118" width="11.5703125" style="1" customWidth="1"/>
    <col min="119" max="119" width="10.5703125" style="1" customWidth="1"/>
    <col min="120" max="120" width="13.140625" style="1" customWidth="1"/>
    <col min="121" max="122" width="10.5703125" style="1" customWidth="1"/>
    <col min="123" max="123" width="10.140625" style="1" customWidth="1"/>
    <col min="124" max="124" width="7.85546875" style="1" customWidth="1"/>
    <col min="125" max="125" width="13.42578125" style="1" customWidth="1"/>
    <col min="126" max="126" width="10.85546875" style="1" customWidth="1"/>
    <col min="127" max="127" width="9.140625" style="1"/>
    <col min="128" max="129" width="11.5703125" style="1" customWidth="1"/>
    <col min="130" max="131" width="9.85546875" style="1" customWidth="1"/>
    <col min="132" max="132" width="11.140625" style="1" customWidth="1"/>
    <col min="133" max="133" width="12.7109375" style="1" customWidth="1"/>
    <col min="134" max="134" width="10.140625" style="1" customWidth="1"/>
    <col min="135" max="135" width="13.5703125" style="1" customWidth="1"/>
    <col min="136" max="136" width="11" style="1" customWidth="1"/>
    <col min="137" max="137" width="8.42578125" style="1" customWidth="1"/>
    <col min="138" max="138" width="9" style="1" customWidth="1"/>
    <col min="139" max="139" width="10.140625" style="1" customWidth="1"/>
    <col min="140" max="140" width="11" style="1" customWidth="1"/>
    <col min="141" max="141" width="11.28515625" style="1" customWidth="1"/>
    <col min="142" max="142" width="10.7109375" style="1" customWidth="1"/>
    <col min="143" max="143" width="11.42578125" style="1" customWidth="1"/>
    <col min="144" max="144" width="8.7109375" style="1" customWidth="1"/>
    <col min="145" max="145" width="12.5703125" style="1" customWidth="1"/>
    <col min="146" max="146" width="10.5703125" style="1" customWidth="1"/>
    <col min="147" max="147" width="10" style="1" customWidth="1"/>
    <col min="148" max="148" width="13.42578125" style="1" customWidth="1"/>
    <col min="149" max="149" width="9.85546875" style="1" customWidth="1"/>
    <col min="150" max="16384" width="9.140625" style="1"/>
  </cols>
  <sheetData>
    <row r="1" spans="1:149" s="3" customFormat="1" ht="75.75" customHeight="1" thickBot="1">
      <c r="A1" s="5" t="s">
        <v>109</v>
      </c>
      <c r="B1" s="5" t="s">
        <v>41</v>
      </c>
      <c r="C1" s="5" t="s">
        <v>0</v>
      </c>
      <c r="D1" s="5" t="s">
        <v>1</v>
      </c>
      <c r="E1" s="5" t="s">
        <v>116</v>
      </c>
      <c r="F1" s="5" t="s">
        <v>112</v>
      </c>
      <c r="G1" s="6" t="s">
        <v>43</v>
      </c>
      <c r="H1" s="6" t="s">
        <v>3</v>
      </c>
      <c r="I1" s="6" t="s">
        <v>4</v>
      </c>
      <c r="J1" s="6" t="s">
        <v>111</v>
      </c>
      <c r="K1" s="6" t="s">
        <v>5</v>
      </c>
      <c r="L1" s="6" t="s">
        <v>6</v>
      </c>
      <c r="M1" s="7" t="s">
        <v>108</v>
      </c>
      <c r="N1" s="8" t="s">
        <v>7</v>
      </c>
      <c r="O1" s="8" t="s">
        <v>11</v>
      </c>
      <c r="P1" s="8" t="s">
        <v>10</v>
      </c>
      <c r="Q1" s="8" t="s">
        <v>9</v>
      </c>
      <c r="R1" s="8" t="s">
        <v>8</v>
      </c>
      <c r="S1" s="7" t="s">
        <v>12</v>
      </c>
      <c r="T1" s="7" t="s">
        <v>13</v>
      </c>
      <c r="U1" s="6" t="s">
        <v>14</v>
      </c>
      <c r="V1" s="9" t="s">
        <v>2</v>
      </c>
      <c r="W1" s="10" t="s">
        <v>15</v>
      </c>
      <c r="X1" s="3" t="s">
        <v>304</v>
      </c>
      <c r="Y1" s="264" t="s">
        <v>302</v>
      </c>
      <c r="Z1" s="265" t="s">
        <v>305</v>
      </c>
      <c r="AA1" s="96" t="s">
        <v>306</v>
      </c>
      <c r="AB1" s="95" t="s">
        <v>301</v>
      </c>
      <c r="AC1" s="266" t="s">
        <v>307</v>
      </c>
      <c r="AD1" s="267" t="s">
        <v>308</v>
      </c>
      <c r="AE1" s="267" t="s">
        <v>309</v>
      </c>
      <c r="AF1" s="267" t="s">
        <v>310</v>
      </c>
      <c r="AG1" s="268" t="s">
        <v>311</v>
      </c>
      <c r="AH1" s="269" t="s">
        <v>312</v>
      </c>
      <c r="AI1" s="270" t="s">
        <v>117</v>
      </c>
      <c r="AJ1" s="271" t="s">
        <v>313</v>
      </c>
      <c r="AK1" s="3" t="s">
        <v>120</v>
      </c>
      <c r="AL1" s="3" t="s">
        <v>121</v>
      </c>
      <c r="AM1" s="3" t="s">
        <v>122</v>
      </c>
      <c r="AN1" s="3" t="s">
        <v>123</v>
      </c>
      <c r="AO1" s="3" t="s">
        <v>124</v>
      </c>
      <c r="AP1" s="3" t="s">
        <v>125</v>
      </c>
      <c r="AQ1" s="3" t="s">
        <v>126</v>
      </c>
      <c r="AR1" s="3" t="s">
        <v>127</v>
      </c>
      <c r="AS1" s="3" t="s">
        <v>128</v>
      </c>
      <c r="AT1" s="3" t="s">
        <v>129</v>
      </c>
      <c r="AU1" s="272" t="s">
        <v>177</v>
      </c>
      <c r="AV1" s="273" t="s">
        <v>178</v>
      </c>
      <c r="AW1" s="273" t="s">
        <v>179</v>
      </c>
      <c r="AX1" s="274" t="s">
        <v>180</v>
      </c>
      <c r="AY1" s="231" t="s">
        <v>181</v>
      </c>
      <c r="AZ1" s="275" t="s">
        <v>182</v>
      </c>
      <c r="BA1" s="275" t="s">
        <v>183</v>
      </c>
      <c r="BB1" s="275" t="s">
        <v>184</v>
      </c>
      <c r="BC1" s="272" t="s">
        <v>185</v>
      </c>
      <c r="BD1" s="272" t="s">
        <v>186</v>
      </c>
      <c r="BE1" s="272" t="s">
        <v>187</v>
      </c>
      <c r="BF1" s="272" t="s">
        <v>188</v>
      </c>
      <c r="BG1" s="275" t="s">
        <v>189</v>
      </c>
      <c r="BH1" s="275" t="s">
        <v>190</v>
      </c>
      <c r="BI1" s="233" t="s">
        <v>191</v>
      </c>
      <c r="BJ1" s="276" t="s">
        <v>192</v>
      </c>
      <c r="BK1" s="233" t="s">
        <v>193</v>
      </c>
      <c r="BL1" s="272" t="s">
        <v>194</v>
      </c>
      <c r="BM1" s="233" t="s">
        <v>195</v>
      </c>
      <c r="BN1" s="275" t="s">
        <v>196</v>
      </c>
      <c r="BO1" s="275" t="s">
        <v>197</v>
      </c>
      <c r="BP1" s="277" t="s">
        <v>198</v>
      </c>
      <c r="BQ1" s="278" t="s">
        <v>199</v>
      </c>
      <c r="BR1" s="279" t="s">
        <v>200</v>
      </c>
      <c r="BS1" s="272" t="s">
        <v>201</v>
      </c>
      <c r="BT1" s="273" t="s">
        <v>202</v>
      </c>
      <c r="BU1" s="272" t="s">
        <v>203</v>
      </c>
      <c r="BV1" s="272" t="s">
        <v>204</v>
      </c>
      <c r="BW1" s="272" t="s">
        <v>205</v>
      </c>
      <c r="BX1" s="272" t="s">
        <v>206</v>
      </c>
      <c r="BY1" s="272" t="s">
        <v>207</v>
      </c>
      <c r="BZ1" s="272" t="s">
        <v>208</v>
      </c>
      <c r="CA1" s="280" t="s">
        <v>209</v>
      </c>
      <c r="CB1" s="280" t="s">
        <v>210</v>
      </c>
      <c r="CC1" s="280" t="s">
        <v>211</v>
      </c>
      <c r="CD1" s="281" t="s">
        <v>212</v>
      </c>
      <c r="CE1" s="282" t="s">
        <v>213</v>
      </c>
      <c r="CF1" s="282" t="s">
        <v>214</v>
      </c>
      <c r="CG1" s="280" t="s">
        <v>215</v>
      </c>
      <c r="CH1" s="280" t="s">
        <v>216</v>
      </c>
      <c r="CI1" s="280" t="s">
        <v>217</v>
      </c>
      <c r="CJ1" s="280" t="s">
        <v>218</v>
      </c>
      <c r="CK1" s="280" t="s">
        <v>219</v>
      </c>
      <c r="CL1" s="280" t="s">
        <v>220</v>
      </c>
      <c r="CM1" s="280" t="s">
        <v>221</v>
      </c>
      <c r="CN1" s="280" t="s">
        <v>222</v>
      </c>
      <c r="CO1" s="280" t="s">
        <v>223</v>
      </c>
      <c r="CP1" s="280" t="s">
        <v>224</v>
      </c>
      <c r="CQ1" s="280" t="s">
        <v>225</v>
      </c>
      <c r="CR1" s="280" t="s">
        <v>226</v>
      </c>
      <c r="CS1" s="280" t="s">
        <v>227</v>
      </c>
      <c r="CT1" s="272" t="s">
        <v>228</v>
      </c>
      <c r="CU1" s="272" t="s">
        <v>229</v>
      </c>
      <c r="CV1" s="272" t="s">
        <v>230</v>
      </c>
      <c r="CW1" s="272" t="s">
        <v>231</v>
      </c>
      <c r="CX1" s="280" t="s">
        <v>232</v>
      </c>
      <c r="CY1" s="280" t="s">
        <v>233</v>
      </c>
      <c r="CZ1" s="272" t="s">
        <v>234</v>
      </c>
      <c r="DA1" s="272" t="s">
        <v>235</v>
      </c>
      <c r="DB1" s="272" t="s">
        <v>236</v>
      </c>
      <c r="DC1" s="272" t="s">
        <v>237</v>
      </c>
      <c r="DD1" s="272" t="s">
        <v>238</v>
      </c>
      <c r="DE1" s="272" t="s">
        <v>239</v>
      </c>
      <c r="DF1" s="272" t="s">
        <v>240</v>
      </c>
      <c r="DG1" s="272" t="s">
        <v>241</v>
      </c>
      <c r="DH1" s="272" t="s">
        <v>242</v>
      </c>
      <c r="DI1" s="272" t="s">
        <v>243</v>
      </c>
      <c r="DJ1" s="283" t="s">
        <v>244</v>
      </c>
      <c r="DK1" s="273" t="s">
        <v>245</v>
      </c>
      <c r="DL1" s="272" t="s">
        <v>246</v>
      </c>
      <c r="DM1" s="272" t="s">
        <v>247</v>
      </c>
      <c r="DN1" s="272" t="s">
        <v>248</v>
      </c>
      <c r="DO1" s="272" t="s">
        <v>249</v>
      </c>
      <c r="DP1" s="272" t="s">
        <v>250</v>
      </c>
      <c r="DQ1" s="272" t="s">
        <v>251</v>
      </c>
      <c r="DR1" s="284" t="s">
        <v>252</v>
      </c>
      <c r="DS1" s="284" t="s">
        <v>253</v>
      </c>
      <c r="DT1" s="285" t="s">
        <v>254</v>
      </c>
      <c r="DU1" s="241" t="s">
        <v>178</v>
      </c>
      <c r="DV1" s="275" t="s">
        <v>255</v>
      </c>
      <c r="DW1" s="286" t="s">
        <v>256</v>
      </c>
      <c r="DX1" s="273" t="s">
        <v>257</v>
      </c>
      <c r="DY1" s="287" t="s">
        <v>258</v>
      </c>
      <c r="DZ1" s="287" t="s">
        <v>259</v>
      </c>
      <c r="EA1" s="276" t="s">
        <v>260</v>
      </c>
      <c r="EB1" s="276" t="s">
        <v>261</v>
      </c>
      <c r="EC1" s="287" t="s">
        <v>262</v>
      </c>
      <c r="ED1" s="287" t="s">
        <v>263</v>
      </c>
      <c r="EE1" s="287" t="s">
        <v>264</v>
      </c>
      <c r="EF1" s="287" t="s">
        <v>265</v>
      </c>
      <c r="EG1" s="287" t="s">
        <v>266</v>
      </c>
      <c r="EH1" s="287" t="s">
        <v>267</v>
      </c>
      <c r="EI1" s="287" t="s">
        <v>268</v>
      </c>
      <c r="EJ1" s="287" t="s">
        <v>269</v>
      </c>
      <c r="EK1" s="276" t="s">
        <v>270</v>
      </c>
      <c r="EL1" s="287" t="s">
        <v>271</v>
      </c>
      <c r="EM1" s="287" t="s">
        <v>272</v>
      </c>
      <c r="EN1" s="287" t="s">
        <v>273</v>
      </c>
      <c r="EO1" s="276" t="s">
        <v>274</v>
      </c>
      <c r="EP1" s="287" t="s">
        <v>275</v>
      </c>
      <c r="EQ1" s="287" t="s">
        <v>276</v>
      </c>
      <c r="ER1" s="276" t="s">
        <v>277</v>
      </c>
      <c r="ES1" s="276" t="s">
        <v>278</v>
      </c>
    </row>
    <row r="2" spans="1:149" ht="12" customHeight="1">
      <c r="A2" s="15" t="s">
        <v>31</v>
      </c>
      <c r="B2" s="2" t="s">
        <v>52</v>
      </c>
      <c r="C2" s="2" t="s">
        <v>44</v>
      </c>
      <c r="D2" s="2" t="s">
        <v>45</v>
      </c>
      <c r="E2" s="87" t="s">
        <v>113</v>
      </c>
      <c r="F2" s="17">
        <v>0.55700000000000005</v>
      </c>
      <c r="G2" s="16">
        <v>3.5</v>
      </c>
      <c r="H2" s="2">
        <v>49450</v>
      </c>
      <c r="I2" s="2">
        <v>97.1</v>
      </c>
      <c r="J2" s="2">
        <v>32.380000000000003</v>
      </c>
      <c r="K2" s="2">
        <v>22.75</v>
      </c>
      <c r="L2" s="2">
        <v>8.01</v>
      </c>
      <c r="M2" s="2">
        <v>1.2999999999999999E-3</v>
      </c>
      <c r="N2" s="2">
        <v>0.23</v>
      </c>
      <c r="O2" s="2">
        <v>0.01</v>
      </c>
      <c r="P2" s="2">
        <v>0.28999999999999998</v>
      </c>
      <c r="Q2" s="2">
        <v>0.3</v>
      </c>
      <c r="R2" s="2">
        <v>1.7999999999999999E-2</v>
      </c>
      <c r="S2" s="2">
        <v>2.9000000000000001E-2</v>
      </c>
      <c r="T2" s="2">
        <v>5.0000000000000001E-3</v>
      </c>
      <c r="U2" s="2">
        <v>0.43</v>
      </c>
      <c r="V2" s="2">
        <v>120</v>
      </c>
      <c r="W2" s="2">
        <v>1</v>
      </c>
      <c r="X2" s="157" t="s">
        <v>314</v>
      </c>
      <c r="Y2" s="288">
        <v>163453.26900000003</v>
      </c>
      <c r="Z2" s="289">
        <v>157619.81900000002</v>
      </c>
      <c r="AA2" s="290">
        <v>4766.7620000000006</v>
      </c>
      <c r="AB2" s="92">
        <v>216637.66600000003</v>
      </c>
      <c r="AC2" s="92">
        <v>5650.1130000000003</v>
      </c>
      <c r="AD2" s="291"/>
      <c r="AE2" s="292">
        <f t="shared" ref="AE2:AE33" si="0">SUM(AK2:AT2)</f>
        <v>88</v>
      </c>
      <c r="AF2" s="291"/>
      <c r="AG2" s="98">
        <v>2311589.6975360005</v>
      </c>
      <c r="AH2" s="99">
        <v>3670073.4000000004</v>
      </c>
      <c r="AI2" s="213">
        <v>1138356.1000000001</v>
      </c>
      <c r="AJ2" s="106">
        <v>2531717.3000000003</v>
      </c>
      <c r="AK2" s="107">
        <v>34.5</v>
      </c>
      <c r="AL2" s="107">
        <v>42</v>
      </c>
      <c r="AM2" s="107">
        <v>0.5</v>
      </c>
      <c r="AN2" s="107">
        <v>3.5</v>
      </c>
      <c r="AO2" s="107">
        <v>0</v>
      </c>
      <c r="AP2" s="107">
        <v>1.5</v>
      </c>
      <c r="AQ2" s="107">
        <v>2.5</v>
      </c>
      <c r="AR2" s="107">
        <v>0</v>
      </c>
      <c r="AS2" s="107">
        <v>0</v>
      </c>
      <c r="AT2" s="108">
        <v>3.5</v>
      </c>
      <c r="AU2" s="199">
        <v>0</v>
      </c>
      <c r="AV2" s="199">
        <v>0</v>
      </c>
      <c r="AW2" s="199">
        <v>0</v>
      </c>
      <c r="AX2" s="199">
        <v>4</v>
      </c>
      <c r="AY2" s="199">
        <v>5.5</v>
      </c>
      <c r="AZ2" s="199">
        <v>0</v>
      </c>
      <c r="BA2" s="199">
        <v>0</v>
      </c>
      <c r="BB2" s="199">
        <v>0</v>
      </c>
      <c r="BC2" s="199">
        <v>6.5</v>
      </c>
      <c r="BD2" s="199">
        <v>0</v>
      </c>
      <c r="BE2" s="199">
        <v>4.5</v>
      </c>
      <c r="BF2" s="199">
        <v>0</v>
      </c>
      <c r="BG2" s="199">
        <v>0</v>
      </c>
      <c r="BH2" s="199">
        <v>0</v>
      </c>
      <c r="BI2" s="199">
        <v>0</v>
      </c>
      <c r="BJ2" s="199">
        <v>0</v>
      </c>
      <c r="BK2" s="199">
        <v>0</v>
      </c>
      <c r="BL2" s="199">
        <v>0</v>
      </c>
      <c r="BM2" s="199">
        <v>0</v>
      </c>
      <c r="BN2" s="199">
        <v>0</v>
      </c>
      <c r="BO2" s="199">
        <v>0.5</v>
      </c>
      <c r="BP2" s="199">
        <v>0</v>
      </c>
      <c r="BQ2" s="199">
        <v>0</v>
      </c>
      <c r="BR2" s="199">
        <v>0</v>
      </c>
      <c r="BS2" s="199">
        <v>0</v>
      </c>
      <c r="BT2" s="199">
        <v>0</v>
      </c>
      <c r="BU2" s="199">
        <v>0</v>
      </c>
      <c r="BV2" s="199">
        <v>0</v>
      </c>
      <c r="BW2" s="199">
        <v>0</v>
      </c>
      <c r="BX2" s="199">
        <v>0</v>
      </c>
      <c r="BY2" s="199">
        <v>10</v>
      </c>
      <c r="BZ2" s="199">
        <v>0.5</v>
      </c>
      <c r="CA2" s="199">
        <v>0</v>
      </c>
      <c r="CB2" s="199">
        <v>0</v>
      </c>
      <c r="CC2" s="199">
        <v>2</v>
      </c>
      <c r="CD2" s="199">
        <v>1</v>
      </c>
      <c r="CE2" s="199">
        <v>0</v>
      </c>
      <c r="CF2" s="199">
        <v>0</v>
      </c>
      <c r="CG2" s="199">
        <v>15</v>
      </c>
      <c r="CH2" s="199">
        <v>0</v>
      </c>
      <c r="CI2" s="199">
        <v>0</v>
      </c>
      <c r="CJ2" s="199">
        <v>0</v>
      </c>
      <c r="CK2" s="199">
        <v>0.5</v>
      </c>
      <c r="CL2" s="199">
        <v>0</v>
      </c>
      <c r="CM2" s="199">
        <v>0</v>
      </c>
      <c r="CN2" s="199">
        <v>0</v>
      </c>
      <c r="CO2" s="199">
        <v>9.5</v>
      </c>
      <c r="CP2" s="199">
        <v>0</v>
      </c>
      <c r="CQ2" s="199">
        <v>0</v>
      </c>
      <c r="CR2" s="199">
        <v>0</v>
      </c>
      <c r="CS2" s="199">
        <v>0</v>
      </c>
      <c r="CT2" s="199">
        <v>0</v>
      </c>
      <c r="CU2" s="199">
        <v>6.5</v>
      </c>
      <c r="CV2" s="199">
        <v>0</v>
      </c>
      <c r="CW2" s="199">
        <v>0</v>
      </c>
      <c r="CX2" s="199">
        <v>1</v>
      </c>
      <c r="CY2" s="199">
        <v>0.5</v>
      </c>
      <c r="CZ2" s="199">
        <v>0</v>
      </c>
      <c r="DA2" s="199">
        <v>0</v>
      </c>
      <c r="DB2" s="199">
        <v>0</v>
      </c>
      <c r="DC2" s="199">
        <v>7</v>
      </c>
      <c r="DD2" s="199">
        <v>0</v>
      </c>
      <c r="DE2" s="199">
        <v>0</v>
      </c>
      <c r="DF2" s="199">
        <v>0</v>
      </c>
      <c r="DG2" s="199">
        <v>1</v>
      </c>
      <c r="DH2" s="199">
        <v>0</v>
      </c>
      <c r="DI2" s="199">
        <v>1</v>
      </c>
      <c r="DJ2" s="199">
        <v>0</v>
      </c>
      <c r="DK2" s="199">
        <v>0</v>
      </c>
      <c r="DL2" s="199">
        <v>0</v>
      </c>
      <c r="DM2" s="199">
        <v>0</v>
      </c>
      <c r="DN2" s="199">
        <v>0</v>
      </c>
      <c r="DO2" s="199">
        <v>0</v>
      </c>
      <c r="DP2" s="199">
        <v>0</v>
      </c>
      <c r="DQ2" s="199">
        <v>0</v>
      </c>
      <c r="DR2" s="199">
        <v>0</v>
      </c>
      <c r="DS2" s="199">
        <v>0.5</v>
      </c>
      <c r="DT2" s="199">
        <v>0</v>
      </c>
      <c r="DU2" s="199">
        <v>0</v>
      </c>
      <c r="DV2" s="199">
        <v>0</v>
      </c>
      <c r="DW2" s="199">
        <v>0</v>
      </c>
      <c r="DX2" s="199">
        <v>0</v>
      </c>
      <c r="DY2" s="199">
        <v>0.5</v>
      </c>
      <c r="DZ2" s="199">
        <v>3</v>
      </c>
      <c r="EA2" s="199">
        <v>0</v>
      </c>
      <c r="EB2" s="199">
        <v>0</v>
      </c>
      <c r="EC2" s="199">
        <v>0</v>
      </c>
      <c r="ED2" s="199">
        <v>0</v>
      </c>
      <c r="EE2" s="199">
        <v>0</v>
      </c>
      <c r="EF2" s="199">
        <v>0.5</v>
      </c>
      <c r="EG2" s="199">
        <v>1</v>
      </c>
      <c r="EH2" s="199">
        <v>2.5</v>
      </c>
      <c r="EI2" s="199">
        <v>0</v>
      </c>
      <c r="EJ2" s="199">
        <v>0</v>
      </c>
      <c r="EK2" s="199">
        <v>0</v>
      </c>
      <c r="EL2" s="199">
        <v>0</v>
      </c>
      <c r="EM2" s="199">
        <v>0</v>
      </c>
      <c r="EN2" s="199">
        <v>0</v>
      </c>
      <c r="EO2" s="199">
        <v>0</v>
      </c>
      <c r="EP2" s="199">
        <v>3.5</v>
      </c>
      <c r="EQ2" s="199">
        <v>0</v>
      </c>
      <c r="ER2" s="199">
        <v>0</v>
      </c>
      <c r="ES2" s="199">
        <v>0</v>
      </c>
    </row>
    <row r="3" spans="1:149" ht="12" customHeight="1">
      <c r="A3" s="15" t="s">
        <v>31</v>
      </c>
      <c r="B3" s="2" t="s">
        <v>52</v>
      </c>
      <c r="C3" s="2" t="s">
        <v>44</v>
      </c>
      <c r="D3" s="2" t="s">
        <v>45</v>
      </c>
      <c r="E3" s="88" t="s">
        <v>114</v>
      </c>
      <c r="F3" s="4">
        <v>15.662000000000001</v>
      </c>
      <c r="G3" s="16">
        <v>3.5</v>
      </c>
      <c r="H3" s="2">
        <v>53340</v>
      </c>
      <c r="I3" s="2">
        <v>97.3</v>
      </c>
      <c r="J3" s="2">
        <v>35.25</v>
      </c>
      <c r="K3" s="2">
        <v>22.1</v>
      </c>
      <c r="L3" s="2">
        <v>8.1</v>
      </c>
      <c r="M3" s="2" t="s">
        <v>29</v>
      </c>
      <c r="N3" s="2">
        <v>0.14000000000000001</v>
      </c>
      <c r="O3" s="2">
        <v>1.4E-2</v>
      </c>
      <c r="P3" s="2">
        <v>0.18</v>
      </c>
      <c r="Q3" s="2">
        <v>0.19</v>
      </c>
      <c r="R3" s="2">
        <v>2.5999999999999999E-2</v>
      </c>
      <c r="S3" s="2">
        <v>2.1999999999999999E-2</v>
      </c>
      <c r="T3" s="2">
        <v>5.0000000000000001E-3</v>
      </c>
      <c r="U3" s="2">
        <v>0.19</v>
      </c>
      <c r="V3" s="2"/>
      <c r="W3" s="2" t="s">
        <v>29</v>
      </c>
      <c r="X3" s="157" t="s">
        <v>314</v>
      </c>
      <c r="Y3" s="288">
        <v>81268.292000000001</v>
      </c>
      <c r="Z3" s="289">
        <v>77068.208000000013</v>
      </c>
      <c r="AA3" s="290">
        <v>4050.0810000000006</v>
      </c>
      <c r="AB3" s="92">
        <v>110668.88</v>
      </c>
      <c r="AC3" s="92">
        <v>1883.3710000000001</v>
      </c>
      <c r="AD3" s="291"/>
      <c r="AE3" s="292">
        <f t="shared" si="0"/>
        <v>81</v>
      </c>
      <c r="AF3" s="291"/>
      <c r="AG3" s="100">
        <v>1359973.5322600002</v>
      </c>
      <c r="AH3" s="99">
        <v>1151689.7000000002</v>
      </c>
      <c r="AI3" s="109">
        <v>385007.7</v>
      </c>
      <c r="AJ3" s="106">
        <v>766682.00000000012</v>
      </c>
      <c r="AK3" s="114">
        <v>53</v>
      </c>
      <c r="AL3" s="114">
        <v>27</v>
      </c>
      <c r="AM3" s="114">
        <v>0</v>
      </c>
      <c r="AN3" s="114">
        <v>0</v>
      </c>
      <c r="AO3" s="114">
        <v>0</v>
      </c>
      <c r="AP3" s="114">
        <v>0</v>
      </c>
      <c r="AQ3" s="114">
        <v>1</v>
      </c>
      <c r="AR3" s="114">
        <v>0</v>
      </c>
      <c r="AS3" s="114">
        <v>0</v>
      </c>
      <c r="AT3" s="115">
        <v>0</v>
      </c>
      <c r="AU3" s="199">
        <v>0</v>
      </c>
      <c r="AV3" s="199">
        <v>0</v>
      </c>
      <c r="AW3" s="199">
        <v>0</v>
      </c>
      <c r="AX3" s="199">
        <v>0</v>
      </c>
      <c r="AY3" s="199">
        <v>17</v>
      </c>
      <c r="AZ3" s="199">
        <v>0</v>
      </c>
      <c r="BA3" s="199">
        <v>0</v>
      </c>
      <c r="BB3" s="199">
        <v>0</v>
      </c>
      <c r="BC3" s="199">
        <v>3</v>
      </c>
      <c r="BD3" s="199">
        <v>0</v>
      </c>
      <c r="BE3" s="199">
        <v>1</v>
      </c>
      <c r="BF3" s="199">
        <v>1</v>
      </c>
      <c r="BG3" s="199">
        <v>0</v>
      </c>
      <c r="BH3" s="199">
        <v>0</v>
      </c>
      <c r="BI3" s="199">
        <v>1.5</v>
      </c>
      <c r="BJ3" s="199">
        <v>0</v>
      </c>
      <c r="BK3" s="199">
        <v>0</v>
      </c>
      <c r="BL3" s="199">
        <v>0</v>
      </c>
      <c r="BM3" s="199">
        <v>0</v>
      </c>
      <c r="BN3" s="199">
        <v>0</v>
      </c>
      <c r="BO3" s="199">
        <v>3.5</v>
      </c>
      <c r="BP3" s="199">
        <v>10.5</v>
      </c>
      <c r="BQ3" s="199">
        <v>0</v>
      </c>
      <c r="BR3" s="199">
        <v>1.5</v>
      </c>
      <c r="BS3" s="199">
        <v>0</v>
      </c>
      <c r="BT3" s="199">
        <v>0</v>
      </c>
      <c r="BU3" s="199">
        <v>0</v>
      </c>
      <c r="BV3" s="199">
        <v>1.5</v>
      </c>
      <c r="BW3" s="199">
        <v>0.5</v>
      </c>
      <c r="BX3" s="199">
        <v>1</v>
      </c>
      <c r="BY3" s="199">
        <v>6.5</v>
      </c>
      <c r="BZ3" s="199">
        <v>0</v>
      </c>
      <c r="CA3" s="199">
        <v>0</v>
      </c>
      <c r="CB3" s="199">
        <v>0</v>
      </c>
      <c r="CC3" s="199">
        <v>4.5</v>
      </c>
      <c r="CD3" s="199">
        <v>0</v>
      </c>
      <c r="CE3" s="199">
        <v>0</v>
      </c>
      <c r="CF3" s="199">
        <v>0</v>
      </c>
      <c r="CG3" s="199">
        <v>17</v>
      </c>
      <c r="CH3" s="199">
        <v>0</v>
      </c>
      <c r="CI3" s="199">
        <v>0</v>
      </c>
      <c r="CJ3" s="199">
        <v>0</v>
      </c>
      <c r="CK3" s="199">
        <v>0.5</v>
      </c>
      <c r="CL3" s="199">
        <v>0</v>
      </c>
      <c r="CM3" s="199">
        <v>0</v>
      </c>
      <c r="CN3" s="199">
        <v>4</v>
      </c>
      <c r="CO3" s="199">
        <v>3</v>
      </c>
      <c r="CP3" s="199">
        <v>0</v>
      </c>
      <c r="CQ3" s="199">
        <v>0</v>
      </c>
      <c r="CR3" s="199">
        <v>0</v>
      </c>
      <c r="CS3" s="199">
        <v>0</v>
      </c>
      <c r="CT3" s="199">
        <v>0</v>
      </c>
      <c r="CU3" s="199">
        <v>2</v>
      </c>
      <c r="CV3" s="199">
        <v>0</v>
      </c>
      <c r="CW3" s="199">
        <v>0</v>
      </c>
      <c r="CX3" s="199">
        <v>0</v>
      </c>
      <c r="CY3" s="199">
        <v>0</v>
      </c>
      <c r="CZ3" s="199">
        <v>0</v>
      </c>
      <c r="DA3" s="199">
        <v>0</v>
      </c>
      <c r="DB3" s="199">
        <v>0</v>
      </c>
      <c r="DC3" s="199">
        <v>0</v>
      </c>
      <c r="DD3" s="199">
        <v>0</v>
      </c>
      <c r="DE3" s="199">
        <v>0</v>
      </c>
      <c r="DF3" s="199">
        <v>0</v>
      </c>
      <c r="DG3" s="199">
        <v>0.5</v>
      </c>
      <c r="DH3" s="199">
        <v>0</v>
      </c>
      <c r="DI3" s="199">
        <v>0</v>
      </c>
      <c r="DJ3" s="199">
        <v>0</v>
      </c>
      <c r="DK3" s="199">
        <v>0</v>
      </c>
      <c r="DL3" s="199">
        <v>0</v>
      </c>
      <c r="DM3" s="199">
        <v>0</v>
      </c>
      <c r="DN3" s="199">
        <v>0</v>
      </c>
      <c r="DO3" s="199">
        <v>0</v>
      </c>
      <c r="DP3" s="199">
        <v>0</v>
      </c>
      <c r="DQ3" s="199">
        <v>0</v>
      </c>
      <c r="DR3" s="199">
        <v>0</v>
      </c>
      <c r="DS3" s="199">
        <v>0</v>
      </c>
      <c r="DT3" s="199">
        <v>0</v>
      </c>
      <c r="DU3" s="199">
        <v>0</v>
      </c>
      <c r="DV3" s="199">
        <v>0</v>
      </c>
      <c r="DW3" s="199">
        <v>0</v>
      </c>
      <c r="DX3" s="199">
        <v>0</v>
      </c>
      <c r="DY3" s="199">
        <v>0</v>
      </c>
      <c r="DZ3" s="199">
        <v>0</v>
      </c>
      <c r="EA3" s="199">
        <v>0</v>
      </c>
      <c r="EB3" s="199">
        <v>0</v>
      </c>
      <c r="EC3" s="199">
        <v>0</v>
      </c>
      <c r="ED3" s="199">
        <v>0</v>
      </c>
      <c r="EE3" s="199">
        <v>0</v>
      </c>
      <c r="EF3" s="199">
        <v>0</v>
      </c>
      <c r="EG3" s="199">
        <v>0</v>
      </c>
      <c r="EH3" s="199">
        <v>1</v>
      </c>
      <c r="EI3" s="199">
        <v>0</v>
      </c>
      <c r="EJ3" s="199">
        <v>0</v>
      </c>
      <c r="EK3" s="199">
        <v>0</v>
      </c>
      <c r="EL3" s="199">
        <v>0</v>
      </c>
      <c r="EM3" s="199">
        <v>0</v>
      </c>
      <c r="EN3" s="199">
        <v>0</v>
      </c>
      <c r="EO3" s="199">
        <v>0</v>
      </c>
      <c r="EP3" s="199">
        <v>0</v>
      </c>
      <c r="EQ3" s="199">
        <v>0</v>
      </c>
      <c r="ER3" s="199">
        <v>0</v>
      </c>
      <c r="ES3" s="199">
        <v>0</v>
      </c>
    </row>
    <row r="4" spans="1:149" ht="12" customHeight="1">
      <c r="A4" s="15" t="s">
        <v>31</v>
      </c>
      <c r="B4" s="2" t="s">
        <v>54</v>
      </c>
      <c r="C4" s="2" t="s">
        <v>44</v>
      </c>
      <c r="D4" s="2" t="s">
        <v>45</v>
      </c>
      <c r="E4" s="87" t="s">
        <v>113</v>
      </c>
      <c r="F4" s="4">
        <v>0.51900000000000002</v>
      </c>
      <c r="G4" s="2">
        <v>3.2</v>
      </c>
      <c r="H4" s="2">
        <v>50340</v>
      </c>
      <c r="I4" s="2">
        <v>97.2</v>
      </c>
      <c r="J4" s="2">
        <v>33.03</v>
      </c>
      <c r="K4" s="2">
        <v>22.76</v>
      </c>
      <c r="L4" s="2">
        <v>7.98</v>
      </c>
      <c r="M4" s="2">
        <v>3.0000000000000001E-3</v>
      </c>
      <c r="N4" s="2">
        <v>0.23</v>
      </c>
      <c r="O4" s="2">
        <v>1.4999999999999999E-2</v>
      </c>
      <c r="P4" s="2">
        <v>0.38</v>
      </c>
      <c r="Q4" s="2">
        <v>0.39</v>
      </c>
      <c r="R4" s="2">
        <v>2.5999999999999999E-2</v>
      </c>
      <c r="S4" s="2">
        <v>3.4000000000000002E-2</v>
      </c>
      <c r="T4" s="2">
        <v>5.0000000000000001E-3</v>
      </c>
      <c r="U4" s="2">
        <v>0.7</v>
      </c>
      <c r="V4" s="2">
        <v>130</v>
      </c>
      <c r="W4" s="2">
        <v>2</v>
      </c>
      <c r="X4" s="157" t="s">
        <v>314</v>
      </c>
      <c r="Y4" s="288">
        <v>66734.668000000005</v>
      </c>
      <c r="Z4" s="289">
        <v>64984.633000000009</v>
      </c>
      <c r="AA4" s="290">
        <v>1500.03</v>
      </c>
      <c r="AB4" s="92">
        <v>100202.00400000002</v>
      </c>
      <c r="AC4" s="92">
        <v>3800.0760000000005</v>
      </c>
      <c r="AD4" s="291">
        <f t="shared" ref="AD4:AD10" si="1">LOG(AC4)</f>
        <v>3.5797922824195907</v>
      </c>
      <c r="AE4" s="292">
        <f t="shared" si="0"/>
        <v>340</v>
      </c>
      <c r="AF4" s="291">
        <f t="shared" ref="AF4:AF10" si="2">LOG(AE4)</f>
        <v>2.5314789170422549</v>
      </c>
      <c r="AG4" s="98">
        <v>1886297.0585200004</v>
      </c>
      <c r="AH4" s="98">
        <v>1375027.5</v>
      </c>
      <c r="AI4" s="213">
        <v>753348.4</v>
      </c>
      <c r="AJ4" s="106">
        <v>621679.10000000009</v>
      </c>
      <c r="AK4" s="115">
        <v>81.25</v>
      </c>
      <c r="AL4" s="115">
        <v>191.25</v>
      </c>
      <c r="AM4" s="115">
        <v>0</v>
      </c>
      <c r="AN4" s="115">
        <v>40</v>
      </c>
      <c r="AO4" s="116">
        <v>0</v>
      </c>
      <c r="AP4" s="115">
        <v>1.25</v>
      </c>
      <c r="AQ4" s="115">
        <v>26.25</v>
      </c>
      <c r="AR4" s="115">
        <v>0</v>
      </c>
      <c r="AS4" s="115">
        <v>0</v>
      </c>
      <c r="AT4" s="115">
        <v>0</v>
      </c>
      <c r="AU4" s="199">
        <v>0</v>
      </c>
      <c r="AV4" s="199">
        <v>0</v>
      </c>
      <c r="AW4" s="199">
        <v>0</v>
      </c>
      <c r="AX4" s="199">
        <v>8.5</v>
      </c>
      <c r="AY4" s="199">
        <v>0</v>
      </c>
      <c r="AZ4" s="199">
        <v>0</v>
      </c>
      <c r="BA4" s="199">
        <v>0</v>
      </c>
      <c r="BB4" s="199">
        <v>0</v>
      </c>
      <c r="BC4" s="199">
        <v>13</v>
      </c>
      <c r="BD4" s="199">
        <v>0</v>
      </c>
      <c r="BE4" s="199">
        <v>4</v>
      </c>
      <c r="BF4" s="199">
        <v>0</v>
      </c>
      <c r="BG4" s="199">
        <v>0</v>
      </c>
      <c r="BH4" s="199">
        <v>0</v>
      </c>
      <c r="BI4" s="199">
        <v>0</v>
      </c>
      <c r="BJ4" s="199">
        <v>0</v>
      </c>
      <c r="BK4" s="199">
        <v>0</v>
      </c>
      <c r="BL4" s="199">
        <v>0</v>
      </c>
      <c r="BM4" s="199">
        <v>0</v>
      </c>
      <c r="BN4" s="199">
        <v>2</v>
      </c>
      <c r="BO4" s="199">
        <v>0</v>
      </c>
      <c r="BP4" s="199">
        <v>0</v>
      </c>
      <c r="BQ4" s="199">
        <v>0</v>
      </c>
      <c r="BR4" s="199">
        <v>0</v>
      </c>
      <c r="BS4" s="199">
        <v>0</v>
      </c>
      <c r="BT4" s="199">
        <v>2.5</v>
      </c>
      <c r="BU4" s="199">
        <v>3.75</v>
      </c>
      <c r="BV4" s="199">
        <v>0</v>
      </c>
      <c r="BW4" s="199">
        <v>0</v>
      </c>
      <c r="BX4" s="199">
        <v>0</v>
      </c>
      <c r="BY4" s="199">
        <v>5</v>
      </c>
      <c r="BZ4" s="199">
        <v>1.25</v>
      </c>
      <c r="CA4" s="199">
        <v>0</v>
      </c>
      <c r="CB4" s="199">
        <v>0</v>
      </c>
      <c r="CC4" s="199">
        <v>0</v>
      </c>
      <c r="CD4" s="199">
        <v>0</v>
      </c>
      <c r="CE4" s="199">
        <v>0</v>
      </c>
      <c r="CF4" s="199">
        <v>0</v>
      </c>
      <c r="CG4" s="199">
        <v>112.5</v>
      </c>
      <c r="CH4" s="199">
        <v>0</v>
      </c>
      <c r="CI4" s="199">
        <v>0</v>
      </c>
      <c r="CJ4" s="199">
        <v>0</v>
      </c>
      <c r="CK4" s="199">
        <v>0</v>
      </c>
      <c r="CL4" s="199">
        <v>0</v>
      </c>
      <c r="CM4" s="199">
        <v>0</v>
      </c>
      <c r="CN4" s="199">
        <v>33.75</v>
      </c>
      <c r="CO4" s="199">
        <v>0</v>
      </c>
      <c r="CP4" s="199">
        <v>0</v>
      </c>
      <c r="CQ4" s="199">
        <v>0</v>
      </c>
      <c r="CR4" s="199">
        <v>7.5</v>
      </c>
      <c r="CS4" s="199">
        <v>0</v>
      </c>
      <c r="CT4" s="199">
        <v>0</v>
      </c>
      <c r="CU4" s="199">
        <v>0</v>
      </c>
      <c r="CV4" s="199">
        <v>25</v>
      </c>
      <c r="CW4" s="199">
        <v>0</v>
      </c>
      <c r="CX4" s="199">
        <v>0</v>
      </c>
      <c r="CY4" s="199">
        <v>0</v>
      </c>
      <c r="CZ4" s="199">
        <v>0</v>
      </c>
      <c r="DA4" s="199">
        <v>0</v>
      </c>
      <c r="DB4" s="199">
        <v>0</v>
      </c>
      <c r="DC4" s="199">
        <v>5</v>
      </c>
      <c r="DD4" s="199">
        <v>0</v>
      </c>
      <c r="DE4" s="199">
        <v>0</v>
      </c>
      <c r="DF4" s="199">
        <v>0</v>
      </c>
      <c r="DG4" s="199">
        <v>5</v>
      </c>
      <c r="DH4" s="199">
        <v>0</v>
      </c>
      <c r="DI4" s="199">
        <v>2.5</v>
      </c>
      <c r="DJ4" s="199">
        <v>0</v>
      </c>
      <c r="DK4" s="199">
        <v>0</v>
      </c>
      <c r="DL4" s="199">
        <v>0</v>
      </c>
      <c r="DM4" s="199">
        <v>0</v>
      </c>
      <c r="DN4" s="199">
        <v>0</v>
      </c>
      <c r="DO4" s="199">
        <v>0</v>
      </c>
      <c r="DP4" s="199">
        <v>0</v>
      </c>
      <c r="DQ4" s="199">
        <v>0</v>
      </c>
      <c r="DR4" s="199">
        <v>0</v>
      </c>
      <c r="DS4" s="199">
        <v>0</v>
      </c>
      <c r="DT4" s="199">
        <v>0</v>
      </c>
      <c r="DU4" s="199">
        <v>0</v>
      </c>
      <c r="DV4" s="199">
        <v>0</v>
      </c>
      <c r="DW4" s="199">
        <v>0</v>
      </c>
      <c r="DX4" s="199">
        <v>0</v>
      </c>
      <c r="DY4" s="199">
        <v>40</v>
      </c>
      <c r="DZ4" s="199">
        <v>0</v>
      </c>
      <c r="EA4" s="199">
        <v>0</v>
      </c>
      <c r="EB4" s="199">
        <v>0</v>
      </c>
      <c r="EC4" s="199">
        <v>0</v>
      </c>
      <c r="ED4" s="199">
        <v>0</v>
      </c>
      <c r="EE4" s="199">
        <v>0</v>
      </c>
      <c r="EF4" s="199">
        <v>0</v>
      </c>
      <c r="EG4" s="199">
        <v>1.25</v>
      </c>
      <c r="EH4" s="199">
        <v>26.25</v>
      </c>
      <c r="EI4" s="199">
        <v>0</v>
      </c>
      <c r="EJ4" s="199">
        <v>0</v>
      </c>
      <c r="EK4" s="199">
        <v>0</v>
      </c>
      <c r="EL4" s="199">
        <v>0</v>
      </c>
      <c r="EM4" s="199">
        <v>0</v>
      </c>
      <c r="EN4" s="199">
        <v>0</v>
      </c>
      <c r="EO4" s="199">
        <v>0</v>
      </c>
      <c r="EP4" s="199">
        <v>0</v>
      </c>
      <c r="EQ4" s="199">
        <v>0</v>
      </c>
      <c r="ER4" s="199">
        <v>0</v>
      </c>
      <c r="ES4" s="199">
        <v>0</v>
      </c>
    </row>
    <row r="5" spans="1:149" ht="12" customHeight="1" thickBot="1">
      <c r="A5" s="23" t="s">
        <v>31</v>
      </c>
      <c r="B5" s="12" t="s">
        <v>54</v>
      </c>
      <c r="C5" s="12" t="s">
        <v>44</v>
      </c>
      <c r="D5" s="12" t="s">
        <v>45</v>
      </c>
      <c r="E5" s="89" t="s">
        <v>114</v>
      </c>
      <c r="F5" s="14">
        <v>15.5</v>
      </c>
      <c r="G5" s="2" t="s">
        <v>29</v>
      </c>
      <c r="H5" s="2">
        <v>54130</v>
      </c>
      <c r="I5" s="2">
        <v>93.6</v>
      </c>
      <c r="J5" s="2">
        <v>35.83</v>
      </c>
      <c r="K5" s="2">
        <v>22.33</v>
      </c>
      <c r="L5" s="2">
        <v>8.0399999999999991</v>
      </c>
      <c r="M5" s="2" t="s">
        <v>29</v>
      </c>
      <c r="N5" s="2">
        <v>0.21</v>
      </c>
      <c r="O5" s="2">
        <v>0.01</v>
      </c>
      <c r="P5" s="2">
        <v>0.21</v>
      </c>
      <c r="Q5" s="2">
        <v>0.22</v>
      </c>
      <c r="R5" s="2">
        <v>0.01</v>
      </c>
      <c r="S5" s="2">
        <v>0.02</v>
      </c>
      <c r="T5" s="2">
        <v>5.0000000000000001E-3</v>
      </c>
      <c r="U5" s="2">
        <v>0.2</v>
      </c>
      <c r="V5" s="2" t="s">
        <v>29</v>
      </c>
      <c r="W5" s="2" t="s">
        <v>29</v>
      </c>
      <c r="X5" s="157" t="s">
        <v>314</v>
      </c>
      <c r="Y5" s="288">
        <v>45034.234000000004</v>
      </c>
      <c r="Z5" s="289">
        <v>44234.218000000001</v>
      </c>
      <c r="AA5" s="290">
        <v>733.34800000000007</v>
      </c>
      <c r="AB5" s="93">
        <v>60567.878000000004</v>
      </c>
      <c r="AC5" s="93">
        <v>950.01900000000012</v>
      </c>
      <c r="AD5" s="291">
        <f t="shared" si="1"/>
        <v>2.9777322910916282</v>
      </c>
      <c r="AE5" s="293">
        <f t="shared" si="0"/>
        <v>135</v>
      </c>
      <c r="AF5" s="291">
        <f t="shared" si="2"/>
        <v>2.1303337684950061</v>
      </c>
      <c r="AG5" s="101">
        <v>1704149.2156360003</v>
      </c>
      <c r="AH5" s="102">
        <v>975019.50000000012</v>
      </c>
      <c r="AI5" s="110">
        <v>448342.30000000005</v>
      </c>
      <c r="AJ5" s="110">
        <v>526677.20000000007</v>
      </c>
      <c r="AK5" s="114">
        <v>35</v>
      </c>
      <c r="AL5" s="114">
        <v>99</v>
      </c>
      <c r="AM5" s="114">
        <v>0</v>
      </c>
      <c r="AN5" s="114">
        <v>0</v>
      </c>
      <c r="AO5" s="114">
        <v>0</v>
      </c>
      <c r="AP5" s="114">
        <v>0</v>
      </c>
      <c r="AQ5" s="114">
        <v>1</v>
      </c>
      <c r="AR5" s="114">
        <v>0</v>
      </c>
      <c r="AS5" s="114">
        <v>0</v>
      </c>
      <c r="AT5" s="117">
        <v>0</v>
      </c>
      <c r="AU5" s="199">
        <v>0</v>
      </c>
      <c r="AV5" s="199">
        <v>0</v>
      </c>
      <c r="AW5" s="199">
        <v>0</v>
      </c>
      <c r="AX5" s="199">
        <v>4</v>
      </c>
      <c r="AY5" s="199">
        <v>0</v>
      </c>
      <c r="AZ5" s="199">
        <v>0</v>
      </c>
      <c r="BA5" s="199">
        <v>0</v>
      </c>
      <c r="BB5" s="199">
        <v>0</v>
      </c>
      <c r="BC5" s="199">
        <v>4</v>
      </c>
      <c r="BD5" s="199">
        <v>14</v>
      </c>
      <c r="BE5" s="199">
        <v>0</v>
      </c>
      <c r="BF5" s="199">
        <v>0</v>
      </c>
      <c r="BG5" s="199">
        <v>0</v>
      </c>
      <c r="BH5" s="199">
        <v>0</v>
      </c>
      <c r="BI5" s="199">
        <v>0</v>
      </c>
      <c r="BJ5" s="199">
        <v>0</v>
      </c>
      <c r="BK5" s="199">
        <v>0</v>
      </c>
      <c r="BL5" s="199">
        <v>0</v>
      </c>
      <c r="BM5" s="199">
        <v>0</v>
      </c>
      <c r="BN5" s="199">
        <v>1</v>
      </c>
      <c r="BO5" s="199">
        <v>5</v>
      </c>
      <c r="BP5" s="199">
        <v>0</v>
      </c>
      <c r="BQ5" s="199">
        <v>0</v>
      </c>
      <c r="BR5" s="199">
        <v>0</v>
      </c>
      <c r="BS5" s="199">
        <v>0</v>
      </c>
      <c r="BT5" s="199">
        <v>0</v>
      </c>
      <c r="BU5" s="199">
        <v>0</v>
      </c>
      <c r="BV5" s="199">
        <v>0</v>
      </c>
      <c r="BW5" s="199">
        <v>0</v>
      </c>
      <c r="BX5" s="199">
        <v>0</v>
      </c>
      <c r="BY5" s="199">
        <v>4</v>
      </c>
      <c r="BZ5" s="199">
        <v>0</v>
      </c>
      <c r="CA5" s="199">
        <v>0</v>
      </c>
      <c r="CB5" s="199">
        <v>0</v>
      </c>
      <c r="CC5" s="199">
        <v>3</v>
      </c>
      <c r="CD5" s="199">
        <v>0</v>
      </c>
      <c r="CE5" s="199">
        <v>0</v>
      </c>
      <c r="CF5" s="199">
        <v>0</v>
      </c>
      <c r="CG5" s="199">
        <v>80</v>
      </c>
      <c r="CH5" s="199">
        <v>0</v>
      </c>
      <c r="CI5" s="199">
        <v>0</v>
      </c>
      <c r="CJ5" s="199">
        <v>0</v>
      </c>
      <c r="CK5" s="199">
        <v>0</v>
      </c>
      <c r="CL5" s="199">
        <v>0</v>
      </c>
      <c r="CM5" s="199">
        <v>0</v>
      </c>
      <c r="CN5" s="199">
        <v>12</v>
      </c>
      <c r="CO5" s="199">
        <v>3</v>
      </c>
      <c r="CP5" s="199">
        <v>0</v>
      </c>
      <c r="CQ5" s="199">
        <v>0</v>
      </c>
      <c r="CR5" s="199">
        <v>0</v>
      </c>
      <c r="CS5" s="199">
        <v>0</v>
      </c>
      <c r="CT5" s="199">
        <v>0</v>
      </c>
      <c r="CU5" s="199">
        <v>3</v>
      </c>
      <c r="CV5" s="199">
        <v>0</v>
      </c>
      <c r="CW5" s="199">
        <v>0</v>
      </c>
      <c r="CX5" s="199">
        <v>0</v>
      </c>
      <c r="CY5" s="199">
        <v>0</v>
      </c>
      <c r="CZ5" s="199">
        <v>0</v>
      </c>
      <c r="DA5" s="199">
        <v>0</v>
      </c>
      <c r="DB5" s="199">
        <v>0</v>
      </c>
      <c r="DC5" s="199">
        <v>0</v>
      </c>
      <c r="DD5" s="199">
        <v>0</v>
      </c>
      <c r="DE5" s="199">
        <v>0</v>
      </c>
      <c r="DF5" s="199">
        <v>0</v>
      </c>
      <c r="DG5" s="199">
        <v>1</v>
      </c>
      <c r="DH5" s="199">
        <v>0</v>
      </c>
      <c r="DI5" s="199">
        <v>0</v>
      </c>
      <c r="DJ5" s="199">
        <v>0</v>
      </c>
      <c r="DK5" s="199">
        <v>0</v>
      </c>
      <c r="DL5" s="199">
        <v>0</v>
      </c>
      <c r="DM5" s="199">
        <v>0</v>
      </c>
      <c r="DN5" s="199">
        <v>0</v>
      </c>
      <c r="DO5" s="199">
        <v>0</v>
      </c>
      <c r="DP5" s="199">
        <v>0</v>
      </c>
      <c r="DQ5" s="199">
        <v>0</v>
      </c>
      <c r="DR5" s="199">
        <v>0</v>
      </c>
      <c r="DS5" s="199">
        <v>0</v>
      </c>
      <c r="DT5" s="199">
        <v>0</v>
      </c>
      <c r="DU5" s="199">
        <v>0</v>
      </c>
      <c r="DV5" s="199">
        <v>0</v>
      </c>
      <c r="DW5" s="199">
        <v>0</v>
      </c>
      <c r="DX5" s="199">
        <v>0</v>
      </c>
      <c r="DY5" s="199">
        <v>0</v>
      </c>
      <c r="DZ5" s="199">
        <v>0</v>
      </c>
      <c r="EA5" s="199">
        <v>0</v>
      </c>
      <c r="EB5" s="199">
        <v>0</v>
      </c>
      <c r="EC5" s="199">
        <v>0</v>
      </c>
      <c r="ED5" s="199">
        <v>0</v>
      </c>
      <c r="EE5" s="199">
        <v>0</v>
      </c>
      <c r="EF5" s="199">
        <v>0</v>
      </c>
      <c r="EG5" s="199">
        <v>0</v>
      </c>
      <c r="EH5" s="199">
        <v>1</v>
      </c>
      <c r="EI5" s="199">
        <v>0</v>
      </c>
      <c r="EJ5" s="199">
        <v>0</v>
      </c>
      <c r="EK5" s="199">
        <v>0</v>
      </c>
      <c r="EL5" s="199">
        <v>0</v>
      </c>
      <c r="EM5" s="199">
        <v>0</v>
      </c>
      <c r="EN5" s="199">
        <v>0</v>
      </c>
      <c r="EO5" s="199">
        <v>0</v>
      </c>
      <c r="EP5" s="199">
        <v>0</v>
      </c>
      <c r="EQ5" s="199">
        <v>0</v>
      </c>
      <c r="ER5" s="199">
        <v>0</v>
      </c>
      <c r="ES5" s="199">
        <v>0</v>
      </c>
    </row>
    <row r="6" spans="1:149" ht="12" customHeight="1">
      <c r="A6" s="26" t="s">
        <v>31</v>
      </c>
      <c r="B6" s="11" t="s">
        <v>58</v>
      </c>
      <c r="C6" s="11" t="s">
        <v>56</v>
      </c>
      <c r="D6" s="11" t="s">
        <v>57</v>
      </c>
      <c r="E6" s="90" t="s">
        <v>113</v>
      </c>
      <c r="F6" s="13">
        <v>0.52400000000000002</v>
      </c>
      <c r="G6" s="2">
        <v>3</v>
      </c>
      <c r="H6" s="2">
        <v>52070</v>
      </c>
      <c r="I6" s="2">
        <v>98.5</v>
      </c>
      <c r="J6" s="2">
        <v>34.25</v>
      </c>
      <c r="K6" s="2">
        <v>25.21</v>
      </c>
      <c r="L6" s="2">
        <v>7.99</v>
      </c>
      <c r="M6" s="2">
        <v>2.0999999999999999E-3</v>
      </c>
      <c r="N6" s="2">
        <v>0.28000000000000003</v>
      </c>
      <c r="O6" s="2">
        <v>0.01</v>
      </c>
      <c r="P6" s="2">
        <v>0.32</v>
      </c>
      <c r="Q6" s="2">
        <v>0.32</v>
      </c>
      <c r="R6" s="2">
        <v>0.01</v>
      </c>
      <c r="S6" s="2">
        <v>2.9000000000000001E-2</v>
      </c>
      <c r="T6" s="2">
        <v>7.0000000000000001E-3</v>
      </c>
      <c r="U6" s="2">
        <v>0.56999999999999995</v>
      </c>
      <c r="V6" s="2">
        <v>130</v>
      </c>
      <c r="W6" s="2">
        <v>1</v>
      </c>
      <c r="X6" s="157" t="s">
        <v>314</v>
      </c>
      <c r="Y6" s="288">
        <v>136369.394</v>
      </c>
      <c r="Z6" s="289">
        <v>119669.06</v>
      </c>
      <c r="AA6" s="290">
        <v>19417.055</v>
      </c>
      <c r="AB6" s="94">
        <v>219621.05900000001</v>
      </c>
      <c r="AC6" s="94">
        <v>6650.1330000000007</v>
      </c>
      <c r="AD6" s="291">
        <f t="shared" si="1"/>
        <v>3.8228303311058851</v>
      </c>
      <c r="AE6" s="292">
        <f t="shared" si="0"/>
        <v>409.99999999999994</v>
      </c>
      <c r="AF6" s="291">
        <f t="shared" si="2"/>
        <v>2.6127838567197355</v>
      </c>
      <c r="AG6" s="98">
        <v>3362531.9826280004</v>
      </c>
      <c r="AH6" s="99">
        <v>2181710.3000000003</v>
      </c>
      <c r="AI6" s="213">
        <v>595011.9</v>
      </c>
      <c r="AJ6" s="106">
        <v>1586698.4000000001</v>
      </c>
      <c r="AK6" s="114">
        <v>206.66666666666663</v>
      </c>
      <c r="AL6" s="114">
        <v>155</v>
      </c>
      <c r="AM6" s="114">
        <v>0</v>
      </c>
      <c r="AN6" s="114">
        <v>41.666666666666657</v>
      </c>
      <c r="AO6" s="114">
        <v>5</v>
      </c>
      <c r="AP6" s="114">
        <v>0</v>
      </c>
      <c r="AQ6" s="114">
        <v>1.6666666666666667</v>
      </c>
      <c r="AR6" s="115">
        <v>0</v>
      </c>
      <c r="AS6" s="115">
        <v>0</v>
      </c>
      <c r="AT6" s="115">
        <v>0</v>
      </c>
      <c r="AU6" s="199">
        <v>0</v>
      </c>
      <c r="AV6" s="199">
        <v>0</v>
      </c>
      <c r="AW6" s="199">
        <v>1.6666666666666667</v>
      </c>
      <c r="AX6" s="199">
        <v>73.333333333333329</v>
      </c>
      <c r="AY6" s="199">
        <v>0</v>
      </c>
      <c r="AZ6" s="199">
        <v>0</v>
      </c>
      <c r="BA6" s="199">
        <v>0</v>
      </c>
      <c r="BB6" s="199">
        <v>0</v>
      </c>
      <c r="BC6" s="199">
        <v>0</v>
      </c>
      <c r="BD6" s="199">
        <v>35</v>
      </c>
      <c r="BE6" s="199">
        <v>33.333333333333329</v>
      </c>
      <c r="BF6" s="199">
        <v>0</v>
      </c>
      <c r="BG6" s="199">
        <v>1.6666666666666667</v>
      </c>
      <c r="BH6" s="199">
        <v>0</v>
      </c>
      <c r="BI6" s="199">
        <v>0</v>
      </c>
      <c r="BJ6" s="199">
        <v>0</v>
      </c>
      <c r="BK6" s="199">
        <v>0</v>
      </c>
      <c r="BL6" s="199">
        <v>0</v>
      </c>
      <c r="BM6" s="199">
        <v>30</v>
      </c>
      <c r="BN6" s="199">
        <v>0</v>
      </c>
      <c r="BO6" s="199">
        <v>16.666666666666664</v>
      </c>
      <c r="BP6" s="199">
        <v>0</v>
      </c>
      <c r="BQ6" s="199">
        <v>0</v>
      </c>
      <c r="BR6" s="199">
        <v>0</v>
      </c>
      <c r="BS6" s="199">
        <v>0</v>
      </c>
      <c r="BT6" s="199">
        <v>0</v>
      </c>
      <c r="BU6" s="199">
        <v>0</v>
      </c>
      <c r="BV6" s="199">
        <v>0</v>
      </c>
      <c r="BW6" s="199">
        <v>0</v>
      </c>
      <c r="BX6" s="199">
        <v>0</v>
      </c>
      <c r="BY6" s="199">
        <v>13.333333333333334</v>
      </c>
      <c r="BZ6" s="199">
        <v>0</v>
      </c>
      <c r="CA6" s="199">
        <v>0</v>
      </c>
      <c r="CB6" s="199">
        <v>0</v>
      </c>
      <c r="CC6" s="199">
        <v>0</v>
      </c>
      <c r="CD6" s="199">
        <v>1.6666666666666667</v>
      </c>
      <c r="CE6" s="199">
        <v>0</v>
      </c>
      <c r="CF6" s="199">
        <v>0</v>
      </c>
      <c r="CG6" s="199">
        <v>11.666666666666668</v>
      </c>
      <c r="CH6" s="199">
        <v>0</v>
      </c>
      <c r="CI6" s="199">
        <v>0</v>
      </c>
      <c r="CJ6" s="199">
        <v>0</v>
      </c>
      <c r="CK6" s="199">
        <v>0</v>
      </c>
      <c r="CL6" s="199">
        <v>1.6666666666666667</v>
      </c>
      <c r="CM6" s="199">
        <v>0</v>
      </c>
      <c r="CN6" s="199">
        <v>3.3333333333333335</v>
      </c>
      <c r="CO6" s="199">
        <v>0</v>
      </c>
      <c r="CP6" s="199">
        <v>0</v>
      </c>
      <c r="CQ6" s="199">
        <v>0</v>
      </c>
      <c r="CR6" s="199">
        <v>28.333333333333332</v>
      </c>
      <c r="CS6" s="199">
        <v>0</v>
      </c>
      <c r="CT6" s="199">
        <v>0</v>
      </c>
      <c r="CU6" s="199">
        <v>100</v>
      </c>
      <c r="CV6" s="199">
        <v>0</v>
      </c>
      <c r="CW6" s="199">
        <v>0</v>
      </c>
      <c r="CX6" s="199">
        <v>3.3333333333333335</v>
      </c>
      <c r="CY6" s="199">
        <v>0</v>
      </c>
      <c r="CZ6" s="199">
        <v>0</v>
      </c>
      <c r="DA6" s="199">
        <v>0</v>
      </c>
      <c r="DB6" s="199">
        <v>0</v>
      </c>
      <c r="DC6" s="199">
        <v>6.666666666666667</v>
      </c>
      <c r="DD6" s="199">
        <v>0</v>
      </c>
      <c r="DE6" s="199">
        <v>0</v>
      </c>
      <c r="DF6" s="199">
        <v>0</v>
      </c>
      <c r="DG6" s="199">
        <v>0</v>
      </c>
      <c r="DH6" s="199">
        <v>0</v>
      </c>
      <c r="DI6" s="199">
        <v>0</v>
      </c>
      <c r="DJ6" s="199">
        <v>0</v>
      </c>
      <c r="DK6" s="199">
        <v>0</v>
      </c>
      <c r="DL6" s="199">
        <v>0</v>
      </c>
      <c r="DM6" s="199">
        <v>0</v>
      </c>
      <c r="DN6" s="199">
        <v>0</v>
      </c>
      <c r="DO6" s="199">
        <v>0</v>
      </c>
      <c r="DP6" s="199">
        <v>0</v>
      </c>
      <c r="DQ6" s="199">
        <v>0</v>
      </c>
      <c r="DR6" s="199">
        <v>0</v>
      </c>
      <c r="DS6" s="199">
        <v>0</v>
      </c>
      <c r="DT6" s="199">
        <v>0</v>
      </c>
      <c r="DU6" s="199">
        <v>0</v>
      </c>
      <c r="DV6" s="199">
        <v>0</v>
      </c>
      <c r="DW6" s="199">
        <v>0</v>
      </c>
      <c r="DX6" s="199">
        <v>0</v>
      </c>
      <c r="DY6" s="199">
        <v>33.333333333333329</v>
      </c>
      <c r="DZ6" s="199">
        <v>6.666666666666667</v>
      </c>
      <c r="EA6" s="199">
        <v>0</v>
      </c>
      <c r="EB6" s="199">
        <v>0</v>
      </c>
      <c r="EC6" s="199">
        <v>1.6666666666666667</v>
      </c>
      <c r="ED6" s="199">
        <v>0</v>
      </c>
      <c r="EE6" s="199">
        <v>5</v>
      </c>
      <c r="EF6" s="199">
        <v>0</v>
      </c>
      <c r="EG6" s="199">
        <v>0</v>
      </c>
      <c r="EH6" s="199">
        <v>1.6666666666666667</v>
      </c>
      <c r="EI6" s="199">
        <v>0</v>
      </c>
      <c r="EJ6" s="199">
        <v>0</v>
      </c>
      <c r="EK6" s="199">
        <v>0</v>
      </c>
      <c r="EL6" s="199">
        <v>0</v>
      </c>
      <c r="EM6" s="199">
        <v>0</v>
      </c>
      <c r="EN6" s="199">
        <v>0</v>
      </c>
      <c r="EO6" s="199">
        <v>0</v>
      </c>
      <c r="EP6" s="199">
        <v>0</v>
      </c>
      <c r="EQ6" s="199">
        <v>0</v>
      </c>
      <c r="ER6" s="199">
        <v>0</v>
      </c>
      <c r="ES6" s="199">
        <v>0</v>
      </c>
    </row>
    <row r="7" spans="1:149" ht="12" customHeight="1">
      <c r="A7" s="15" t="s">
        <v>31</v>
      </c>
      <c r="B7" s="2" t="s">
        <v>58</v>
      </c>
      <c r="C7" s="2" t="s">
        <v>56</v>
      </c>
      <c r="D7" s="2" t="s">
        <v>57</v>
      </c>
      <c r="E7" s="88" t="s">
        <v>114</v>
      </c>
      <c r="F7" s="4">
        <v>15.5</v>
      </c>
      <c r="G7" s="2" t="s">
        <v>29</v>
      </c>
      <c r="H7" s="2">
        <v>53500</v>
      </c>
      <c r="I7" s="2">
        <v>97.5</v>
      </c>
      <c r="J7" s="2">
        <v>35.31</v>
      </c>
      <c r="K7" s="2">
        <v>25.08</v>
      </c>
      <c r="L7" s="2">
        <v>8.02</v>
      </c>
      <c r="M7" s="2" t="s">
        <v>29</v>
      </c>
      <c r="N7" s="2">
        <v>0.2</v>
      </c>
      <c r="O7" s="2">
        <v>0.01</v>
      </c>
      <c r="P7" s="2">
        <v>0.26</v>
      </c>
      <c r="Q7" s="2">
        <v>0.26</v>
      </c>
      <c r="R7" s="2">
        <v>0.01</v>
      </c>
      <c r="S7" s="2">
        <v>2.5999999999999999E-2</v>
      </c>
      <c r="T7" s="2">
        <v>5.0000000000000001E-3</v>
      </c>
      <c r="U7" s="2">
        <v>0.44</v>
      </c>
      <c r="V7" s="2" t="s">
        <v>29</v>
      </c>
      <c r="W7" s="2" t="s">
        <v>29</v>
      </c>
      <c r="X7" s="157" t="s">
        <v>314</v>
      </c>
      <c r="Y7" s="288">
        <v>91101.822000000015</v>
      </c>
      <c r="Z7" s="289">
        <v>66818.003000000012</v>
      </c>
      <c r="AA7" s="290">
        <v>21550.431</v>
      </c>
      <c r="AB7" s="92">
        <v>141052.82100000003</v>
      </c>
      <c r="AC7" s="92">
        <v>5666.78</v>
      </c>
      <c r="AD7" s="291">
        <f t="shared" si="1"/>
        <v>3.7533363524613916</v>
      </c>
      <c r="AE7" s="292">
        <f t="shared" si="0"/>
        <v>371.66666666666663</v>
      </c>
      <c r="AF7" s="291">
        <f t="shared" si="2"/>
        <v>2.5701536126645168</v>
      </c>
      <c r="AG7" s="100">
        <v>2456195.1895880005</v>
      </c>
      <c r="AH7" s="99">
        <v>1800036.0000000002</v>
      </c>
      <c r="AI7" s="109">
        <v>481676.30000000005</v>
      </c>
      <c r="AJ7" s="106">
        <v>1318359.7000000002</v>
      </c>
      <c r="AK7" s="114">
        <v>175</v>
      </c>
      <c r="AL7" s="114">
        <v>16.666666666666668</v>
      </c>
      <c r="AM7" s="114">
        <v>160</v>
      </c>
      <c r="AN7" s="114">
        <v>0</v>
      </c>
      <c r="AO7" s="114">
        <v>18.333333333333336</v>
      </c>
      <c r="AP7" s="114">
        <v>0</v>
      </c>
      <c r="AQ7" s="114">
        <v>0</v>
      </c>
      <c r="AR7" s="114">
        <v>1.6666666666666667</v>
      </c>
      <c r="AS7" s="114">
        <v>0</v>
      </c>
      <c r="AT7" s="114">
        <v>0</v>
      </c>
      <c r="AU7" s="199">
        <v>0</v>
      </c>
      <c r="AV7" s="199">
        <v>0</v>
      </c>
      <c r="AW7" s="199">
        <v>0</v>
      </c>
      <c r="AX7" s="199">
        <v>41.666666666666671</v>
      </c>
      <c r="AY7" s="199">
        <v>0</v>
      </c>
      <c r="AZ7" s="199">
        <v>0</v>
      </c>
      <c r="BA7" s="199">
        <v>0</v>
      </c>
      <c r="BB7" s="199">
        <v>0</v>
      </c>
      <c r="BC7" s="199">
        <v>31.666666666666664</v>
      </c>
      <c r="BD7" s="199">
        <v>0</v>
      </c>
      <c r="BE7" s="199">
        <v>30</v>
      </c>
      <c r="BF7" s="199">
        <v>0</v>
      </c>
      <c r="BG7" s="199">
        <v>0</v>
      </c>
      <c r="BH7" s="199">
        <v>0</v>
      </c>
      <c r="BI7" s="199">
        <v>0</v>
      </c>
      <c r="BJ7" s="199">
        <v>0</v>
      </c>
      <c r="BK7" s="199">
        <v>0</v>
      </c>
      <c r="BL7" s="199">
        <v>0</v>
      </c>
      <c r="BM7" s="199">
        <v>38.333333333333336</v>
      </c>
      <c r="BN7" s="199">
        <v>0</v>
      </c>
      <c r="BO7" s="199">
        <v>33.333333333333329</v>
      </c>
      <c r="BP7" s="199">
        <v>0</v>
      </c>
      <c r="BQ7" s="199">
        <v>0</v>
      </c>
      <c r="BR7" s="199">
        <v>0</v>
      </c>
      <c r="BS7" s="199">
        <v>0</v>
      </c>
      <c r="BT7" s="199">
        <v>0</v>
      </c>
      <c r="BU7" s="199">
        <v>3.3333333333333335</v>
      </c>
      <c r="BV7" s="199">
        <v>0</v>
      </c>
      <c r="BW7" s="199">
        <v>0</v>
      </c>
      <c r="BX7" s="199">
        <v>0</v>
      </c>
      <c r="BY7" s="199">
        <v>10</v>
      </c>
      <c r="BZ7" s="199">
        <v>0</v>
      </c>
      <c r="CA7" s="199">
        <v>0</v>
      </c>
      <c r="CB7" s="199">
        <v>0</v>
      </c>
      <c r="CC7" s="199">
        <v>1.6666666666666667</v>
      </c>
      <c r="CD7" s="199">
        <v>1.6666666666666667</v>
      </c>
      <c r="CE7" s="199">
        <v>0</v>
      </c>
      <c r="CF7" s="199">
        <v>0</v>
      </c>
      <c r="CG7" s="199">
        <v>21.666666666666668</v>
      </c>
      <c r="CH7" s="199">
        <v>0</v>
      </c>
      <c r="CI7" s="199">
        <v>0</v>
      </c>
      <c r="CJ7" s="199">
        <v>0</v>
      </c>
      <c r="CK7" s="199">
        <v>0</v>
      </c>
      <c r="CL7" s="199">
        <v>0</v>
      </c>
      <c r="CM7" s="199">
        <v>0</v>
      </c>
      <c r="CN7" s="199">
        <v>105</v>
      </c>
      <c r="CO7" s="199">
        <v>11.666666666666668</v>
      </c>
      <c r="CP7" s="199">
        <v>0</v>
      </c>
      <c r="CQ7" s="199">
        <v>6.666666666666667</v>
      </c>
      <c r="CR7" s="199">
        <v>13.333333333333334</v>
      </c>
      <c r="CS7" s="199">
        <v>0</v>
      </c>
      <c r="CT7" s="199">
        <v>0</v>
      </c>
      <c r="CU7" s="199">
        <v>0</v>
      </c>
      <c r="CV7" s="199">
        <v>0</v>
      </c>
      <c r="CW7" s="199">
        <v>0</v>
      </c>
      <c r="CX7" s="199">
        <v>1.6666666666666667</v>
      </c>
      <c r="CY7" s="199">
        <v>0</v>
      </c>
      <c r="CZ7" s="199">
        <v>0</v>
      </c>
      <c r="DA7" s="199">
        <v>0</v>
      </c>
      <c r="DB7" s="199">
        <v>0</v>
      </c>
      <c r="DC7" s="199">
        <v>0</v>
      </c>
      <c r="DD7" s="199">
        <v>0</v>
      </c>
      <c r="DE7" s="199">
        <v>0</v>
      </c>
      <c r="DF7" s="199">
        <v>0</v>
      </c>
      <c r="DG7" s="199">
        <v>0</v>
      </c>
      <c r="DH7" s="199">
        <v>0</v>
      </c>
      <c r="DI7" s="199">
        <v>0</v>
      </c>
      <c r="DJ7" s="199">
        <v>0</v>
      </c>
      <c r="DK7" s="199">
        <v>0</v>
      </c>
      <c r="DL7" s="199">
        <v>0</v>
      </c>
      <c r="DM7" s="199">
        <v>0</v>
      </c>
      <c r="DN7" s="199">
        <v>0</v>
      </c>
      <c r="DO7" s="199">
        <v>0</v>
      </c>
      <c r="DP7" s="199">
        <v>0</v>
      </c>
      <c r="DQ7" s="199">
        <v>0</v>
      </c>
      <c r="DR7" s="199">
        <v>0</v>
      </c>
      <c r="DS7" s="199">
        <v>0</v>
      </c>
      <c r="DT7" s="199">
        <v>0</v>
      </c>
      <c r="DU7" s="199">
        <v>0</v>
      </c>
      <c r="DV7" s="199">
        <v>0</v>
      </c>
      <c r="DW7" s="199">
        <v>0</v>
      </c>
      <c r="DX7" s="199">
        <v>0</v>
      </c>
      <c r="DY7" s="199">
        <v>13.333333333333334</v>
      </c>
      <c r="DZ7" s="199">
        <v>5</v>
      </c>
      <c r="EA7" s="199">
        <v>0</v>
      </c>
      <c r="EB7" s="199">
        <v>0</v>
      </c>
      <c r="EC7" s="199">
        <v>0</v>
      </c>
      <c r="ED7" s="199">
        <v>0</v>
      </c>
      <c r="EE7" s="199">
        <v>0</v>
      </c>
      <c r="EF7" s="199">
        <v>0</v>
      </c>
      <c r="EG7" s="199">
        <v>0</v>
      </c>
      <c r="EH7" s="199">
        <v>1.6666666666666667</v>
      </c>
      <c r="EI7" s="199">
        <v>0</v>
      </c>
      <c r="EJ7" s="199">
        <v>0</v>
      </c>
      <c r="EK7" s="199">
        <v>0</v>
      </c>
      <c r="EL7" s="199">
        <v>0</v>
      </c>
      <c r="EM7" s="199">
        <v>0</v>
      </c>
      <c r="EN7" s="199">
        <v>0</v>
      </c>
      <c r="EO7" s="199">
        <v>0</v>
      </c>
      <c r="EP7" s="199">
        <v>0</v>
      </c>
      <c r="EQ7" s="199">
        <v>0</v>
      </c>
      <c r="ER7" s="199">
        <v>0</v>
      </c>
      <c r="ES7" s="199">
        <v>0</v>
      </c>
    </row>
    <row r="8" spans="1:149" ht="12" customHeight="1">
      <c r="A8" s="15" t="s">
        <v>31</v>
      </c>
      <c r="B8" s="2" t="s">
        <v>60</v>
      </c>
      <c r="C8" s="2" t="s">
        <v>56</v>
      </c>
      <c r="D8" s="2" t="s">
        <v>57</v>
      </c>
      <c r="E8" s="87" t="s">
        <v>113</v>
      </c>
      <c r="F8" s="4">
        <v>0.58399999999999996</v>
      </c>
      <c r="G8" s="2">
        <v>2.9</v>
      </c>
      <c r="H8" s="2">
        <v>53240</v>
      </c>
      <c r="I8" s="2">
        <v>96.7</v>
      </c>
      <c r="J8" s="2">
        <v>35.14</v>
      </c>
      <c r="K8" s="2">
        <v>24.51</v>
      </c>
      <c r="L8" s="2">
        <v>8.09</v>
      </c>
      <c r="M8" s="2">
        <v>1.9E-3</v>
      </c>
      <c r="N8" s="2">
        <v>0.17</v>
      </c>
      <c r="O8" s="2">
        <v>1.2999999999999999E-2</v>
      </c>
      <c r="P8" s="2">
        <v>0.28999999999999998</v>
      </c>
      <c r="Q8" s="2">
        <v>0.31</v>
      </c>
      <c r="R8" s="2">
        <v>0.01</v>
      </c>
      <c r="S8" s="2">
        <v>2.4E-2</v>
      </c>
      <c r="T8" s="2">
        <v>5.0000000000000001E-3</v>
      </c>
      <c r="U8" s="2">
        <v>0.62</v>
      </c>
      <c r="V8" s="2">
        <v>120</v>
      </c>
      <c r="W8" s="2">
        <v>8</v>
      </c>
      <c r="X8" s="157" t="s">
        <v>314</v>
      </c>
      <c r="Y8" s="288">
        <v>146302.92600000001</v>
      </c>
      <c r="Z8" s="289">
        <v>137019.40700000001</v>
      </c>
      <c r="AA8" s="290">
        <v>9983.5330000000013</v>
      </c>
      <c r="AB8" s="92">
        <v>215220.97100000002</v>
      </c>
      <c r="AC8" s="92">
        <v>1900.0380000000002</v>
      </c>
      <c r="AD8" s="291">
        <f t="shared" si="1"/>
        <v>3.2787622867556094</v>
      </c>
      <c r="AE8" s="292">
        <f t="shared" si="0"/>
        <v>503.33333333333331</v>
      </c>
      <c r="AF8" s="291">
        <f t="shared" si="2"/>
        <v>2.7018556925735071</v>
      </c>
      <c r="AG8" s="98">
        <v>2621314.0919000003</v>
      </c>
      <c r="AH8" s="99">
        <v>1476696.2000000002</v>
      </c>
      <c r="AI8" s="213">
        <v>551677.70000000007</v>
      </c>
      <c r="AJ8" s="106">
        <v>925018.50000000012</v>
      </c>
      <c r="AK8" s="114">
        <v>311.66666666666663</v>
      </c>
      <c r="AL8" s="114">
        <v>150</v>
      </c>
      <c r="AM8" s="114">
        <v>11.666666666666668</v>
      </c>
      <c r="AN8" s="114">
        <v>11.666666666666668</v>
      </c>
      <c r="AO8" s="114">
        <v>0</v>
      </c>
      <c r="AP8" s="114">
        <v>0</v>
      </c>
      <c r="AQ8" s="114">
        <v>18.333333333333332</v>
      </c>
      <c r="AR8" s="114">
        <v>0</v>
      </c>
      <c r="AS8" s="114">
        <v>0</v>
      </c>
      <c r="AT8" s="114">
        <v>0</v>
      </c>
      <c r="AU8" s="199">
        <v>0</v>
      </c>
      <c r="AV8" s="199">
        <v>40</v>
      </c>
      <c r="AW8" s="199">
        <v>1.6666666666666667</v>
      </c>
      <c r="AX8" s="199">
        <v>60</v>
      </c>
      <c r="AY8" s="199">
        <v>20</v>
      </c>
      <c r="AZ8" s="199">
        <v>0</v>
      </c>
      <c r="BA8" s="199">
        <v>0</v>
      </c>
      <c r="BB8" s="199">
        <v>0</v>
      </c>
      <c r="BC8" s="199">
        <v>0</v>
      </c>
      <c r="BD8" s="199">
        <v>58.333333333333336</v>
      </c>
      <c r="BE8" s="199">
        <v>56.666666666666664</v>
      </c>
      <c r="BF8" s="199">
        <v>0</v>
      </c>
      <c r="BG8" s="199">
        <v>0</v>
      </c>
      <c r="BH8" s="199">
        <v>0</v>
      </c>
      <c r="BI8" s="199">
        <v>0</v>
      </c>
      <c r="BJ8" s="199">
        <v>0</v>
      </c>
      <c r="BK8" s="199">
        <v>0</v>
      </c>
      <c r="BL8" s="199">
        <v>0</v>
      </c>
      <c r="BM8" s="199">
        <v>26.666666666666668</v>
      </c>
      <c r="BN8" s="199">
        <v>3.3333333333333335</v>
      </c>
      <c r="BO8" s="199">
        <v>6.666666666666667</v>
      </c>
      <c r="BP8" s="199">
        <v>0</v>
      </c>
      <c r="BQ8" s="199">
        <v>0</v>
      </c>
      <c r="BR8" s="199">
        <v>0</v>
      </c>
      <c r="BS8" s="199">
        <v>0</v>
      </c>
      <c r="BT8" s="199">
        <v>6.666666666666667</v>
      </c>
      <c r="BU8" s="199">
        <v>0</v>
      </c>
      <c r="BV8" s="199">
        <v>0</v>
      </c>
      <c r="BW8" s="199">
        <v>0</v>
      </c>
      <c r="BX8" s="199">
        <v>0</v>
      </c>
      <c r="BY8" s="199">
        <v>5</v>
      </c>
      <c r="BZ8" s="199">
        <v>8.3333333333333321</v>
      </c>
      <c r="CA8" s="199">
        <v>0</v>
      </c>
      <c r="CB8" s="199">
        <v>18.333333333333332</v>
      </c>
      <c r="CC8" s="199">
        <v>0</v>
      </c>
      <c r="CD8" s="199">
        <v>0</v>
      </c>
      <c r="CE8" s="199">
        <v>0</v>
      </c>
      <c r="CF8" s="199">
        <v>0</v>
      </c>
      <c r="CG8" s="199">
        <v>3.3333333333333335</v>
      </c>
      <c r="CH8" s="199">
        <v>0</v>
      </c>
      <c r="CI8" s="199">
        <v>0</v>
      </c>
      <c r="CJ8" s="199">
        <v>0</v>
      </c>
      <c r="CK8" s="199">
        <v>0</v>
      </c>
      <c r="CL8" s="199">
        <v>0</v>
      </c>
      <c r="CM8" s="199">
        <v>0</v>
      </c>
      <c r="CN8" s="199">
        <v>61.666666666666671</v>
      </c>
      <c r="CO8" s="199">
        <v>10</v>
      </c>
      <c r="CP8" s="199">
        <v>0</v>
      </c>
      <c r="CQ8" s="199">
        <v>0</v>
      </c>
      <c r="CR8" s="199">
        <v>38.333333333333336</v>
      </c>
      <c r="CS8" s="199">
        <v>0</v>
      </c>
      <c r="CT8" s="199">
        <v>0</v>
      </c>
      <c r="CU8" s="199">
        <v>10</v>
      </c>
      <c r="CV8" s="199">
        <v>0</v>
      </c>
      <c r="CW8" s="199">
        <v>0</v>
      </c>
      <c r="CX8" s="199">
        <v>0</v>
      </c>
      <c r="CY8" s="199">
        <v>0</v>
      </c>
      <c r="CZ8" s="199">
        <v>0</v>
      </c>
      <c r="DA8" s="199">
        <v>0</v>
      </c>
      <c r="DB8" s="199">
        <v>13.333333333333334</v>
      </c>
      <c r="DC8" s="199">
        <v>0</v>
      </c>
      <c r="DD8" s="199">
        <v>10</v>
      </c>
      <c r="DE8" s="199">
        <v>0</v>
      </c>
      <c r="DF8" s="199">
        <v>0</v>
      </c>
      <c r="DG8" s="199">
        <v>0</v>
      </c>
      <c r="DH8" s="199">
        <v>0</v>
      </c>
      <c r="DI8" s="199">
        <v>3.3333333333333335</v>
      </c>
      <c r="DJ8" s="199">
        <v>0</v>
      </c>
      <c r="DK8" s="199">
        <v>0</v>
      </c>
      <c r="DL8" s="199">
        <v>0</v>
      </c>
      <c r="DM8" s="199">
        <v>0</v>
      </c>
      <c r="DN8" s="199">
        <v>0</v>
      </c>
      <c r="DO8" s="199">
        <v>0</v>
      </c>
      <c r="DP8" s="199">
        <v>0</v>
      </c>
      <c r="DQ8" s="199">
        <v>0</v>
      </c>
      <c r="DR8" s="199">
        <v>0</v>
      </c>
      <c r="DS8" s="199">
        <v>11.666666666666668</v>
      </c>
      <c r="DT8" s="199">
        <v>0</v>
      </c>
      <c r="DU8" s="199">
        <v>0</v>
      </c>
      <c r="DV8" s="199">
        <v>0</v>
      </c>
      <c r="DW8" s="199">
        <v>0</v>
      </c>
      <c r="DX8" s="199">
        <v>0</v>
      </c>
      <c r="DY8" s="199">
        <v>11.666666666666668</v>
      </c>
      <c r="DZ8" s="199">
        <v>0</v>
      </c>
      <c r="EA8" s="199">
        <v>0</v>
      </c>
      <c r="EB8" s="199">
        <v>0</v>
      </c>
      <c r="EC8" s="199">
        <v>0</v>
      </c>
      <c r="ED8" s="199">
        <v>0</v>
      </c>
      <c r="EE8" s="199">
        <v>0</v>
      </c>
      <c r="EF8" s="199">
        <v>0</v>
      </c>
      <c r="EG8" s="199">
        <v>0</v>
      </c>
      <c r="EH8" s="199">
        <v>18.333333333333332</v>
      </c>
      <c r="EI8" s="199">
        <v>0</v>
      </c>
      <c r="EJ8" s="199">
        <v>0</v>
      </c>
      <c r="EK8" s="199">
        <v>0</v>
      </c>
      <c r="EL8" s="199">
        <v>0</v>
      </c>
      <c r="EM8" s="199">
        <v>0</v>
      </c>
      <c r="EN8" s="199">
        <v>0</v>
      </c>
      <c r="EO8" s="199">
        <v>0</v>
      </c>
      <c r="EP8" s="199">
        <v>0</v>
      </c>
      <c r="EQ8" s="199">
        <v>0</v>
      </c>
      <c r="ER8" s="199">
        <v>0</v>
      </c>
      <c r="ES8" s="199">
        <v>0</v>
      </c>
    </row>
    <row r="9" spans="1:149" ht="12" customHeight="1" thickBot="1">
      <c r="A9" s="23" t="s">
        <v>31</v>
      </c>
      <c r="B9" s="12" t="s">
        <v>60</v>
      </c>
      <c r="C9" s="12" t="s">
        <v>56</v>
      </c>
      <c r="D9" s="12" t="s">
        <v>57</v>
      </c>
      <c r="E9" s="89" t="s">
        <v>114</v>
      </c>
      <c r="F9" s="14">
        <v>16.5</v>
      </c>
      <c r="G9" s="2" t="s">
        <v>29</v>
      </c>
      <c r="H9" s="2">
        <v>54270</v>
      </c>
      <c r="I9" s="2">
        <v>87.9</v>
      </c>
      <c r="J9" s="2">
        <v>35.9</v>
      </c>
      <c r="K9" s="2">
        <v>24.57</v>
      </c>
      <c r="L9" s="2">
        <v>8.11</v>
      </c>
      <c r="M9" s="2" t="s">
        <v>29</v>
      </c>
      <c r="N9" s="2">
        <v>0.12</v>
      </c>
      <c r="O9" s="2">
        <v>0.01</v>
      </c>
      <c r="P9" s="2">
        <v>0.14000000000000001</v>
      </c>
      <c r="Q9" s="2">
        <v>0.14000000000000001</v>
      </c>
      <c r="R9" s="2">
        <v>1.0999999999999999E-2</v>
      </c>
      <c r="S9" s="2">
        <v>0.02</v>
      </c>
      <c r="T9" s="2">
        <v>5.0000000000000001E-3</v>
      </c>
      <c r="U9" s="2">
        <v>0.33</v>
      </c>
      <c r="V9" s="2" t="s">
        <v>29</v>
      </c>
      <c r="W9" s="2" t="s">
        <v>29</v>
      </c>
      <c r="X9" s="157" t="s">
        <v>314</v>
      </c>
      <c r="Y9" s="288">
        <v>85651.713000000003</v>
      </c>
      <c r="Z9" s="289">
        <v>79284.919000000009</v>
      </c>
      <c r="AA9" s="290">
        <v>7250.1450000000004</v>
      </c>
      <c r="AB9" s="93">
        <v>141002.82</v>
      </c>
      <c r="AC9" s="93">
        <v>916.68499999999995</v>
      </c>
      <c r="AD9" s="291">
        <f t="shared" si="1"/>
        <v>2.9622201249133804</v>
      </c>
      <c r="AE9" s="293">
        <f t="shared" si="0"/>
        <v>201</v>
      </c>
      <c r="AF9" s="291">
        <f t="shared" si="2"/>
        <v>2.3031960574204891</v>
      </c>
      <c r="AG9" s="101">
        <v>1810125.8017920002</v>
      </c>
      <c r="AH9" s="102">
        <v>870017.40000000014</v>
      </c>
      <c r="AI9" s="110">
        <v>308339.50000000006</v>
      </c>
      <c r="AJ9" s="110">
        <v>561677.9</v>
      </c>
      <c r="AK9" s="114">
        <v>152</v>
      </c>
      <c r="AL9" s="114">
        <v>40</v>
      </c>
      <c r="AM9" s="114">
        <v>1</v>
      </c>
      <c r="AN9" s="114">
        <v>0</v>
      </c>
      <c r="AO9" s="114">
        <v>0</v>
      </c>
      <c r="AP9" s="114">
        <v>1</v>
      </c>
      <c r="AQ9" s="114">
        <v>7</v>
      </c>
      <c r="AR9" s="114">
        <v>0</v>
      </c>
      <c r="AS9" s="114">
        <v>0</v>
      </c>
      <c r="AT9" s="114">
        <v>0</v>
      </c>
      <c r="AU9" s="199">
        <v>0</v>
      </c>
      <c r="AV9" s="199">
        <v>3</v>
      </c>
      <c r="AW9" s="199">
        <v>0</v>
      </c>
      <c r="AX9" s="199">
        <v>26</v>
      </c>
      <c r="AY9" s="199">
        <v>4</v>
      </c>
      <c r="AZ9" s="199">
        <v>0</v>
      </c>
      <c r="BA9" s="199">
        <v>0</v>
      </c>
      <c r="BB9" s="199">
        <v>1</v>
      </c>
      <c r="BC9" s="199">
        <v>0</v>
      </c>
      <c r="BD9" s="199">
        <v>42</v>
      </c>
      <c r="BE9" s="199">
        <v>43</v>
      </c>
      <c r="BF9" s="199">
        <v>0</v>
      </c>
      <c r="BG9" s="199">
        <v>0</v>
      </c>
      <c r="BH9" s="199">
        <v>1</v>
      </c>
      <c r="BI9" s="199">
        <v>0</v>
      </c>
      <c r="BJ9" s="199">
        <v>0</v>
      </c>
      <c r="BK9" s="199">
        <v>0</v>
      </c>
      <c r="BL9" s="199">
        <v>7</v>
      </c>
      <c r="BM9" s="199">
        <v>3</v>
      </c>
      <c r="BN9" s="199">
        <v>2</v>
      </c>
      <c r="BO9" s="199">
        <v>8</v>
      </c>
      <c r="BP9" s="199">
        <v>0</v>
      </c>
      <c r="BQ9" s="199">
        <v>0</v>
      </c>
      <c r="BR9" s="199">
        <v>0</v>
      </c>
      <c r="BS9" s="199">
        <v>0</v>
      </c>
      <c r="BT9" s="199">
        <v>2</v>
      </c>
      <c r="BU9" s="199">
        <v>0</v>
      </c>
      <c r="BV9" s="199">
        <v>0</v>
      </c>
      <c r="BW9" s="199">
        <v>0</v>
      </c>
      <c r="BX9" s="199">
        <v>0</v>
      </c>
      <c r="BY9" s="199">
        <v>6</v>
      </c>
      <c r="BZ9" s="199">
        <v>4</v>
      </c>
      <c r="CA9" s="199">
        <v>0</v>
      </c>
      <c r="CB9" s="199">
        <v>0</v>
      </c>
      <c r="CC9" s="199">
        <v>0</v>
      </c>
      <c r="CD9" s="199">
        <v>0</v>
      </c>
      <c r="CE9" s="199">
        <v>0</v>
      </c>
      <c r="CF9" s="199">
        <v>0</v>
      </c>
      <c r="CG9" s="199">
        <v>1</v>
      </c>
      <c r="CH9" s="199">
        <v>0</v>
      </c>
      <c r="CI9" s="199">
        <v>0</v>
      </c>
      <c r="CJ9" s="199">
        <v>0</v>
      </c>
      <c r="CK9" s="199">
        <v>0</v>
      </c>
      <c r="CL9" s="199">
        <v>2</v>
      </c>
      <c r="CM9" s="199">
        <v>2</v>
      </c>
      <c r="CN9" s="199">
        <v>17</v>
      </c>
      <c r="CO9" s="199">
        <v>9</v>
      </c>
      <c r="CP9" s="199">
        <v>0</v>
      </c>
      <c r="CQ9" s="199">
        <v>0</v>
      </c>
      <c r="CR9" s="199">
        <v>1</v>
      </c>
      <c r="CS9" s="199">
        <v>0</v>
      </c>
      <c r="CT9" s="199">
        <v>0</v>
      </c>
      <c r="CU9" s="199">
        <v>4</v>
      </c>
      <c r="CV9" s="199">
        <v>0</v>
      </c>
      <c r="CW9" s="199">
        <v>0</v>
      </c>
      <c r="CX9" s="199">
        <v>0</v>
      </c>
      <c r="CY9" s="199">
        <v>1</v>
      </c>
      <c r="CZ9" s="199">
        <v>0</v>
      </c>
      <c r="DA9" s="199">
        <v>0</v>
      </c>
      <c r="DB9" s="199">
        <v>2</v>
      </c>
      <c r="DC9" s="199">
        <v>0</v>
      </c>
      <c r="DD9" s="199">
        <v>0</v>
      </c>
      <c r="DE9" s="199">
        <v>0</v>
      </c>
      <c r="DF9" s="199">
        <v>0</v>
      </c>
      <c r="DG9" s="199">
        <v>0</v>
      </c>
      <c r="DH9" s="199">
        <v>0</v>
      </c>
      <c r="DI9" s="199">
        <v>1</v>
      </c>
      <c r="DJ9" s="199">
        <v>0</v>
      </c>
      <c r="DK9" s="199">
        <v>0</v>
      </c>
      <c r="DL9" s="199">
        <v>0</v>
      </c>
      <c r="DM9" s="199">
        <v>0</v>
      </c>
      <c r="DN9" s="199">
        <v>0</v>
      </c>
      <c r="DO9" s="199">
        <v>0</v>
      </c>
      <c r="DP9" s="199">
        <v>0</v>
      </c>
      <c r="DQ9" s="199">
        <v>0</v>
      </c>
      <c r="DR9" s="199">
        <v>0</v>
      </c>
      <c r="DS9" s="199">
        <v>1</v>
      </c>
      <c r="DT9" s="199">
        <v>0</v>
      </c>
      <c r="DU9" s="199">
        <v>0</v>
      </c>
      <c r="DV9" s="199">
        <v>0</v>
      </c>
      <c r="DW9" s="199">
        <v>0</v>
      </c>
      <c r="DX9" s="199">
        <v>0</v>
      </c>
      <c r="DY9" s="199">
        <v>0</v>
      </c>
      <c r="DZ9" s="199">
        <v>0</v>
      </c>
      <c r="EA9" s="199">
        <v>0</v>
      </c>
      <c r="EB9" s="199">
        <v>0</v>
      </c>
      <c r="EC9" s="199">
        <v>0</v>
      </c>
      <c r="ED9" s="199">
        <v>0</v>
      </c>
      <c r="EE9" s="199">
        <v>0</v>
      </c>
      <c r="EF9" s="199">
        <v>0</v>
      </c>
      <c r="EG9" s="199">
        <v>1</v>
      </c>
      <c r="EH9" s="199">
        <v>7</v>
      </c>
      <c r="EI9" s="199">
        <v>0</v>
      </c>
      <c r="EJ9" s="199">
        <v>0</v>
      </c>
      <c r="EK9" s="199">
        <v>0</v>
      </c>
      <c r="EL9" s="199">
        <v>0</v>
      </c>
      <c r="EM9" s="199">
        <v>0</v>
      </c>
      <c r="EN9" s="199">
        <v>0</v>
      </c>
      <c r="EO9" s="199">
        <v>0</v>
      </c>
      <c r="EP9" s="199">
        <v>0</v>
      </c>
      <c r="EQ9" s="199">
        <v>0</v>
      </c>
      <c r="ER9" s="199">
        <v>0</v>
      </c>
      <c r="ES9" s="199">
        <v>0</v>
      </c>
    </row>
    <row r="10" spans="1:149" ht="12" customHeight="1">
      <c r="A10" s="24" t="s">
        <v>31</v>
      </c>
      <c r="B10" s="18" t="s">
        <v>63</v>
      </c>
      <c r="C10" s="18" t="s">
        <v>62</v>
      </c>
      <c r="D10" s="18" t="s">
        <v>57</v>
      </c>
      <c r="E10" s="90" t="s">
        <v>113</v>
      </c>
      <c r="F10" s="19">
        <v>0.55300000000000005</v>
      </c>
      <c r="G10" s="2">
        <v>2.7</v>
      </c>
      <c r="H10" s="16">
        <v>53560</v>
      </c>
      <c r="I10" s="16">
        <v>100.6</v>
      </c>
      <c r="J10" s="16">
        <v>35.4</v>
      </c>
      <c r="K10" s="16">
        <v>23.63</v>
      </c>
      <c r="L10" s="16">
        <v>8.1</v>
      </c>
      <c r="M10" s="2">
        <v>2.3E-3</v>
      </c>
      <c r="N10" s="2">
        <v>0.16</v>
      </c>
      <c r="O10" s="2">
        <v>0.01</v>
      </c>
      <c r="P10" s="2">
        <v>0.21</v>
      </c>
      <c r="Q10" s="2">
        <v>0.22</v>
      </c>
      <c r="R10" s="2">
        <v>0.01</v>
      </c>
      <c r="S10" s="2">
        <v>2.5999999999999999E-2</v>
      </c>
      <c r="T10" s="2">
        <v>5.0000000000000001E-3</v>
      </c>
      <c r="U10" s="2">
        <v>0.75</v>
      </c>
      <c r="V10" s="2">
        <v>130</v>
      </c>
      <c r="W10" s="2">
        <v>5</v>
      </c>
      <c r="X10" s="157" t="s">
        <v>314</v>
      </c>
      <c r="Y10" s="288">
        <v>107752.15500000001</v>
      </c>
      <c r="Z10" s="294">
        <v>102468.71600000001</v>
      </c>
      <c r="AA10" s="295">
        <v>5350.1070000000009</v>
      </c>
      <c r="AB10" s="94">
        <v>171153.42300000001</v>
      </c>
      <c r="AC10" s="94">
        <v>3800.0760000000005</v>
      </c>
      <c r="AD10" s="291">
        <f t="shared" si="1"/>
        <v>3.5797922824195907</v>
      </c>
      <c r="AE10" s="292">
        <f t="shared" si="0"/>
        <v>1631.3</v>
      </c>
      <c r="AF10" s="291">
        <f t="shared" si="2"/>
        <v>3.2125338361866072</v>
      </c>
      <c r="AG10" s="98">
        <v>2910300.2715080003</v>
      </c>
      <c r="AH10" s="99">
        <v>1713367.6</v>
      </c>
      <c r="AI10" s="213">
        <v>668346.70000000007</v>
      </c>
      <c r="AJ10" s="106">
        <v>1045020.9000000001</v>
      </c>
      <c r="AK10" s="114">
        <v>935.2</v>
      </c>
      <c r="AL10" s="114">
        <v>256</v>
      </c>
      <c r="AM10" s="114">
        <v>295</v>
      </c>
      <c r="AN10" s="114">
        <v>100</v>
      </c>
      <c r="AO10" s="114">
        <v>10</v>
      </c>
      <c r="AP10" s="114">
        <v>0.1</v>
      </c>
      <c r="AQ10" s="114">
        <v>35</v>
      </c>
      <c r="AR10" s="114">
        <v>0</v>
      </c>
      <c r="AS10" s="114">
        <v>0</v>
      </c>
      <c r="AT10" s="114">
        <v>0</v>
      </c>
      <c r="AU10" s="199">
        <v>0</v>
      </c>
      <c r="AV10" s="199">
        <v>0</v>
      </c>
      <c r="AW10" s="199">
        <v>0</v>
      </c>
      <c r="AX10" s="199">
        <v>40</v>
      </c>
      <c r="AY10" s="199">
        <v>20</v>
      </c>
      <c r="AZ10" s="199">
        <v>0</v>
      </c>
      <c r="BA10" s="199">
        <v>0</v>
      </c>
      <c r="BB10" s="199">
        <v>5</v>
      </c>
      <c r="BC10" s="199">
        <v>0</v>
      </c>
      <c r="BD10" s="199">
        <v>0</v>
      </c>
      <c r="BE10" s="199">
        <v>100</v>
      </c>
      <c r="BF10" s="199">
        <v>0</v>
      </c>
      <c r="BG10" s="199">
        <v>0</v>
      </c>
      <c r="BH10" s="199">
        <v>0</v>
      </c>
      <c r="BI10" s="199">
        <v>15</v>
      </c>
      <c r="BJ10" s="199">
        <v>0</v>
      </c>
      <c r="BK10" s="199">
        <v>0</v>
      </c>
      <c r="BL10" s="199">
        <v>0</v>
      </c>
      <c r="BM10" s="199">
        <v>130</v>
      </c>
      <c r="BN10" s="199">
        <v>0</v>
      </c>
      <c r="BO10" s="199">
        <v>55</v>
      </c>
      <c r="BP10" s="199">
        <v>545</v>
      </c>
      <c r="BQ10" s="199">
        <v>0</v>
      </c>
      <c r="BR10" s="199">
        <v>0</v>
      </c>
      <c r="BS10" s="199">
        <v>0</v>
      </c>
      <c r="BT10" s="199">
        <v>10</v>
      </c>
      <c r="BU10" s="199">
        <v>0</v>
      </c>
      <c r="BV10" s="199">
        <v>0</v>
      </c>
      <c r="BW10" s="199">
        <v>0</v>
      </c>
      <c r="BX10" s="199">
        <v>0</v>
      </c>
      <c r="BY10" s="199">
        <v>10</v>
      </c>
      <c r="BZ10" s="199">
        <v>0</v>
      </c>
      <c r="CA10" s="199">
        <v>0</v>
      </c>
      <c r="CB10" s="199">
        <v>0.2</v>
      </c>
      <c r="CC10" s="199">
        <v>5</v>
      </c>
      <c r="CD10" s="199">
        <v>0</v>
      </c>
      <c r="CE10" s="199">
        <v>0.3</v>
      </c>
      <c r="CF10" s="199">
        <v>0</v>
      </c>
      <c r="CG10" s="199">
        <v>0</v>
      </c>
      <c r="CH10" s="199">
        <v>0</v>
      </c>
      <c r="CI10" s="199">
        <v>0</v>
      </c>
      <c r="CJ10" s="199">
        <v>0</v>
      </c>
      <c r="CK10" s="199">
        <v>0</v>
      </c>
      <c r="CL10" s="199">
        <v>5</v>
      </c>
      <c r="CM10" s="199">
        <v>0</v>
      </c>
      <c r="CN10" s="199">
        <v>85</v>
      </c>
      <c r="CO10" s="199">
        <v>30</v>
      </c>
      <c r="CP10" s="199">
        <v>0</v>
      </c>
      <c r="CQ10" s="199">
        <v>0.7</v>
      </c>
      <c r="CR10" s="199">
        <v>55</v>
      </c>
      <c r="CS10" s="199">
        <v>0</v>
      </c>
      <c r="CT10" s="199">
        <v>0</v>
      </c>
      <c r="CU10" s="199">
        <v>0</v>
      </c>
      <c r="CV10" s="199">
        <v>0</v>
      </c>
      <c r="CW10" s="199">
        <v>0</v>
      </c>
      <c r="CX10" s="199">
        <v>0</v>
      </c>
      <c r="CY10" s="199">
        <v>0</v>
      </c>
      <c r="CZ10" s="199">
        <v>0</v>
      </c>
      <c r="DA10" s="199">
        <v>0</v>
      </c>
      <c r="DB10" s="199">
        <v>65</v>
      </c>
      <c r="DC10" s="199">
        <v>5</v>
      </c>
      <c r="DD10" s="199">
        <v>0</v>
      </c>
      <c r="DE10" s="199">
        <v>0</v>
      </c>
      <c r="DF10" s="199">
        <v>10</v>
      </c>
      <c r="DG10" s="199">
        <v>0</v>
      </c>
      <c r="DH10" s="199">
        <v>0</v>
      </c>
      <c r="DI10" s="199">
        <v>0</v>
      </c>
      <c r="DJ10" s="199">
        <v>0</v>
      </c>
      <c r="DK10" s="199">
        <v>0</v>
      </c>
      <c r="DL10" s="199">
        <v>275</v>
      </c>
      <c r="DM10" s="199">
        <v>0</v>
      </c>
      <c r="DN10" s="199">
        <v>5</v>
      </c>
      <c r="DO10" s="199">
        <v>0</v>
      </c>
      <c r="DP10" s="199">
        <v>0</v>
      </c>
      <c r="DQ10" s="199">
        <v>0</v>
      </c>
      <c r="DR10" s="199">
        <v>15</v>
      </c>
      <c r="DS10" s="199">
        <v>0</v>
      </c>
      <c r="DT10" s="199">
        <v>0</v>
      </c>
      <c r="DU10" s="199">
        <v>0</v>
      </c>
      <c r="DV10" s="199">
        <v>0</v>
      </c>
      <c r="DW10" s="199">
        <v>0</v>
      </c>
      <c r="DX10" s="199">
        <v>0</v>
      </c>
      <c r="DY10" s="199">
        <v>45</v>
      </c>
      <c r="DZ10" s="199">
        <v>45</v>
      </c>
      <c r="EA10" s="199">
        <v>0</v>
      </c>
      <c r="EB10" s="199">
        <v>10</v>
      </c>
      <c r="EC10" s="199">
        <v>0</v>
      </c>
      <c r="ED10" s="199">
        <v>0</v>
      </c>
      <c r="EE10" s="199">
        <v>10</v>
      </c>
      <c r="EF10" s="199">
        <v>0</v>
      </c>
      <c r="EG10" s="199">
        <v>0.1</v>
      </c>
      <c r="EH10" s="199">
        <v>35</v>
      </c>
      <c r="EI10" s="199">
        <v>0</v>
      </c>
      <c r="EJ10" s="199">
        <v>0</v>
      </c>
      <c r="EK10" s="199">
        <v>0</v>
      </c>
      <c r="EL10" s="199">
        <v>0</v>
      </c>
      <c r="EM10" s="199">
        <v>0</v>
      </c>
      <c r="EN10" s="199">
        <v>0</v>
      </c>
      <c r="EO10" s="199">
        <v>0</v>
      </c>
      <c r="EP10" s="199">
        <v>0</v>
      </c>
      <c r="EQ10" s="199">
        <v>0</v>
      </c>
      <c r="ER10" s="199">
        <v>0</v>
      </c>
      <c r="ES10" s="199">
        <v>0</v>
      </c>
    </row>
    <row r="11" spans="1:149" ht="12" customHeight="1" thickBot="1">
      <c r="A11" s="23" t="s">
        <v>31</v>
      </c>
      <c r="B11" s="12" t="s">
        <v>63</v>
      </c>
      <c r="C11" s="12" t="s">
        <v>62</v>
      </c>
      <c r="D11" s="12" t="s">
        <v>57</v>
      </c>
      <c r="E11" s="89" t="s">
        <v>114</v>
      </c>
      <c r="F11" s="14">
        <v>15.5</v>
      </c>
      <c r="G11" s="65" t="s">
        <v>29</v>
      </c>
      <c r="H11" s="2">
        <v>54120</v>
      </c>
      <c r="I11" s="2">
        <v>97.1</v>
      </c>
      <c r="J11" s="2">
        <v>35.81</v>
      </c>
      <c r="K11" s="2">
        <v>23.47</v>
      </c>
      <c r="L11" s="2">
        <v>8.11</v>
      </c>
      <c r="M11" s="2" t="s">
        <v>29</v>
      </c>
      <c r="N11" s="2">
        <v>0.15</v>
      </c>
      <c r="O11" s="2">
        <v>0.01</v>
      </c>
      <c r="P11" s="2">
        <v>0.19</v>
      </c>
      <c r="Q11" s="2">
        <v>0.19</v>
      </c>
      <c r="R11" s="2">
        <v>0.01</v>
      </c>
      <c r="S11" s="2">
        <v>2.1000000000000001E-2</v>
      </c>
      <c r="T11" s="2">
        <v>5.0000000000000001E-3</v>
      </c>
      <c r="U11" s="2">
        <v>0.56999999999999995</v>
      </c>
      <c r="V11" s="2" t="s">
        <v>29</v>
      </c>
      <c r="W11" s="2" t="s">
        <v>29</v>
      </c>
      <c r="X11" s="157" t="s">
        <v>314</v>
      </c>
      <c r="Y11" s="288">
        <v>65584.645000000004</v>
      </c>
      <c r="Z11" s="294">
        <v>56717.801000000007</v>
      </c>
      <c r="AA11" s="295">
        <v>8966.8460000000014</v>
      </c>
      <c r="AB11" s="93">
        <v>142236.17800000001</v>
      </c>
      <c r="AC11" s="93">
        <v>3783.4090000000006</v>
      </c>
      <c r="AD11" s="291"/>
      <c r="AE11" s="293">
        <f t="shared" si="0"/>
        <v>363.33333333333331</v>
      </c>
      <c r="AF11" s="291"/>
      <c r="AG11" s="101">
        <v>2029890.9303400004</v>
      </c>
      <c r="AH11" s="102">
        <v>1511696.9000000001</v>
      </c>
      <c r="AI11" s="110">
        <v>446675.60000000003</v>
      </c>
      <c r="AJ11" s="110">
        <v>1065021.3</v>
      </c>
      <c r="AK11" s="114">
        <v>136.66666666666669</v>
      </c>
      <c r="AL11" s="114">
        <v>90</v>
      </c>
      <c r="AM11" s="114">
        <v>118.33333333333334</v>
      </c>
      <c r="AN11" s="114">
        <v>8.3333333333333321</v>
      </c>
      <c r="AO11" s="114">
        <v>0</v>
      </c>
      <c r="AP11" s="114">
        <v>0</v>
      </c>
      <c r="AQ11" s="114">
        <v>10</v>
      </c>
      <c r="AR11" s="114">
        <v>0</v>
      </c>
      <c r="AS11" s="114">
        <v>0</v>
      </c>
      <c r="AT11" s="114">
        <v>0</v>
      </c>
      <c r="AU11" s="199">
        <v>0</v>
      </c>
      <c r="AV11" s="199">
        <v>0</v>
      </c>
      <c r="AW11" s="199">
        <v>0</v>
      </c>
      <c r="AX11" s="199">
        <v>0</v>
      </c>
      <c r="AY11" s="199">
        <v>0</v>
      </c>
      <c r="AZ11" s="199">
        <v>0</v>
      </c>
      <c r="BA11" s="199">
        <v>0</v>
      </c>
      <c r="BB11" s="199">
        <v>0</v>
      </c>
      <c r="BC11" s="199">
        <v>0</v>
      </c>
      <c r="BD11" s="199">
        <v>0</v>
      </c>
      <c r="BE11" s="199">
        <v>50</v>
      </c>
      <c r="BF11" s="199">
        <v>0</v>
      </c>
      <c r="BG11" s="199">
        <v>0</v>
      </c>
      <c r="BH11" s="199">
        <v>0</v>
      </c>
      <c r="BI11" s="199">
        <v>1.6666666666666667</v>
      </c>
      <c r="BJ11" s="199">
        <v>0</v>
      </c>
      <c r="BK11" s="199">
        <v>0</v>
      </c>
      <c r="BL11" s="199">
        <v>10</v>
      </c>
      <c r="BM11" s="199">
        <v>3.3333333333333335</v>
      </c>
      <c r="BN11" s="199">
        <v>0</v>
      </c>
      <c r="BO11" s="199">
        <v>6.666666666666667</v>
      </c>
      <c r="BP11" s="199">
        <v>36.666666666666664</v>
      </c>
      <c r="BQ11" s="199">
        <v>0</v>
      </c>
      <c r="BR11" s="199">
        <v>1.6666666666666667</v>
      </c>
      <c r="BS11" s="199">
        <v>0</v>
      </c>
      <c r="BT11" s="199">
        <v>0</v>
      </c>
      <c r="BU11" s="199">
        <v>0</v>
      </c>
      <c r="BV11" s="199">
        <v>1.6666666666666667</v>
      </c>
      <c r="BW11" s="199">
        <v>0</v>
      </c>
      <c r="BX11" s="199">
        <v>0</v>
      </c>
      <c r="BY11" s="199">
        <v>16.666666666666664</v>
      </c>
      <c r="BZ11" s="199">
        <v>0</v>
      </c>
      <c r="CA11" s="199">
        <v>0</v>
      </c>
      <c r="CB11" s="199">
        <v>0</v>
      </c>
      <c r="CC11" s="199">
        <v>3.3333333333333335</v>
      </c>
      <c r="CD11" s="199">
        <v>5</v>
      </c>
      <c r="CE11" s="199">
        <v>0</v>
      </c>
      <c r="CF11" s="199">
        <v>0</v>
      </c>
      <c r="CG11" s="199">
        <v>0</v>
      </c>
      <c r="CH11" s="199">
        <v>0</v>
      </c>
      <c r="CI11" s="199">
        <v>0</v>
      </c>
      <c r="CJ11" s="199">
        <v>0</v>
      </c>
      <c r="CK11" s="199">
        <v>0</v>
      </c>
      <c r="CL11" s="199">
        <v>1.6666666666666667</v>
      </c>
      <c r="CM11" s="199">
        <v>0</v>
      </c>
      <c r="CN11" s="199">
        <v>26.666666666666668</v>
      </c>
      <c r="CO11" s="199">
        <v>5</v>
      </c>
      <c r="CP11" s="199">
        <v>0</v>
      </c>
      <c r="CQ11" s="199">
        <v>5</v>
      </c>
      <c r="CR11" s="199">
        <v>13.333333333333334</v>
      </c>
      <c r="CS11" s="199">
        <v>0</v>
      </c>
      <c r="CT11" s="199">
        <v>0</v>
      </c>
      <c r="CU11" s="199">
        <v>3.3333333333333335</v>
      </c>
      <c r="CV11" s="199">
        <v>0</v>
      </c>
      <c r="CW11" s="199">
        <v>0</v>
      </c>
      <c r="CX11" s="199">
        <v>0</v>
      </c>
      <c r="CY11" s="199">
        <v>0</v>
      </c>
      <c r="CZ11" s="199">
        <v>0</v>
      </c>
      <c r="DA11" s="199">
        <v>0</v>
      </c>
      <c r="DB11" s="199">
        <v>23.333333333333336</v>
      </c>
      <c r="DC11" s="199">
        <v>3.3333333333333335</v>
      </c>
      <c r="DD11" s="199">
        <v>0</v>
      </c>
      <c r="DE11" s="199">
        <v>0</v>
      </c>
      <c r="DF11" s="199">
        <v>1.6666666666666667</v>
      </c>
      <c r="DG11" s="199">
        <v>0</v>
      </c>
      <c r="DH11" s="199">
        <v>0</v>
      </c>
      <c r="DI11" s="199">
        <v>6.666666666666667</v>
      </c>
      <c r="DJ11" s="199">
        <v>0</v>
      </c>
      <c r="DK11" s="199">
        <v>0</v>
      </c>
      <c r="DL11" s="199">
        <v>106.66666666666667</v>
      </c>
      <c r="DM11" s="199">
        <v>0</v>
      </c>
      <c r="DN11" s="199">
        <v>0</v>
      </c>
      <c r="DO11" s="199">
        <v>0</v>
      </c>
      <c r="DP11" s="199">
        <v>0</v>
      </c>
      <c r="DQ11" s="199">
        <v>0</v>
      </c>
      <c r="DR11" s="199">
        <v>1.6666666666666667</v>
      </c>
      <c r="DS11" s="199">
        <v>10</v>
      </c>
      <c r="DT11" s="199">
        <v>0</v>
      </c>
      <c r="DU11" s="199">
        <v>0</v>
      </c>
      <c r="DV11" s="199">
        <v>0</v>
      </c>
      <c r="DW11" s="199">
        <v>0</v>
      </c>
      <c r="DX11" s="199">
        <v>0</v>
      </c>
      <c r="DY11" s="199">
        <v>8.3333333333333321</v>
      </c>
      <c r="DZ11" s="199">
        <v>0</v>
      </c>
      <c r="EA11" s="199">
        <v>0</v>
      </c>
      <c r="EB11" s="199">
        <v>0</v>
      </c>
      <c r="EC11" s="199">
        <v>0</v>
      </c>
      <c r="ED11" s="199">
        <v>0</v>
      </c>
      <c r="EE11" s="199">
        <v>0</v>
      </c>
      <c r="EF11" s="199">
        <v>0</v>
      </c>
      <c r="EG11" s="199">
        <v>0</v>
      </c>
      <c r="EH11" s="199">
        <v>10</v>
      </c>
      <c r="EI11" s="199">
        <v>0</v>
      </c>
      <c r="EJ11" s="199">
        <v>0</v>
      </c>
      <c r="EK11" s="199">
        <v>0</v>
      </c>
      <c r="EL11" s="199">
        <v>0</v>
      </c>
      <c r="EM11" s="199">
        <v>0</v>
      </c>
      <c r="EN11" s="199">
        <v>0</v>
      </c>
      <c r="EO11" s="199">
        <v>0</v>
      </c>
      <c r="EP11" s="199">
        <v>0</v>
      </c>
      <c r="EQ11" s="199">
        <v>0</v>
      </c>
      <c r="ER11" s="199">
        <v>0</v>
      </c>
      <c r="ES11" s="199">
        <v>0</v>
      </c>
    </row>
    <row r="12" spans="1:149" ht="12" customHeight="1">
      <c r="A12" s="26" t="s">
        <v>31</v>
      </c>
      <c r="B12" s="11" t="s">
        <v>66</v>
      </c>
      <c r="C12" s="11" t="s">
        <v>67</v>
      </c>
      <c r="D12" s="11" t="s">
        <v>57</v>
      </c>
      <c r="E12" s="90" t="s">
        <v>113</v>
      </c>
      <c r="F12" s="13">
        <v>0.53800000000000003</v>
      </c>
      <c r="G12" s="2">
        <v>2.7</v>
      </c>
      <c r="H12" s="2">
        <v>54430</v>
      </c>
      <c r="I12" s="2">
        <v>96.7</v>
      </c>
      <c r="J12" s="2">
        <v>36.06</v>
      </c>
      <c r="K12" s="2">
        <v>22.6</v>
      </c>
      <c r="L12" s="2">
        <v>8.08</v>
      </c>
      <c r="M12" s="2">
        <v>2.8E-3</v>
      </c>
      <c r="N12" s="2">
        <v>0.21</v>
      </c>
      <c r="O12" s="2">
        <v>0.01</v>
      </c>
      <c r="P12" s="2">
        <v>0.23</v>
      </c>
      <c r="Q12" s="2">
        <v>0.23</v>
      </c>
      <c r="R12" s="2">
        <v>0.01</v>
      </c>
      <c r="S12" s="2">
        <v>2.3E-2</v>
      </c>
      <c r="T12" s="2">
        <v>5.0000000000000001E-3</v>
      </c>
      <c r="U12" s="2">
        <v>0.75</v>
      </c>
      <c r="V12" s="2">
        <v>130</v>
      </c>
      <c r="W12" s="2">
        <v>2</v>
      </c>
      <c r="X12" s="157" t="s">
        <v>314</v>
      </c>
      <c r="Y12" s="288">
        <v>56317.793000000005</v>
      </c>
      <c r="Z12" s="289">
        <v>51084.355000000003</v>
      </c>
      <c r="AA12" s="290">
        <v>5483.4430000000002</v>
      </c>
      <c r="AB12" s="94">
        <v>92701.854000000007</v>
      </c>
      <c r="AC12" s="94">
        <v>3800.0760000000005</v>
      </c>
      <c r="AD12" s="291">
        <f t="shared" ref="AD12:AD19" si="3">LOG(AC12)</f>
        <v>3.5797922824195907</v>
      </c>
      <c r="AE12" s="292">
        <f t="shared" si="0"/>
        <v>1925</v>
      </c>
      <c r="AF12" s="291">
        <f t="shared" ref="AF12:AF19" si="4">LOG(AE12)</f>
        <v>3.2844307338445193</v>
      </c>
      <c r="AG12" s="98">
        <v>1678352.8997200001</v>
      </c>
      <c r="AH12" s="99">
        <v>1026687.2000000001</v>
      </c>
      <c r="AI12" s="213">
        <v>298339.30000000005</v>
      </c>
      <c r="AJ12" s="106">
        <v>728347.9</v>
      </c>
      <c r="AK12" s="115">
        <v>1370</v>
      </c>
      <c r="AL12" s="114">
        <v>235</v>
      </c>
      <c r="AM12" s="114">
        <v>215</v>
      </c>
      <c r="AN12" s="114">
        <v>85</v>
      </c>
      <c r="AO12" s="114">
        <v>5</v>
      </c>
      <c r="AP12" s="114">
        <v>0</v>
      </c>
      <c r="AQ12" s="114">
        <v>15</v>
      </c>
      <c r="AR12" s="114">
        <v>0</v>
      </c>
      <c r="AS12" s="114">
        <v>0</v>
      </c>
      <c r="AT12" s="114">
        <v>0</v>
      </c>
      <c r="AU12" s="199">
        <v>0</v>
      </c>
      <c r="AV12" s="199">
        <v>0</v>
      </c>
      <c r="AW12" s="199">
        <v>0</v>
      </c>
      <c r="AX12" s="199">
        <v>0</v>
      </c>
      <c r="AY12" s="199">
        <v>30</v>
      </c>
      <c r="AZ12" s="199">
        <v>0</v>
      </c>
      <c r="BA12" s="199">
        <v>0</v>
      </c>
      <c r="BB12" s="199">
        <v>0</v>
      </c>
      <c r="BC12" s="199">
        <v>0</v>
      </c>
      <c r="BD12" s="199">
        <v>40</v>
      </c>
      <c r="BE12" s="199">
        <v>195</v>
      </c>
      <c r="BF12" s="199">
        <v>0</v>
      </c>
      <c r="BG12" s="199">
        <v>0</v>
      </c>
      <c r="BH12" s="199">
        <v>0</v>
      </c>
      <c r="BI12" s="199">
        <v>0</v>
      </c>
      <c r="BJ12" s="199">
        <v>0</v>
      </c>
      <c r="BK12" s="199">
        <v>0</v>
      </c>
      <c r="BL12" s="199">
        <v>0</v>
      </c>
      <c r="BM12" s="199">
        <v>1010</v>
      </c>
      <c r="BN12" s="199">
        <v>0</v>
      </c>
      <c r="BO12" s="199">
        <v>55</v>
      </c>
      <c r="BP12" s="199">
        <v>0</v>
      </c>
      <c r="BQ12" s="199">
        <v>0</v>
      </c>
      <c r="BR12" s="199">
        <v>5</v>
      </c>
      <c r="BS12" s="199">
        <v>0</v>
      </c>
      <c r="BT12" s="199">
        <v>5</v>
      </c>
      <c r="BU12" s="199">
        <v>0</v>
      </c>
      <c r="BV12" s="199">
        <v>5</v>
      </c>
      <c r="BW12" s="199">
        <v>0</v>
      </c>
      <c r="BX12" s="199">
        <v>0</v>
      </c>
      <c r="BY12" s="199">
        <v>25</v>
      </c>
      <c r="BZ12" s="199">
        <v>0</v>
      </c>
      <c r="CA12" s="199">
        <v>0</v>
      </c>
      <c r="CB12" s="199">
        <v>0</v>
      </c>
      <c r="CC12" s="199">
        <v>0</v>
      </c>
      <c r="CD12" s="199">
        <v>0</v>
      </c>
      <c r="CE12" s="199">
        <v>0</v>
      </c>
      <c r="CF12" s="199">
        <v>0</v>
      </c>
      <c r="CG12" s="199">
        <v>10</v>
      </c>
      <c r="CH12" s="199">
        <v>0</v>
      </c>
      <c r="CI12" s="199">
        <v>0</v>
      </c>
      <c r="CJ12" s="199">
        <v>0</v>
      </c>
      <c r="CK12" s="199">
        <v>0</v>
      </c>
      <c r="CL12" s="199">
        <v>15</v>
      </c>
      <c r="CM12" s="199">
        <v>0</v>
      </c>
      <c r="CN12" s="199">
        <v>90</v>
      </c>
      <c r="CO12" s="199">
        <v>15</v>
      </c>
      <c r="CP12" s="199">
        <v>0</v>
      </c>
      <c r="CQ12" s="199">
        <v>5</v>
      </c>
      <c r="CR12" s="199">
        <v>80</v>
      </c>
      <c r="CS12" s="199">
        <v>0</v>
      </c>
      <c r="CT12" s="199">
        <v>0</v>
      </c>
      <c r="CU12" s="199">
        <v>0</v>
      </c>
      <c r="CV12" s="199">
        <v>0</v>
      </c>
      <c r="CW12" s="199">
        <v>0</v>
      </c>
      <c r="CX12" s="199">
        <v>5</v>
      </c>
      <c r="CY12" s="199">
        <v>0</v>
      </c>
      <c r="CZ12" s="199">
        <v>0</v>
      </c>
      <c r="DA12" s="199">
        <v>0</v>
      </c>
      <c r="DB12" s="199">
        <v>0</v>
      </c>
      <c r="DC12" s="199">
        <v>0</v>
      </c>
      <c r="DD12" s="199">
        <v>0</v>
      </c>
      <c r="DE12" s="199">
        <v>0</v>
      </c>
      <c r="DF12" s="199">
        <v>10</v>
      </c>
      <c r="DG12" s="199">
        <v>0</v>
      </c>
      <c r="DH12" s="199">
        <v>0</v>
      </c>
      <c r="DI12" s="199">
        <v>5</v>
      </c>
      <c r="DJ12" s="199">
        <v>0</v>
      </c>
      <c r="DK12" s="199">
        <v>0</v>
      </c>
      <c r="DL12" s="199">
        <v>0</v>
      </c>
      <c r="DM12" s="199">
        <v>0</v>
      </c>
      <c r="DN12" s="199">
        <v>0</v>
      </c>
      <c r="DO12" s="199">
        <v>0</v>
      </c>
      <c r="DP12" s="199">
        <v>0</v>
      </c>
      <c r="DQ12" s="199">
        <v>0</v>
      </c>
      <c r="DR12" s="199">
        <v>70</v>
      </c>
      <c r="DS12" s="199">
        <v>120</v>
      </c>
      <c r="DT12" s="199">
        <v>0</v>
      </c>
      <c r="DU12" s="199">
        <v>0</v>
      </c>
      <c r="DV12" s="199">
        <v>0</v>
      </c>
      <c r="DW12" s="199">
        <v>25</v>
      </c>
      <c r="DX12" s="199">
        <v>0</v>
      </c>
      <c r="DY12" s="199">
        <v>35</v>
      </c>
      <c r="DZ12" s="199">
        <v>5</v>
      </c>
      <c r="EA12" s="199">
        <v>0</v>
      </c>
      <c r="EB12" s="199">
        <v>0</v>
      </c>
      <c r="EC12" s="199">
        <v>45</v>
      </c>
      <c r="ED12" s="199">
        <v>0</v>
      </c>
      <c r="EE12" s="199">
        <v>5</v>
      </c>
      <c r="EF12" s="199">
        <v>0</v>
      </c>
      <c r="EG12" s="199">
        <v>0</v>
      </c>
      <c r="EH12" s="199">
        <v>15</v>
      </c>
      <c r="EI12" s="199">
        <v>0</v>
      </c>
      <c r="EJ12" s="199">
        <v>0</v>
      </c>
      <c r="EK12" s="199">
        <v>0</v>
      </c>
      <c r="EL12" s="199">
        <v>0</v>
      </c>
      <c r="EM12" s="199">
        <v>0</v>
      </c>
      <c r="EN12" s="199">
        <v>0</v>
      </c>
      <c r="EO12" s="199">
        <v>0</v>
      </c>
      <c r="EP12" s="199">
        <v>0</v>
      </c>
      <c r="EQ12" s="199">
        <v>0</v>
      </c>
      <c r="ER12" s="199">
        <v>0</v>
      </c>
      <c r="ES12" s="199">
        <v>0</v>
      </c>
    </row>
    <row r="13" spans="1:149" ht="12" customHeight="1">
      <c r="A13" s="15" t="s">
        <v>31</v>
      </c>
      <c r="B13" s="2" t="s">
        <v>66</v>
      </c>
      <c r="C13" s="2" t="s">
        <v>67</v>
      </c>
      <c r="D13" s="2" t="s">
        <v>57</v>
      </c>
      <c r="E13" s="88" t="s">
        <v>114</v>
      </c>
      <c r="F13" s="4">
        <v>15.5</v>
      </c>
      <c r="G13" s="2" t="s">
        <v>29</v>
      </c>
      <c r="H13" s="2">
        <v>54450</v>
      </c>
      <c r="I13" s="2">
        <v>94.2</v>
      </c>
      <c r="J13" s="2">
        <v>36.07</v>
      </c>
      <c r="K13" s="2">
        <v>22.59</v>
      </c>
      <c r="L13" s="2">
        <v>8.07</v>
      </c>
      <c r="M13" s="2" t="s">
        <v>29</v>
      </c>
      <c r="N13" s="2">
        <v>0.19</v>
      </c>
      <c r="O13" s="2">
        <v>0.01</v>
      </c>
      <c r="P13" s="2">
        <v>0.21</v>
      </c>
      <c r="Q13" s="2">
        <v>0.22</v>
      </c>
      <c r="R13" s="2">
        <v>0.01</v>
      </c>
      <c r="S13" s="2">
        <v>2.1999999999999999E-2</v>
      </c>
      <c r="T13" s="2">
        <v>5.0000000000000001E-3</v>
      </c>
      <c r="U13" s="2">
        <v>0.76</v>
      </c>
      <c r="V13" s="2" t="s">
        <v>29</v>
      </c>
      <c r="W13" s="2" t="s">
        <v>29</v>
      </c>
      <c r="X13" s="157" t="s">
        <v>314</v>
      </c>
      <c r="Y13" s="288">
        <v>60701.214000000007</v>
      </c>
      <c r="Z13" s="289">
        <v>53517.737000000008</v>
      </c>
      <c r="AA13" s="290">
        <v>7700.1540000000005</v>
      </c>
      <c r="AB13" s="92">
        <v>100918.68500000001</v>
      </c>
      <c r="AC13" s="92">
        <v>4750.0950000000003</v>
      </c>
      <c r="AD13" s="291">
        <f t="shared" si="3"/>
        <v>3.6767022954276469</v>
      </c>
      <c r="AE13" s="292">
        <f t="shared" si="0"/>
        <v>1705</v>
      </c>
      <c r="AF13" s="291">
        <f t="shared" si="4"/>
        <v>3.2317243833285163</v>
      </c>
      <c r="AG13" s="100">
        <v>1746693.4665040004</v>
      </c>
      <c r="AH13" s="99">
        <v>1138356.1000000001</v>
      </c>
      <c r="AI13" s="109">
        <v>506676.80000000005</v>
      </c>
      <c r="AJ13" s="106">
        <v>631679.30000000005</v>
      </c>
      <c r="AK13" s="114">
        <v>1490</v>
      </c>
      <c r="AL13" s="114">
        <v>40</v>
      </c>
      <c r="AM13" s="114">
        <v>120</v>
      </c>
      <c r="AN13" s="114">
        <v>30</v>
      </c>
      <c r="AO13" s="114">
        <v>0</v>
      </c>
      <c r="AP13" s="114">
        <v>0</v>
      </c>
      <c r="AQ13" s="114">
        <v>25</v>
      </c>
      <c r="AR13" s="114">
        <v>0</v>
      </c>
      <c r="AS13" s="114">
        <v>0</v>
      </c>
      <c r="AT13" s="114">
        <v>0</v>
      </c>
      <c r="AU13" s="199">
        <v>0</v>
      </c>
      <c r="AV13" s="199">
        <v>0</v>
      </c>
      <c r="AW13" s="199">
        <v>0</v>
      </c>
      <c r="AX13" s="199">
        <v>10</v>
      </c>
      <c r="AY13" s="199">
        <v>10</v>
      </c>
      <c r="AZ13" s="199">
        <v>0</v>
      </c>
      <c r="BA13" s="199">
        <v>0</v>
      </c>
      <c r="BB13" s="199">
        <v>0</v>
      </c>
      <c r="BC13" s="199">
        <v>0</v>
      </c>
      <c r="BD13" s="199">
        <v>110</v>
      </c>
      <c r="BE13" s="199">
        <v>310</v>
      </c>
      <c r="BF13" s="199">
        <v>0</v>
      </c>
      <c r="BG13" s="199">
        <v>0</v>
      </c>
      <c r="BH13" s="199">
        <v>0</v>
      </c>
      <c r="BI13" s="199">
        <v>0</v>
      </c>
      <c r="BJ13" s="199">
        <v>0</v>
      </c>
      <c r="BK13" s="199">
        <v>0</v>
      </c>
      <c r="BL13" s="199">
        <v>0</v>
      </c>
      <c r="BM13" s="199">
        <v>1020</v>
      </c>
      <c r="BN13" s="199">
        <v>0</v>
      </c>
      <c r="BO13" s="199">
        <v>15</v>
      </c>
      <c r="BP13" s="199">
        <v>0</v>
      </c>
      <c r="BQ13" s="199">
        <v>0</v>
      </c>
      <c r="BR13" s="199">
        <v>0</v>
      </c>
      <c r="BS13" s="199">
        <v>0</v>
      </c>
      <c r="BT13" s="199">
        <v>0</v>
      </c>
      <c r="BU13" s="199">
        <v>0</v>
      </c>
      <c r="BV13" s="199">
        <v>0</v>
      </c>
      <c r="BW13" s="199">
        <v>0</v>
      </c>
      <c r="BX13" s="199">
        <v>0</v>
      </c>
      <c r="BY13" s="199">
        <v>15</v>
      </c>
      <c r="BZ13" s="199">
        <v>0</v>
      </c>
      <c r="CA13" s="199">
        <v>0</v>
      </c>
      <c r="CB13" s="199">
        <v>0</v>
      </c>
      <c r="CC13" s="199">
        <v>0</v>
      </c>
      <c r="CD13" s="199">
        <v>0</v>
      </c>
      <c r="CE13" s="199">
        <v>0</v>
      </c>
      <c r="CF13" s="199">
        <v>0</v>
      </c>
      <c r="CG13" s="199">
        <v>0</v>
      </c>
      <c r="CH13" s="199">
        <v>0</v>
      </c>
      <c r="CI13" s="199">
        <v>0</v>
      </c>
      <c r="CJ13" s="199">
        <v>0</v>
      </c>
      <c r="CK13" s="199">
        <v>0</v>
      </c>
      <c r="CL13" s="199">
        <v>0</v>
      </c>
      <c r="CM13" s="199">
        <v>0</v>
      </c>
      <c r="CN13" s="199">
        <v>5</v>
      </c>
      <c r="CO13" s="199">
        <v>20</v>
      </c>
      <c r="CP13" s="199">
        <v>5</v>
      </c>
      <c r="CQ13" s="199">
        <v>5</v>
      </c>
      <c r="CR13" s="199">
        <v>0</v>
      </c>
      <c r="CS13" s="199">
        <v>0</v>
      </c>
      <c r="CT13" s="199">
        <v>0</v>
      </c>
      <c r="CU13" s="199">
        <v>0</v>
      </c>
      <c r="CV13" s="199">
        <v>0</v>
      </c>
      <c r="CW13" s="199">
        <v>0</v>
      </c>
      <c r="CX13" s="199">
        <v>0</v>
      </c>
      <c r="CY13" s="199">
        <v>0</v>
      </c>
      <c r="CZ13" s="199">
        <v>0</v>
      </c>
      <c r="DA13" s="199">
        <v>0</v>
      </c>
      <c r="DB13" s="199">
        <v>0</v>
      </c>
      <c r="DC13" s="199">
        <v>0</v>
      </c>
      <c r="DD13" s="199">
        <v>0</v>
      </c>
      <c r="DE13" s="199">
        <v>0</v>
      </c>
      <c r="DF13" s="199">
        <v>0</v>
      </c>
      <c r="DG13" s="199">
        <v>0</v>
      </c>
      <c r="DH13" s="199">
        <v>5</v>
      </c>
      <c r="DI13" s="199">
        <v>0</v>
      </c>
      <c r="DJ13" s="199">
        <v>0</v>
      </c>
      <c r="DK13" s="199">
        <v>0</v>
      </c>
      <c r="DL13" s="199">
        <v>0</v>
      </c>
      <c r="DM13" s="199">
        <v>0</v>
      </c>
      <c r="DN13" s="199">
        <v>0</v>
      </c>
      <c r="DO13" s="199">
        <v>0</v>
      </c>
      <c r="DP13" s="199">
        <v>0</v>
      </c>
      <c r="DQ13" s="199">
        <v>0</v>
      </c>
      <c r="DR13" s="199">
        <v>5</v>
      </c>
      <c r="DS13" s="199">
        <v>95</v>
      </c>
      <c r="DT13" s="199">
        <v>0</v>
      </c>
      <c r="DU13" s="199">
        <v>0</v>
      </c>
      <c r="DV13" s="199">
        <v>0</v>
      </c>
      <c r="DW13" s="199">
        <v>20</v>
      </c>
      <c r="DX13" s="199">
        <v>0</v>
      </c>
      <c r="DY13" s="199">
        <v>25</v>
      </c>
      <c r="DZ13" s="199">
        <v>5</v>
      </c>
      <c r="EA13" s="199">
        <v>0</v>
      </c>
      <c r="EB13" s="199">
        <v>0</v>
      </c>
      <c r="EC13" s="199">
        <v>0</v>
      </c>
      <c r="ED13" s="199">
        <v>0</v>
      </c>
      <c r="EE13" s="199">
        <v>0</v>
      </c>
      <c r="EF13" s="199">
        <v>0</v>
      </c>
      <c r="EG13" s="199">
        <v>0</v>
      </c>
      <c r="EH13" s="199">
        <v>25</v>
      </c>
      <c r="EI13" s="199">
        <v>0</v>
      </c>
      <c r="EJ13" s="199">
        <v>0</v>
      </c>
      <c r="EK13" s="199">
        <v>0</v>
      </c>
      <c r="EL13" s="199">
        <v>0</v>
      </c>
      <c r="EM13" s="199">
        <v>0</v>
      </c>
      <c r="EN13" s="199">
        <v>0</v>
      </c>
      <c r="EO13" s="199">
        <v>0</v>
      </c>
      <c r="EP13" s="199">
        <v>0</v>
      </c>
      <c r="EQ13" s="199">
        <v>0</v>
      </c>
      <c r="ER13" s="199">
        <v>0</v>
      </c>
      <c r="ES13" s="199">
        <v>0</v>
      </c>
    </row>
    <row r="14" spans="1:149" ht="12" customHeight="1">
      <c r="A14" s="15" t="s">
        <v>31</v>
      </c>
      <c r="B14" s="2" t="s">
        <v>68</v>
      </c>
      <c r="C14" s="2" t="s">
        <v>67</v>
      </c>
      <c r="D14" s="2" t="s">
        <v>57</v>
      </c>
      <c r="E14" s="87" t="s">
        <v>113</v>
      </c>
      <c r="F14" s="4">
        <v>0.499</v>
      </c>
      <c r="G14" s="2">
        <v>3.1</v>
      </c>
      <c r="H14" s="2">
        <v>54080</v>
      </c>
      <c r="I14" s="2">
        <v>104.2</v>
      </c>
      <c r="J14" s="2">
        <v>35.799999999999997</v>
      </c>
      <c r="K14" s="2">
        <v>22.41</v>
      </c>
      <c r="L14" s="2">
        <v>8.01</v>
      </c>
      <c r="M14" s="2">
        <v>8.0000000000000004E-4</v>
      </c>
      <c r="N14" s="2">
        <v>0.19</v>
      </c>
      <c r="O14" s="2">
        <v>4.8000000000000001E-2</v>
      </c>
      <c r="P14" s="2">
        <v>0.24</v>
      </c>
      <c r="Q14" s="2">
        <v>0.28000000000000003</v>
      </c>
      <c r="R14" s="2">
        <v>1.2999999999999999E-2</v>
      </c>
      <c r="S14" s="2">
        <v>2.1000000000000001E-2</v>
      </c>
      <c r="T14" s="2">
        <v>5.0000000000000001E-3</v>
      </c>
      <c r="U14" s="2">
        <v>0.65</v>
      </c>
      <c r="V14" s="2">
        <v>130</v>
      </c>
      <c r="W14" s="2">
        <v>1</v>
      </c>
      <c r="X14" s="157" t="s">
        <v>314</v>
      </c>
      <c r="Y14" s="288">
        <v>27317.213000000003</v>
      </c>
      <c r="Z14" s="289">
        <v>49284.319000000003</v>
      </c>
      <c r="AA14" s="290">
        <v>5133.4360000000006</v>
      </c>
      <c r="AB14" s="92">
        <v>95151.903000000006</v>
      </c>
      <c r="AC14" s="92">
        <v>2850.0570000000002</v>
      </c>
      <c r="AD14" s="291">
        <f t="shared" si="3"/>
        <v>3.4548535458112908</v>
      </c>
      <c r="AE14" s="292">
        <f t="shared" si="0"/>
        <v>2470</v>
      </c>
      <c r="AF14" s="291">
        <f t="shared" si="4"/>
        <v>3.3926969532596658</v>
      </c>
      <c r="AG14" s="98">
        <v>1330374.2736200001</v>
      </c>
      <c r="AH14" s="99">
        <v>521677.10000000009</v>
      </c>
      <c r="AI14" s="213">
        <v>225004.50000000003</v>
      </c>
      <c r="AJ14" s="106">
        <v>296672.60000000003</v>
      </c>
      <c r="AK14" s="114">
        <v>1575</v>
      </c>
      <c r="AL14" s="114">
        <v>70</v>
      </c>
      <c r="AM14" s="114">
        <v>645</v>
      </c>
      <c r="AN14" s="114">
        <v>175</v>
      </c>
      <c r="AO14" s="114">
        <v>0</v>
      </c>
      <c r="AP14" s="114">
        <v>0</v>
      </c>
      <c r="AQ14" s="114">
        <v>5</v>
      </c>
      <c r="AR14" s="114">
        <v>0</v>
      </c>
      <c r="AS14" s="114">
        <v>0</v>
      </c>
      <c r="AT14" s="114">
        <v>0</v>
      </c>
      <c r="AU14" s="199">
        <v>0</v>
      </c>
      <c r="AV14" s="199">
        <v>0</v>
      </c>
      <c r="AW14" s="199">
        <v>0</v>
      </c>
      <c r="AX14" s="199">
        <v>0</v>
      </c>
      <c r="AY14" s="199">
        <v>60</v>
      </c>
      <c r="AZ14" s="199">
        <v>0</v>
      </c>
      <c r="BA14" s="199">
        <v>0</v>
      </c>
      <c r="BB14" s="199">
        <v>0</v>
      </c>
      <c r="BC14" s="199">
        <v>0</v>
      </c>
      <c r="BD14" s="199">
        <v>55</v>
      </c>
      <c r="BE14" s="199">
        <v>50</v>
      </c>
      <c r="BF14" s="199">
        <v>0</v>
      </c>
      <c r="BG14" s="199">
        <v>0</v>
      </c>
      <c r="BH14" s="199">
        <v>0</v>
      </c>
      <c r="BI14" s="199">
        <v>0</v>
      </c>
      <c r="BJ14" s="199">
        <v>0</v>
      </c>
      <c r="BK14" s="199">
        <v>0</v>
      </c>
      <c r="BL14" s="199">
        <v>0</v>
      </c>
      <c r="BM14" s="199">
        <v>1400</v>
      </c>
      <c r="BN14" s="199">
        <v>0</v>
      </c>
      <c r="BO14" s="199">
        <v>0</v>
      </c>
      <c r="BP14" s="199">
        <v>0</v>
      </c>
      <c r="BQ14" s="199">
        <v>0</v>
      </c>
      <c r="BR14" s="199">
        <v>0</v>
      </c>
      <c r="BS14" s="199">
        <v>0</v>
      </c>
      <c r="BT14" s="199">
        <v>0</v>
      </c>
      <c r="BU14" s="199">
        <v>0</v>
      </c>
      <c r="BV14" s="199">
        <v>0</v>
      </c>
      <c r="BW14" s="199">
        <v>0</v>
      </c>
      <c r="BX14" s="199">
        <v>5</v>
      </c>
      <c r="BY14" s="199">
        <v>0</v>
      </c>
      <c r="BZ14" s="199">
        <v>0</v>
      </c>
      <c r="CA14" s="199">
        <v>0</v>
      </c>
      <c r="CB14" s="199">
        <v>0</v>
      </c>
      <c r="CC14" s="199">
        <v>0</v>
      </c>
      <c r="CD14" s="199">
        <v>5</v>
      </c>
      <c r="CE14" s="199">
        <v>0</v>
      </c>
      <c r="CF14" s="199">
        <v>0</v>
      </c>
      <c r="CG14" s="199">
        <v>0</v>
      </c>
      <c r="CH14" s="199">
        <v>0</v>
      </c>
      <c r="CI14" s="199">
        <v>0</v>
      </c>
      <c r="CJ14" s="199">
        <v>0</v>
      </c>
      <c r="CK14" s="199">
        <v>0</v>
      </c>
      <c r="CL14" s="199">
        <v>5</v>
      </c>
      <c r="CM14" s="199">
        <v>0</v>
      </c>
      <c r="CN14" s="199">
        <v>0</v>
      </c>
      <c r="CO14" s="199">
        <v>0</v>
      </c>
      <c r="CP14" s="199">
        <v>50</v>
      </c>
      <c r="CQ14" s="199">
        <v>10</v>
      </c>
      <c r="CR14" s="199">
        <v>5</v>
      </c>
      <c r="CS14" s="199">
        <v>0</v>
      </c>
      <c r="CT14" s="199">
        <v>0</v>
      </c>
      <c r="CU14" s="199">
        <v>0</v>
      </c>
      <c r="CV14" s="199">
        <v>0</v>
      </c>
      <c r="CW14" s="199">
        <v>0</v>
      </c>
      <c r="CX14" s="199">
        <v>0</v>
      </c>
      <c r="CY14" s="199">
        <v>0</v>
      </c>
      <c r="CZ14" s="199">
        <v>0</v>
      </c>
      <c r="DA14" s="199">
        <v>0</v>
      </c>
      <c r="DB14" s="199">
        <v>0</v>
      </c>
      <c r="DC14" s="199">
        <v>0</v>
      </c>
      <c r="DD14" s="199">
        <v>0</v>
      </c>
      <c r="DE14" s="199">
        <v>0</v>
      </c>
      <c r="DF14" s="199">
        <v>0</v>
      </c>
      <c r="DG14" s="199">
        <v>0</v>
      </c>
      <c r="DH14" s="199">
        <v>0</v>
      </c>
      <c r="DI14" s="199">
        <v>0</v>
      </c>
      <c r="DJ14" s="199">
        <v>0</v>
      </c>
      <c r="DK14" s="199">
        <v>0</v>
      </c>
      <c r="DL14" s="199">
        <v>0</v>
      </c>
      <c r="DM14" s="199">
        <v>0</v>
      </c>
      <c r="DN14" s="199">
        <v>0</v>
      </c>
      <c r="DO14" s="199">
        <v>0</v>
      </c>
      <c r="DP14" s="199">
        <v>0</v>
      </c>
      <c r="DQ14" s="199">
        <v>0</v>
      </c>
      <c r="DR14" s="199">
        <v>0</v>
      </c>
      <c r="DS14" s="199">
        <v>645</v>
      </c>
      <c r="DT14" s="199">
        <v>0</v>
      </c>
      <c r="DU14" s="199">
        <v>0</v>
      </c>
      <c r="DV14" s="199">
        <v>0</v>
      </c>
      <c r="DW14" s="199">
        <v>0</v>
      </c>
      <c r="DX14" s="199">
        <v>0</v>
      </c>
      <c r="DY14" s="199">
        <v>45</v>
      </c>
      <c r="DZ14" s="199">
        <v>40</v>
      </c>
      <c r="EA14" s="199">
        <v>0</v>
      </c>
      <c r="EB14" s="199">
        <v>0</v>
      </c>
      <c r="EC14" s="199">
        <v>90</v>
      </c>
      <c r="ED14" s="199">
        <v>0</v>
      </c>
      <c r="EE14" s="199">
        <v>0</v>
      </c>
      <c r="EF14" s="199">
        <v>0</v>
      </c>
      <c r="EG14" s="199">
        <v>0</v>
      </c>
      <c r="EH14" s="199">
        <v>5</v>
      </c>
      <c r="EI14" s="199">
        <v>0</v>
      </c>
      <c r="EJ14" s="199">
        <v>0</v>
      </c>
      <c r="EK14" s="199">
        <v>0</v>
      </c>
      <c r="EL14" s="199">
        <v>0</v>
      </c>
      <c r="EM14" s="199">
        <v>0</v>
      </c>
      <c r="EN14" s="199">
        <v>0</v>
      </c>
      <c r="EO14" s="199">
        <v>0</v>
      </c>
      <c r="EP14" s="199">
        <v>0</v>
      </c>
      <c r="EQ14" s="199">
        <v>0</v>
      </c>
      <c r="ER14" s="199">
        <v>0</v>
      </c>
      <c r="ES14" s="199">
        <v>0</v>
      </c>
    </row>
    <row r="15" spans="1:149" ht="12" customHeight="1">
      <c r="A15" s="15" t="s">
        <v>31</v>
      </c>
      <c r="B15" s="2" t="s">
        <v>68</v>
      </c>
      <c r="C15" s="2" t="s">
        <v>67</v>
      </c>
      <c r="D15" s="2" t="s">
        <v>57</v>
      </c>
      <c r="E15" s="88" t="s">
        <v>114</v>
      </c>
      <c r="F15" s="4">
        <v>15.5</v>
      </c>
      <c r="G15" s="2" t="s">
        <v>29</v>
      </c>
      <c r="H15" s="2">
        <v>54600</v>
      </c>
      <c r="I15" s="64">
        <v>97.8</v>
      </c>
      <c r="J15" s="64">
        <v>36.19</v>
      </c>
      <c r="K15" s="2">
        <v>22.32</v>
      </c>
      <c r="L15" s="2">
        <v>8.0500000000000007</v>
      </c>
      <c r="M15" s="2" t="s">
        <v>29</v>
      </c>
      <c r="N15" s="2">
        <v>0.12</v>
      </c>
      <c r="O15" s="2">
        <v>0.01</v>
      </c>
      <c r="P15" s="2">
        <v>0.18</v>
      </c>
      <c r="Q15" s="2">
        <v>0.18</v>
      </c>
      <c r="R15" s="2">
        <v>1.2E-2</v>
      </c>
      <c r="S15" s="2">
        <v>1.6E-2</v>
      </c>
      <c r="T15" s="2">
        <v>5.0000000000000001E-3</v>
      </c>
      <c r="U15" s="2">
        <v>0.39</v>
      </c>
      <c r="V15" s="2" t="s">
        <v>29</v>
      </c>
      <c r="W15" s="2" t="s">
        <v>29</v>
      </c>
      <c r="X15" s="157" t="s">
        <v>314</v>
      </c>
      <c r="Y15" s="288">
        <v>35750.715000000004</v>
      </c>
      <c r="Z15" s="289">
        <v>33867.344000000005</v>
      </c>
      <c r="AA15" s="290">
        <v>2016.7070000000001</v>
      </c>
      <c r="AB15" s="92">
        <v>52784.389000000003</v>
      </c>
      <c r="AC15" s="92">
        <v>2833.39</v>
      </c>
      <c r="AD15" s="291">
        <f t="shared" si="3"/>
        <v>3.4523063567974108</v>
      </c>
      <c r="AE15" s="292">
        <f t="shared" si="0"/>
        <v>1925</v>
      </c>
      <c r="AF15" s="291">
        <f t="shared" si="4"/>
        <v>3.2844307338445193</v>
      </c>
      <c r="AG15" s="100">
        <v>1289759.5946760003</v>
      </c>
      <c r="AH15" s="99">
        <v>1076688.2000000002</v>
      </c>
      <c r="AI15" s="109">
        <v>575011.5</v>
      </c>
      <c r="AJ15" s="106">
        <v>501676.70000000007</v>
      </c>
      <c r="AK15" s="114">
        <v>850</v>
      </c>
      <c r="AL15" s="114">
        <v>80</v>
      </c>
      <c r="AM15" s="114">
        <v>915</v>
      </c>
      <c r="AN15" s="114">
        <v>70</v>
      </c>
      <c r="AO15" s="116">
        <v>5</v>
      </c>
      <c r="AP15" s="114">
        <v>0</v>
      </c>
      <c r="AQ15" s="114">
        <v>5</v>
      </c>
      <c r="AR15" s="114">
        <v>0</v>
      </c>
      <c r="AS15" s="114">
        <v>0</v>
      </c>
      <c r="AT15" s="114">
        <v>0</v>
      </c>
      <c r="AU15" s="199">
        <v>0</v>
      </c>
      <c r="AV15" s="199">
        <v>0</v>
      </c>
      <c r="AW15" s="199">
        <v>0</v>
      </c>
      <c r="AX15" s="199">
        <v>5</v>
      </c>
      <c r="AY15" s="199">
        <v>0</v>
      </c>
      <c r="AZ15" s="199">
        <v>0</v>
      </c>
      <c r="BA15" s="199">
        <v>0</v>
      </c>
      <c r="BB15" s="199">
        <v>0</v>
      </c>
      <c r="BC15" s="199">
        <v>0</v>
      </c>
      <c r="BD15" s="199">
        <v>25</v>
      </c>
      <c r="BE15" s="199">
        <v>30</v>
      </c>
      <c r="BF15" s="199">
        <v>0</v>
      </c>
      <c r="BG15" s="199">
        <v>0</v>
      </c>
      <c r="BH15" s="199">
        <v>0</v>
      </c>
      <c r="BI15" s="199">
        <v>0</v>
      </c>
      <c r="BJ15" s="199">
        <v>0</v>
      </c>
      <c r="BK15" s="199">
        <v>0</v>
      </c>
      <c r="BL15" s="199">
        <v>0</v>
      </c>
      <c r="BM15" s="199">
        <v>715</v>
      </c>
      <c r="BN15" s="199">
        <v>0</v>
      </c>
      <c r="BO15" s="199">
        <v>45</v>
      </c>
      <c r="BP15" s="199">
        <v>0</v>
      </c>
      <c r="BQ15" s="199">
        <v>0</v>
      </c>
      <c r="BR15" s="199">
        <v>0</v>
      </c>
      <c r="BS15" s="199">
        <v>0</v>
      </c>
      <c r="BT15" s="199">
        <v>15</v>
      </c>
      <c r="BU15" s="199">
        <v>0</v>
      </c>
      <c r="BV15" s="199">
        <v>0</v>
      </c>
      <c r="BW15" s="199">
        <v>0</v>
      </c>
      <c r="BX15" s="199">
        <v>5</v>
      </c>
      <c r="BY15" s="199">
        <v>5</v>
      </c>
      <c r="BZ15" s="199">
        <v>0</v>
      </c>
      <c r="CA15" s="199">
        <v>0</v>
      </c>
      <c r="CB15" s="199">
        <v>0</v>
      </c>
      <c r="CC15" s="199">
        <v>0</v>
      </c>
      <c r="CD15" s="199">
        <v>5</v>
      </c>
      <c r="CE15" s="199">
        <v>0</v>
      </c>
      <c r="CF15" s="199">
        <v>0</v>
      </c>
      <c r="CG15" s="199">
        <v>0</v>
      </c>
      <c r="CH15" s="199">
        <v>0</v>
      </c>
      <c r="CI15" s="199">
        <v>0</v>
      </c>
      <c r="CJ15" s="199">
        <v>0</v>
      </c>
      <c r="CK15" s="199">
        <v>0</v>
      </c>
      <c r="CL15" s="199">
        <v>5</v>
      </c>
      <c r="CM15" s="199">
        <v>0</v>
      </c>
      <c r="CN15" s="199">
        <v>35</v>
      </c>
      <c r="CO15" s="199">
        <v>0</v>
      </c>
      <c r="CP15" s="199">
        <v>0</v>
      </c>
      <c r="CQ15" s="199">
        <v>5</v>
      </c>
      <c r="CR15" s="199">
        <v>35</v>
      </c>
      <c r="CS15" s="199">
        <v>0</v>
      </c>
      <c r="CT15" s="199">
        <v>0</v>
      </c>
      <c r="CU15" s="199">
        <v>0</v>
      </c>
      <c r="CV15" s="199">
        <v>0</v>
      </c>
      <c r="CW15" s="199">
        <v>0</v>
      </c>
      <c r="CX15" s="199">
        <v>0</v>
      </c>
      <c r="CY15" s="199">
        <v>0</v>
      </c>
      <c r="CZ15" s="199">
        <v>0</v>
      </c>
      <c r="DA15" s="199">
        <v>0</v>
      </c>
      <c r="DB15" s="199">
        <v>0</v>
      </c>
      <c r="DC15" s="199">
        <v>0</v>
      </c>
      <c r="DD15" s="199">
        <v>0</v>
      </c>
      <c r="DE15" s="199">
        <v>0</v>
      </c>
      <c r="DF15" s="199">
        <v>0</v>
      </c>
      <c r="DG15" s="199">
        <v>0</v>
      </c>
      <c r="DH15" s="199">
        <v>0</v>
      </c>
      <c r="DI15" s="199">
        <v>0</v>
      </c>
      <c r="DJ15" s="199">
        <v>0</v>
      </c>
      <c r="DK15" s="199">
        <v>0</v>
      </c>
      <c r="DL15" s="199">
        <v>0</v>
      </c>
      <c r="DM15" s="199">
        <v>0</v>
      </c>
      <c r="DN15" s="199">
        <v>0</v>
      </c>
      <c r="DO15" s="199">
        <v>0</v>
      </c>
      <c r="DP15" s="199">
        <v>0</v>
      </c>
      <c r="DQ15" s="199">
        <v>0</v>
      </c>
      <c r="DR15" s="199">
        <v>0</v>
      </c>
      <c r="DS15" s="199">
        <v>0</v>
      </c>
      <c r="DT15" s="199">
        <v>915</v>
      </c>
      <c r="DU15" s="199">
        <v>0</v>
      </c>
      <c r="DV15" s="199">
        <v>0</v>
      </c>
      <c r="DW15" s="199">
        <v>0</v>
      </c>
      <c r="DX15" s="199">
        <v>0</v>
      </c>
      <c r="DY15" s="199">
        <v>0</v>
      </c>
      <c r="DZ15" s="199">
        <v>55</v>
      </c>
      <c r="EA15" s="199">
        <v>5</v>
      </c>
      <c r="EB15" s="199">
        <v>0</v>
      </c>
      <c r="EC15" s="199">
        <v>0</v>
      </c>
      <c r="ED15" s="199">
        <v>0</v>
      </c>
      <c r="EE15" s="199">
        <v>5</v>
      </c>
      <c r="EF15" s="199">
        <v>0</v>
      </c>
      <c r="EG15" s="199">
        <v>0</v>
      </c>
      <c r="EH15" s="199">
        <v>0</v>
      </c>
      <c r="EI15" s="199">
        <v>0</v>
      </c>
      <c r="EJ15" s="199">
        <v>0</v>
      </c>
      <c r="EK15" s="199">
        <v>0</v>
      </c>
      <c r="EL15" s="199">
        <v>0</v>
      </c>
      <c r="EM15" s="199">
        <v>0</v>
      </c>
      <c r="EN15" s="199">
        <v>0</v>
      </c>
      <c r="EO15" s="199">
        <v>0</v>
      </c>
      <c r="EP15" s="199">
        <v>0</v>
      </c>
      <c r="EQ15" s="199">
        <v>0</v>
      </c>
      <c r="ER15" s="199">
        <v>0</v>
      </c>
      <c r="ES15" s="199">
        <v>0</v>
      </c>
    </row>
    <row r="16" spans="1:149" ht="12" customHeight="1">
      <c r="A16" s="15" t="s">
        <v>31</v>
      </c>
      <c r="B16" s="2" t="s">
        <v>70</v>
      </c>
      <c r="C16" s="2" t="s">
        <v>67</v>
      </c>
      <c r="D16" s="2" t="s">
        <v>57</v>
      </c>
      <c r="E16" s="87" t="s">
        <v>113</v>
      </c>
      <c r="F16" s="4">
        <v>0.503</v>
      </c>
      <c r="G16" s="2">
        <v>3</v>
      </c>
      <c r="H16" s="2">
        <v>54470</v>
      </c>
      <c r="I16" s="64">
        <v>95.8</v>
      </c>
      <c r="J16" s="64">
        <v>36.1</v>
      </c>
      <c r="K16" s="2">
        <v>21.96</v>
      </c>
      <c r="L16" s="2">
        <v>8.02</v>
      </c>
      <c r="M16" s="2">
        <v>2.3E-3</v>
      </c>
      <c r="N16" s="2">
        <v>0.21</v>
      </c>
      <c r="O16" s="2">
        <v>1.2E-2</v>
      </c>
      <c r="P16" s="2">
        <v>0.25</v>
      </c>
      <c r="Q16" s="2">
        <v>0.26</v>
      </c>
      <c r="R16" s="2">
        <v>0.01</v>
      </c>
      <c r="S16" s="2">
        <v>2.5999999999999999E-2</v>
      </c>
      <c r="T16" s="2">
        <v>5.0000000000000001E-3</v>
      </c>
      <c r="U16" s="2">
        <v>0.14000000000000001</v>
      </c>
      <c r="V16" s="2">
        <v>130</v>
      </c>
      <c r="W16" s="2">
        <v>1</v>
      </c>
      <c r="X16" s="157" t="s">
        <v>314</v>
      </c>
      <c r="Y16" s="288">
        <v>31083.955000000002</v>
      </c>
      <c r="Z16" s="289">
        <v>25567.178000000004</v>
      </c>
      <c r="AA16" s="290">
        <v>5700.1140000000005</v>
      </c>
      <c r="AB16" s="92">
        <v>68468.036000000007</v>
      </c>
      <c r="AC16" s="92">
        <v>1900.0380000000002</v>
      </c>
      <c r="AD16" s="291">
        <f t="shared" si="3"/>
        <v>3.2787622867556094</v>
      </c>
      <c r="AE16" s="292">
        <f t="shared" si="0"/>
        <v>3948.3333333333335</v>
      </c>
      <c r="AF16" s="291">
        <f t="shared" si="4"/>
        <v>3.5964138103391217</v>
      </c>
      <c r="AG16" s="98">
        <v>1442813.9890360003</v>
      </c>
      <c r="AH16" s="99">
        <v>781682.3</v>
      </c>
      <c r="AI16" s="213">
        <v>306672.80000000005</v>
      </c>
      <c r="AJ16" s="106">
        <v>475009.50000000006</v>
      </c>
      <c r="AK16" s="114">
        <v>3873.3333333333335</v>
      </c>
      <c r="AL16" s="114">
        <v>15</v>
      </c>
      <c r="AM16" s="114">
        <v>25</v>
      </c>
      <c r="AN16" s="114">
        <v>20</v>
      </c>
      <c r="AO16" s="114">
        <v>0</v>
      </c>
      <c r="AP16" s="114">
        <v>0</v>
      </c>
      <c r="AQ16" s="114">
        <v>15</v>
      </c>
      <c r="AR16" s="114">
        <v>0</v>
      </c>
      <c r="AS16" s="114">
        <v>0</v>
      </c>
      <c r="AT16" s="114">
        <v>0</v>
      </c>
      <c r="AU16" s="199">
        <v>0</v>
      </c>
      <c r="AV16" s="199">
        <v>0</v>
      </c>
      <c r="AW16" s="199">
        <v>0</v>
      </c>
      <c r="AX16" s="199">
        <v>0</v>
      </c>
      <c r="AY16" s="199">
        <v>20</v>
      </c>
      <c r="AZ16" s="199">
        <v>0</v>
      </c>
      <c r="BA16" s="199">
        <v>0</v>
      </c>
      <c r="BB16" s="199">
        <v>0</v>
      </c>
      <c r="BC16" s="199">
        <v>0</v>
      </c>
      <c r="BD16" s="199">
        <v>0</v>
      </c>
      <c r="BE16" s="199">
        <v>10</v>
      </c>
      <c r="BF16" s="199">
        <v>0</v>
      </c>
      <c r="BG16" s="199">
        <v>0</v>
      </c>
      <c r="BH16" s="199">
        <v>0</v>
      </c>
      <c r="BI16" s="199">
        <v>0</v>
      </c>
      <c r="BJ16" s="199">
        <v>0</v>
      </c>
      <c r="BK16" s="199">
        <v>0</v>
      </c>
      <c r="BL16" s="199">
        <v>15</v>
      </c>
      <c r="BM16" s="199">
        <v>3783.3333333333335</v>
      </c>
      <c r="BN16" s="199">
        <v>0</v>
      </c>
      <c r="BO16" s="199">
        <v>5</v>
      </c>
      <c r="BP16" s="199">
        <v>0</v>
      </c>
      <c r="BQ16" s="199">
        <v>0</v>
      </c>
      <c r="BR16" s="199">
        <v>0</v>
      </c>
      <c r="BS16" s="199">
        <v>0</v>
      </c>
      <c r="BT16" s="199">
        <v>0</v>
      </c>
      <c r="BU16" s="199">
        <v>0</v>
      </c>
      <c r="BV16" s="199">
        <v>0</v>
      </c>
      <c r="BW16" s="199">
        <v>0</v>
      </c>
      <c r="BX16" s="199">
        <v>0</v>
      </c>
      <c r="BY16" s="199">
        <v>5</v>
      </c>
      <c r="BZ16" s="199">
        <v>0</v>
      </c>
      <c r="CA16" s="199">
        <v>0</v>
      </c>
      <c r="CB16" s="199">
        <v>0</v>
      </c>
      <c r="CC16" s="199">
        <v>10</v>
      </c>
      <c r="CD16" s="199">
        <v>25</v>
      </c>
      <c r="CE16" s="199">
        <v>0</v>
      </c>
      <c r="CF16" s="199">
        <v>0</v>
      </c>
      <c r="CG16" s="199">
        <v>5</v>
      </c>
      <c r="CH16" s="199">
        <v>0</v>
      </c>
      <c r="CI16" s="199">
        <v>0</v>
      </c>
      <c r="CJ16" s="199">
        <v>0</v>
      </c>
      <c r="CK16" s="199">
        <v>0</v>
      </c>
      <c r="CL16" s="199">
        <v>0</v>
      </c>
      <c r="CM16" s="199">
        <v>0</v>
      </c>
      <c r="CN16" s="199">
        <v>5</v>
      </c>
      <c r="CO16" s="199">
        <v>5</v>
      </c>
      <c r="CP16" s="199">
        <v>0</v>
      </c>
      <c r="CQ16" s="199">
        <v>0</v>
      </c>
      <c r="CR16" s="199">
        <v>0</v>
      </c>
      <c r="CS16" s="199">
        <v>0</v>
      </c>
      <c r="CT16" s="199">
        <v>0</v>
      </c>
      <c r="CU16" s="199">
        <v>0</v>
      </c>
      <c r="CV16" s="199">
        <v>0</v>
      </c>
      <c r="CW16" s="199">
        <v>0</v>
      </c>
      <c r="CX16" s="199">
        <v>0</v>
      </c>
      <c r="CY16" s="199">
        <v>0</v>
      </c>
      <c r="CZ16" s="199">
        <v>0</v>
      </c>
      <c r="DA16" s="199">
        <v>0</v>
      </c>
      <c r="DB16" s="199">
        <v>0</v>
      </c>
      <c r="DC16" s="199">
        <v>0</v>
      </c>
      <c r="DD16" s="199">
        <v>0</v>
      </c>
      <c r="DE16" s="199">
        <v>0</v>
      </c>
      <c r="DF16" s="199">
        <v>0</v>
      </c>
      <c r="DG16" s="199">
        <v>0</v>
      </c>
      <c r="DH16" s="199">
        <v>0</v>
      </c>
      <c r="DI16" s="199">
        <v>0</v>
      </c>
      <c r="DJ16" s="199">
        <v>0</v>
      </c>
      <c r="DK16" s="199">
        <v>0</v>
      </c>
      <c r="DL16" s="199">
        <v>0</v>
      </c>
      <c r="DM16" s="199">
        <v>0</v>
      </c>
      <c r="DN16" s="199">
        <v>0</v>
      </c>
      <c r="DO16" s="199">
        <v>0</v>
      </c>
      <c r="DP16" s="199">
        <v>0</v>
      </c>
      <c r="DQ16" s="199">
        <v>0</v>
      </c>
      <c r="DR16" s="199">
        <v>0</v>
      </c>
      <c r="DS16" s="199">
        <v>25</v>
      </c>
      <c r="DT16" s="199">
        <v>0</v>
      </c>
      <c r="DU16" s="199">
        <v>0</v>
      </c>
      <c r="DV16" s="199">
        <v>0</v>
      </c>
      <c r="DW16" s="199">
        <v>0</v>
      </c>
      <c r="DX16" s="199">
        <v>0</v>
      </c>
      <c r="DY16" s="199">
        <v>15</v>
      </c>
      <c r="DZ16" s="199">
        <v>5</v>
      </c>
      <c r="EA16" s="199">
        <v>0</v>
      </c>
      <c r="EB16" s="199">
        <v>0</v>
      </c>
      <c r="EC16" s="199">
        <v>0</v>
      </c>
      <c r="ED16" s="199">
        <v>0</v>
      </c>
      <c r="EE16" s="199">
        <v>0</v>
      </c>
      <c r="EF16" s="199">
        <v>0</v>
      </c>
      <c r="EG16" s="199">
        <v>0</v>
      </c>
      <c r="EH16" s="199">
        <v>15</v>
      </c>
      <c r="EI16" s="199">
        <v>0</v>
      </c>
      <c r="EJ16" s="199">
        <v>0</v>
      </c>
      <c r="EK16" s="199">
        <v>0</v>
      </c>
      <c r="EL16" s="199">
        <v>0</v>
      </c>
      <c r="EM16" s="199">
        <v>0</v>
      </c>
      <c r="EN16" s="199">
        <v>0</v>
      </c>
      <c r="EO16" s="199">
        <v>0</v>
      </c>
      <c r="EP16" s="199">
        <v>0</v>
      </c>
      <c r="EQ16" s="199">
        <v>0</v>
      </c>
      <c r="ER16" s="199">
        <v>0</v>
      </c>
      <c r="ES16" s="199">
        <v>0</v>
      </c>
    </row>
    <row r="17" spans="1:149" ht="12" customHeight="1" thickBot="1">
      <c r="A17" s="23" t="s">
        <v>31</v>
      </c>
      <c r="B17" s="12" t="s">
        <v>70</v>
      </c>
      <c r="C17" s="12" t="s">
        <v>67</v>
      </c>
      <c r="D17" s="12" t="s">
        <v>57</v>
      </c>
      <c r="E17" s="89" t="s">
        <v>114</v>
      </c>
      <c r="F17" s="14">
        <v>16</v>
      </c>
      <c r="G17" s="2" t="s">
        <v>29</v>
      </c>
      <c r="H17" s="2">
        <v>54760</v>
      </c>
      <c r="I17" s="64">
        <v>93.8</v>
      </c>
      <c r="J17" s="64">
        <v>36.31</v>
      </c>
      <c r="K17" s="2">
        <v>22.02</v>
      </c>
      <c r="L17" s="2">
        <v>8.0399999999999991</v>
      </c>
      <c r="M17" s="2" t="s">
        <v>29</v>
      </c>
      <c r="N17" s="2">
        <v>0.17</v>
      </c>
      <c r="O17" s="2">
        <v>0.01</v>
      </c>
      <c r="P17" s="2">
        <v>0.2</v>
      </c>
      <c r="Q17" s="2">
        <v>0.2</v>
      </c>
      <c r="R17" s="2">
        <v>1.0999999999999999E-2</v>
      </c>
      <c r="S17" s="2">
        <v>2.5000000000000001E-2</v>
      </c>
      <c r="T17" s="2">
        <v>5.0000000000000001E-3</v>
      </c>
      <c r="U17" s="2">
        <v>0.16</v>
      </c>
      <c r="V17" s="2" t="s">
        <v>29</v>
      </c>
      <c r="W17" s="2" t="s">
        <v>29</v>
      </c>
      <c r="X17" s="157" t="s">
        <v>314</v>
      </c>
      <c r="Y17" s="288">
        <v>27083.875000000004</v>
      </c>
      <c r="Z17" s="289">
        <v>22217.111000000001</v>
      </c>
      <c r="AA17" s="290">
        <v>4966.7660000000005</v>
      </c>
      <c r="AB17" s="93">
        <v>57701.154000000002</v>
      </c>
      <c r="AC17" s="93">
        <v>1883.3710000000001</v>
      </c>
      <c r="AD17" s="291">
        <f t="shared" si="3"/>
        <v>3.2749358789025562</v>
      </c>
      <c r="AE17" s="293">
        <f t="shared" si="0"/>
        <v>3600</v>
      </c>
      <c r="AF17" s="291">
        <f t="shared" si="4"/>
        <v>3.5563025007672873</v>
      </c>
      <c r="AG17" s="101">
        <v>1309654.7925720003</v>
      </c>
      <c r="AH17" s="102">
        <v>1260025.2000000002</v>
      </c>
      <c r="AI17" s="110">
        <v>580011.60000000009</v>
      </c>
      <c r="AJ17" s="110">
        <v>680013.60000000009</v>
      </c>
      <c r="AK17" s="114">
        <v>3545</v>
      </c>
      <c r="AL17" s="114">
        <v>10</v>
      </c>
      <c r="AM17" s="114">
        <v>10</v>
      </c>
      <c r="AN17" s="114">
        <v>35</v>
      </c>
      <c r="AO17" s="114">
        <v>0</v>
      </c>
      <c r="AP17" s="114">
        <v>0</v>
      </c>
      <c r="AQ17" s="114">
        <v>0</v>
      </c>
      <c r="AR17" s="114">
        <v>0</v>
      </c>
      <c r="AS17" s="114">
        <v>0</v>
      </c>
      <c r="AT17" s="114">
        <v>0</v>
      </c>
      <c r="AU17" s="199">
        <v>0</v>
      </c>
      <c r="AV17" s="199">
        <v>20</v>
      </c>
      <c r="AW17" s="199">
        <v>0</v>
      </c>
      <c r="AX17" s="199">
        <v>0</v>
      </c>
      <c r="AY17" s="199">
        <v>10</v>
      </c>
      <c r="AZ17" s="199">
        <v>0</v>
      </c>
      <c r="BA17" s="199">
        <v>0</v>
      </c>
      <c r="BB17" s="199">
        <v>0</v>
      </c>
      <c r="BC17" s="199">
        <v>0</v>
      </c>
      <c r="BD17" s="199">
        <v>20</v>
      </c>
      <c r="BE17" s="199">
        <v>30</v>
      </c>
      <c r="BF17" s="199">
        <v>0</v>
      </c>
      <c r="BG17" s="199">
        <v>0</v>
      </c>
      <c r="BH17" s="199">
        <v>0</v>
      </c>
      <c r="BI17" s="199">
        <v>10</v>
      </c>
      <c r="BJ17" s="199">
        <v>0</v>
      </c>
      <c r="BK17" s="199">
        <v>0</v>
      </c>
      <c r="BL17" s="199">
        <v>0</v>
      </c>
      <c r="BM17" s="199">
        <v>3415</v>
      </c>
      <c r="BN17" s="199">
        <v>0</v>
      </c>
      <c r="BO17" s="199">
        <v>10</v>
      </c>
      <c r="BP17" s="199">
        <v>0</v>
      </c>
      <c r="BQ17" s="199">
        <v>0</v>
      </c>
      <c r="BR17" s="199">
        <v>0</v>
      </c>
      <c r="BS17" s="199">
        <v>0</v>
      </c>
      <c r="BT17" s="199">
        <v>0</v>
      </c>
      <c r="BU17" s="199">
        <v>0</v>
      </c>
      <c r="BV17" s="199">
        <v>0</v>
      </c>
      <c r="BW17" s="199">
        <v>0</v>
      </c>
      <c r="BX17" s="199">
        <v>0</v>
      </c>
      <c r="BY17" s="199">
        <v>20</v>
      </c>
      <c r="BZ17" s="199">
        <v>0</v>
      </c>
      <c r="CA17" s="199">
        <v>0</v>
      </c>
      <c r="CB17" s="199">
        <v>0</v>
      </c>
      <c r="CC17" s="199">
        <v>0</v>
      </c>
      <c r="CD17" s="199">
        <v>10</v>
      </c>
      <c r="CE17" s="199">
        <v>0</v>
      </c>
      <c r="CF17" s="199">
        <v>0</v>
      </c>
      <c r="CG17" s="199">
        <v>0</v>
      </c>
      <c r="CH17" s="199">
        <v>0</v>
      </c>
      <c r="CI17" s="199">
        <v>0</v>
      </c>
      <c r="CJ17" s="199">
        <v>0</v>
      </c>
      <c r="CK17" s="199">
        <v>0</v>
      </c>
      <c r="CL17" s="199">
        <v>0</v>
      </c>
      <c r="CM17" s="199">
        <v>0</v>
      </c>
      <c r="CN17" s="199">
        <v>0</v>
      </c>
      <c r="CO17" s="199">
        <v>5</v>
      </c>
      <c r="CP17" s="199">
        <v>0</v>
      </c>
      <c r="CQ17" s="199">
        <v>0</v>
      </c>
      <c r="CR17" s="199">
        <v>0</v>
      </c>
      <c r="CS17" s="199">
        <v>0</v>
      </c>
      <c r="CT17" s="199">
        <v>0</v>
      </c>
      <c r="CU17" s="199">
        <v>0</v>
      </c>
      <c r="CV17" s="199">
        <v>5</v>
      </c>
      <c r="CW17" s="199">
        <v>0</v>
      </c>
      <c r="CX17" s="199">
        <v>0</v>
      </c>
      <c r="CY17" s="199">
        <v>0</v>
      </c>
      <c r="CZ17" s="199">
        <v>0</v>
      </c>
      <c r="DA17" s="199">
        <v>0</v>
      </c>
      <c r="DB17" s="199">
        <v>0</v>
      </c>
      <c r="DC17" s="199">
        <v>0</v>
      </c>
      <c r="DD17" s="199">
        <v>0</v>
      </c>
      <c r="DE17" s="199">
        <v>0</v>
      </c>
      <c r="DF17" s="199">
        <v>0</v>
      </c>
      <c r="DG17" s="199">
        <v>0</v>
      </c>
      <c r="DH17" s="199">
        <v>0</v>
      </c>
      <c r="DI17" s="199">
        <v>0</v>
      </c>
      <c r="DJ17" s="199">
        <v>0</v>
      </c>
      <c r="DK17" s="199">
        <v>0</v>
      </c>
      <c r="DL17" s="199">
        <v>0</v>
      </c>
      <c r="DM17" s="199">
        <v>0</v>
      </c>
      <c r="DN17" s="199">
        <v>0</v>
      </c>
      <c r="DO17" s="199">
        <v>0</v>
      </c>
      <c r="DP17" s="199">
        <v>0</v>
      </c>
      <c r="DQ17" s="199">
        <v>0</v>
      </c>
      <c r="DR17" s="199">
        <v>0</v>
      </c>
      <c r="DS17" s="199">
        <v>10</v>
      </c>
      <c r="DT17" s="199">
        <v>0</v>
      </c>
      <c r="DU17" s="199">
        <v>0</v>
      </c>
      <c r="DV17" s="199">
        <v>0</v>
      </c>
      <c r="DW17" s="199">
        <v>0</v>
      </c>
      <c r="DX17" s="199">
        <v>0</v>
      </c>
      <c r="DY17" s="199">
        <v>30</v>
      </c>
      <c r="DZ17" s="199">
        <v>5</v>
      </c>
      <c r="EA17" s="199">
        <v>0</v>
      </c>
      <c r="EB17" s="199">
        <v>0</v>
      </c>
      <c r="EC17" s="199">
        <v>0</v>
      </c>
      <c r="ED17" s="199">
        <v>0</v>
      </c>
      <c r="EE17" s="199">
        <v>0</v>
      </c>
      <c r="EF17" s="199">
        <v>0</v>
      </c>
      <c r="EG17" s="199">
        <v>0</v>
      </c>
      <c r="EH17" s="199">
        <v>0</v>
      </c>
      <c r="EI17" s="199">
        <v>0</v>
      </c>
      <c r="EJ17" s="199">
        <v>0</v>
      </c>
      <c r="EK17" s="199">
        <v>0</v>
      </c>
      <c r="EL17" s="199">
        <v>0</v>
      </c>
      <c r="EM17" s="199">
        <v>0</v>
      </c>
      <c r="EN17" s="199">
        <v>0</v>
      </c>
      <c r="EO17" s="199">
        <v>0</v>
      </c>
      <c r="EP17" s="199">
        <v>0</v>
      </c>
      <c r="EQ17" s="199">
        <v>0</v>
      </c>
      <c r="ER17" s="199">
        <v>0</v>
      </c>
      <c r="ES17" s="199">
        <v>0</v>
      </c>
    </row>
    <row r="18" spans="1:149" ht="12" customHeight="1">
      <c r="A18" s="26" t="s">
        <v>31</v>
      </c>
      <c r="B18" s="11" t="s">
        <v>72</v>
      </c>
      <c r="C18" s="11" t="s">
        <v>73</v>
      </c>
      <c r="D18" s="11" t="s">
        <v>57</v>
      </c>
      <c r="E18" s="90" t="s">
        <v>113</v>
      </c>
      <c r="F18" s="13">
        <v>0.59099999999999997</v>
      </c>
      <c r="G18" s="11">
        <v>3.5</v>
      </c>
      <c r="H18" s="2">
        <v>54360</v>
      </c>
      <c r="I18" s="64">
        <v>99.9</v>
      </c>
      <c r="J18" s="64">
        <v>36.03</v>
      </c>
      <c r="K18" s="2">
        <v>20.55</v>
      </c>
      <c r="L18" s="2">
        <v>8.07</v>
      </c>
      <c r="M18" s="2">
        <v>2.0999999999999999E-3</v>
      </c>
      <c r="N18" s="2">
        <v>0.19</v>
      </c>
      <c r="O18" s="2">
        <v>1.7000000000000001E-2</v>
      </c>
      <c r="P18" s="2">
        <v>0.28000000000000003</v>
      </c>
      <c r="Q18" s="2">
        <v>0.3</v>
      </c>
      <c r="R18" s="2">
        <v>0.01</v>
      </c>
      <c r="S18" s="2">
        <v>2.1000000000000001E-2</v>
      </c>
      <c r="T18" s="2">
        <v>5.0000000000000001E-3</v>
      </c>
      <c r="U18" s="2">
        <v>0.27</v>
      </c>
      <c r="V18" s="2">
        <v>130</v>
      </c>
      <c r="W18" s="2">
        <v>2</v>
      </c>
      <c r="X18" s="157" t="s">
        <v>314</v>
      </c>
      <c r="Y18" s="288">
        <v>42350.847000000002</v>
      </c>
      <c r="Z18" s="289">
        <v>37934.092000000004</v>
      </c>
      <c r="AA18" s="290">
        <v>4300.0860000000002</v>
      </c>
      <c r="AB18" s="94">
        <v>79118.249000000011</v>
      </c>
      <c r="AC18" s="94">
        <v>3766.7420000000002</v>
      </c>
      <c r="AD18" s="291">
        <f t="shared" si="3"/>
        <v>3.5759658745665375</v>
      </c>
      <c r="AE18" s="292">
        <f t="shared" si="0"/>
        <v>1010</v>
      </c>
      <c r="AF18" s="291">
        <f t="shared" si="4"/>
        <v>3.0043213737826426</v>
      </c>
      <c r="AG18" s="98">
        <v>1316886.0038600001</v>
      </c>
      <c r="AH18" s="99">
        <v>1008353.5000000001</v>
      </c>
      <c r="AI18" s="213">
        <v>278338.90000000002</v>
      </c>
      <c r="AJ18" s="106">
        <v>730014.60000000009</v>
      </c>
      <c r="AK18" s="114">
        <v>940</v>
      </c>
      <c r="AL18" s="114">
        <v>37.5</v>
      </c>
      <c r="AM18" s="114">
        <v>15</v>
      </c>
      <c r="AN18" s="114">
        <v>17.5</v>
      </c>
      <c r="AO18" s="114">
        <v>0</v>
      </c>
      <c r="AP18" s="114">
        <v>0</v>
      </c>
      <c r="AQ18" s="114">
        <v>0</v>
      </c>
      <c r="AR18" s="114">
        <v>0</v>
      </c>
      <c r="AS18" s="114">
        <v>0</v>
      </c>
      <c r="AT18" s="114">
        <v>0</v>
      </c>
      <c r="AU18" s="199">
        <v>0</v>
      </c>
      <c r="AV18" s="199">
        <v>0</v>
      </c>
      <c r="AW18" s="199">
        <v>0</v>
      </c>
      <c r="AX18" s="199">
        <v>0</v>
      </c>
      <c r="AY18" s="199">
        <v>15</v>
      </c>
      <c r="AZ18" s="199">
        <v>0</v>
      </c>
      <c r="BA18" s="199">
        <v>0</v>
      </c>
      <c r="BB18" s="199">
        <v>0</v>
      </c>
      <c r="BC18" s="199">
        <v>0</v>
      </c>
      <c r="BD18" s="199">
        <v>17.5</v>
      </c>
      <c r="BE18" s="199">
        <v>42.5</v>
      </c>
      <c r="BF18" s="199">
        <v>0</v>
      </c>
      <c r="BG18" s="199">
        <v>0</v>
      </c>
      <c r="BH18" s="199">
        <v>0</v>
      </c>
      <c r="BI18" s="199">
        <v>10</v>
      </c>
      <c r="BJ18" s="199">
        <v>0</v>
      </c>
      <c r="BK18" s="199">
        <v>0</v>
      </c>
      <c r="BL18" s="199">
        <v>0</v>
      </c>
      <c r="BM18" s="199">
        <v>840</v>
      </c>
      <c r="BN18" s="199">
        <v>0</v>
      </c>
      <c r="BO18" s="199">
        <v>0</v>
      </c>
      <c r="BP18" s="199">
        <v>0</v>
      </c>
      <c r="BQ18" s="199">
        <v>0</v>
      </c>
      <c r="BR18" s="199">
        <v>0</v>
      </c>
      <c r="BS18" s="199">
        <v>0</v>
      </c>
      <c r="BT18" s="199">
        <v>2.5</v>
      </c>
      <c r="BU18" s="199">
        <v>0</v>
      </c>
      <c r="BV18" s="199">
        <v>0</v>
      </c>
      <c r="BW18" s="199">
        <v>0</v>
      </c>
      <c r="BX18" s="199">
        <v>0</v>
      </c>
      <c r="BY18" s="199">
        <v>10</v>
      </c>
      <c r="BZ18" s="199">
        <v>0</v>
      </c>
      <c r="CA18" s="199">
        <v>0</v>
      </c>
      <c r="CB18" s="199">
        <v>0</v>
      </c>
      <c r="CC18" s="199">
        <v>2.5</v>
      </c>
      <c r="CD18" s="199">
        <v>0</v>
      </c>
      <c r="CE18" s="199">
        <v>0</v>
      </c>
      <c r="CF18" s="199">
        <v>0</v>
      </c>
      <c r="CG18" s="199">
        <v>0</v>
      </c>
      <c r="CH18" s="199">
        <v>0</v>
      </c>
      <c r="CI18" s="199">
        <v>0</v>
      </c>
      <c r="CJ18" s="199">
        <v>0</v>
      </c>
      <c r="CK18" s="199">
        <v>0</v>
      </c>
      <c r="CL18" s="199">
        <v>0</v>
      </c>
      <c r="CM18" s="199">
        <v>0</v>
      </c>
      <c r="CN18" s="199">
        <v>10</v>
      </c>
      <c r="CO18" s="199">
        <v>0</v>
      </c>
      <c r="CP18" s="199">
        <v>2.5</v>
      </c>
      <c r="CQ18" s="199">
        <v>0</v>
      </c>
      <c r="CR18" s="199">
        <v>10</v>
      </c>
      <c r="CS18" s="199">
        <v>0</v>
      </c>
      <c r="CT18" s="199">
        <v>0</v>
      </c>
      <c r="CU18" s="199">
        <v>0</v>
      </c>
      <c r="CV18" s="199">
        <v>0</v>
      </c>
      <c r="CW18" s="199">
        <v>0</v>
      </c>
      <c r="CX18" s="199">
        <v>0</v>
      </c>
      <c r="CY18" s="199">
        <v>0</v>
      </c>
      <c r="CZ18" s="199">
        <v>0</v>
      </c>
      <c r="DA18" s="199">
        <v>0</v>
      </c>
      <c r="DB18" s="199">
        <v>12.5</v>
      </c>
      <c r="DC18" s="199">
        <v>2.5</v>
      </c>
      <c r="DD18" s="199">
        <v>0</v>
      </c>
      <c r="DE18" s="199">
        <v>0</v>
      </c>
      <c r="DF18" s="199">
        <v>0</v>
      </c>
      <c r="DG18" s="199">
        <v>0</v>
      </c>
      <c r="DH18" s="199">
        <v>0</v>
      </c>
      <c r="DI18" s="199">
        <v>0</v>
      </c>
      <c r="DJ18" s="199">
        <v>0</v>
      </c>
      <c r="DK18" s="199">
        <v>0</v>
      </c>
      <c r="DL18" s="199">
        <v>0</v>
      </c>
      <c r="DM18" s="199">
        <v>0</v>
      </c>
      <c r="DN18" s="199">
        <v>0</v>
      </c>
      <c r="DO18" s="199">
        <v>0</v>
      </c>
      <c r="DP18" s="199">
        <v>0</v>
      </c>
      <c r="DQ18" s="199">
        <v>0</v>
      </c>
      <c r="DR18" s="199">
        <v>2.5</v>
      </c>
      <c r="DS18" s="199">
        <v>12.5</v>
      </c>
      <c r="DT18" s="199">
        <v>0</v>
      </c>
      <c r="DU18" s="199">
        <v>0</v>
      </c>
      <c r="DV18" s="199">
        <v>0</v>
      </c>
      <c r="DW18" s="199">
        <v>0</v>
      </c>
      <c r="DX18" s="199">
        <v>0</v>
      </c>
      <c r="DY18" s="199">
        <v>17.5</v>
      </c>
      <c r="DZ18" s="199">
        <v>0</v>
      </c>
      <c r="EA18" s="199">
        <v>0</v>
      </c>
      <c r="EB18" s="199">
        <v>0</v>
      </c>
      <c r="EC18" s="199">
        <v>0</v>
      </c>
      <c r="ED18" s="199">
        <v>0</v>
      </c>
      <c r="EE18" s="199">
        <v>0</v>
      </c>
      <c r="EF18" s="199">
        <v>0</v>
      </c>
      <c r="EG18" s="199">
        <v>0</v>
      </c>
      <c r="EH18" s="199">
        <v>0</v>
      </c>
      <c r="EI18" s="199">
        <v>0</v>
      </c>
      <c r="EJ18" s="199">
        <v>0</v>
      </c>
      <c r="EK18" s="199">
        <v>0</v>
      </c>
      <c r="EL18" s="199">
        <v>0</v>
      </c>
      <c r="EM18" s="199">
        <v>0</v>
      </c>
      <c r="EN18" s="199">
        <v>0</v>
      </c>
      <c r="EO18" s="199">
        <v>0</v>
      </c>
      <c r="EP18" s="199">
        <v>0</v>
      </c>
      <c r="EQ18" s="199">
        <v>0</v>
      </c>
      <c r="ER18" s="199">
        <v>0</v>
      </c>
      <c r="ES18" s="199">
        <v>0</v>
      </c>
    </row>
    <row r="19" spans="1:149" ht="12" customHeight="1">
      <c r="A19" s="15" t="s">
        <v>31</v>
      </c>
      <c r="B19" s="2" t="s">
        <v>72</v>
      </c>
      <c r="C19" s="2" t="s">
        <v>73</v>
      </c>
      <c r="D19" s="2" t="s">
        <v>57</v>
      </c>
      <c r="E19" s="88" t="s">
        <v>114</v>
      </c>
      <c r="F19" s="4">
        <v>16</v>
      </c>
      <c r="G19" s="2" t="s">
        <v>29</v>
      </c>
      <c r="H19" s="2">
        <v>54590</v>
      </c>
      <c r="I19" s="64">
        <v>96.3</v>
      </c>
      <c r="J19" s="64">
        <v>36.200000000000003</v>
      </c>
      <c r="K19" s="2">
        <v>20.47</v>
      </c>
      <c r="L19" s="2">
        <v>8.08</v>
      </c>
      <c r="M19" s="2" t="s">
        <v>29</v>
      </c>
      <c r="N19" s="2">
        <v>0.16</v>
      </c>
      <c r="O19" s="2">
        <v>0.01</v>
      </c>
      <c r="P19" s="2">
        <v>0.18</v>
      </c>
      <c r="Q19" s="2">
        <v>0.19</v>
      </c>
      <c r="R19" s="2">
        <v>0.01</v>
      </c>
      <c r="S19" s="2">
        <v>1.9E-2</v>
      </c>
      <c r="T19" s="2">
        <v>5.0000000000000001E-3</v>
      </c>
      <c r="U19" s="2">
        <v>0.24</v>
      </c>
      <c r="V19" s="2" t="s">
        <v>29</v>
      </c>
      <c r="W19" s="2" t="s">
        <v>29</v>
      </c>
      <c r="X19" s="157" t="s">
        <v>314</v>
      </c>
      <c r="Y19" s="288">
        <v>42350.847000000002</v>
      </c>
      <c r="Z19" s="289">
        <v>38750.775000000001</v>
      </c>
      <c r="AA19" s="290">
        <v>3650.0730000000003</v>
      </c>
      <c r="AB19" s="92">
        <v>78184.897000000012</v>
      </c>
      <c r="AC19" s="92">
        <v>2816.7230000000004</v>
      </c>
      <c r="AD19" s="291">
        <f t="shared" si="3"/>
        <v>3.4497441400328102</v>
      </c>
      <c r="AE19" s="292">
        <f t="shared" si="0"/>
        <v>553.33333333333314</v>
      </c>
      <c r="AF19" s="291">
        <f t="shared" si="4"/>
        <v>2.7429868333203924</v>
      </c>
      <c r="AG19" s="100">
        <v>1537437.9481440005</v>
      </c>
      <c r="AH19" s="99">
        <v>1000020.0000000001</v>
      </c>
      <c r="AI19" s="109">
        <v>356673.80000000005</v>
      </c>
      <c r="AJ19" s="106">
        <v>643346.20000000007</v>
      </c>
      <c r="AK19" s="114">
        <v>521.66666666666652</v>
      </c>
      <c r="AL19" s="114">
        <v>26.666666666666668</v>
      </c>
      <c r="AM19" s="114">
        <v>0</v>
      </c>
      <c r="AN19" s="114">
        <v>5</v>
      </c>
      <c r="AO19" s="114">
        <v>0</v>
      </c>
      <c r="AP19" s="114">
        <v>0</v>
      </c>
      <c r="AQ19" s="114">
        <v>0</v>
      </c>
      <c r="AR19" s="114">
        <v>0</v>
      </c>
      <c r="AS19" s="114">
        <v>0</v>
      </c>
      <c r="AT19" s="114">
        <v>0</v>
      </c>
      <c r="AU19" s="199">
        <v>0</v>
      </c>
      <c r="AV19" s="199">
        <v>0</v>
      </c>
      <c r="AW19" s="199">
        <v>0</v>
      </c>
      <c r="AX19" s="199">
        <v>3.3333333333333335</v>
      </c>
      <c r="AY19" s="199">
        <v>10</v>
      </c>
      <c r="AZ19" s="199">
        <v>0</v>
      </c>
      <c r="BA19" s="199">
        <v>0</v>
      </c>
      <c r="BB19" s="199">
        <v>0</v>
      </c>
      <c r="BC19" s="199">
        <v>0</v>
      </c>
      <c r="BD19" s="199">
        <v>1.6666666666666667</v>
      </c>
      <c r="BE19" s="199">
        <v>50</v>
      </c>
      <c r="BF19" s="199">
        <v>0</v>
      </c>
      <c r="BG19" s="199">
        <v>0</v>
      </c>
      <c r="BH19" s="199">
        <v>0</v>
      </c>
      <c r="BI19" s="199">
        <v>0</v>
      </c>
      <c r="BJ19" s="199">
        <v>0</v>
      </c>
      <c r="BK19" s="199">
        <v>0</v>
      </c>
      <c r="BL19" s="199">
        <v>0</v>
      </c>
      <c r="BM19" s="199">
        <v>448.33333333333331</v>
      </c>
      <c r="BN19" s="199">
        <v>0</v>
      </c>
      <c r="BO19" s="199">
        <v>0</v>
      </c>
      <c r="BP19" s="199">
        <v>0</v>
      </c>
      <c r="BQ19" s="199">
        <v>0</v>
      </c>
      <c r="BR19" s="199">
        <v>0</v>
      </c>
      <c r="BS19" s="199">
        <v>0</v>
      </c>
      <c r="BT19" s="199">
        <v>1.6666666666666667</v>
      </c>
      <c r="BU19" s="199">
        <v>0</v>
      </c>
      <c r="BV19" s="199">
        <v>0</v>
      </c>
      <c r="BW19" s="199">
        <v>0</v>
      </c>
      <c r="BX19" s="199">
        <v>0</v>
      </c>
      <c r="BY19" s="199">
        <v>1.6666666666666667</v>
      </c>
      <c r="BZ19" s="199">
        <v>0</v>
      </c>
      <c r="CA19" s="199">
        <v>0</v>
      </c>
      <c r="CB19" s="199">
        <v>0</v>
      </c>
      <c r="CC19" s="199">
        <v>1.6666666666666667</v>
      </c>
      <c r="CD19" s="199">
        <v>3.3333333333333335</v>
      </c>
      <c r="CE19" s="199">
        <v>0</v>
      </c>
      <c r="CF19" s="199">
        <v>0</v>
      </c>
      <c r="CG19" s="199">
        <v>0</v>
      </c>
      <c r="CH19" s="199">
        <v>3.3333333333333335</v>
      </c>
      <c r="CI19" s="199">
        <v>0</v>
      </c>
      <c r="CJ19" s="199">
        <v>0</v>
      </c>
      <c r="CK19" s="199">
        <v>0</v>
      </c>
      <c r="CL19" s="199">
        <v>1.6666666666666667</v>
      </c>
      <c r="CM19" s="199">
        <v>0</v>
      </c>
      <c r="CN19" s="199">
        <v>8.3333333333333321</v>
      </c>
      <c r="CO19" s="199">
        <v>1.6666666666666667</v>
      </c>
      <c r="CP19" s="199">
        <v>0</v>
      </c>
      <c r="CQ19" s="199">
        <v>1.6666666666666667</v>
      </c>
      <c r="CR19" s="199">
        <v>3.3333333333333335</v>
      </c>
      <c r="CS19" s="199">
        <v>0</v>
      </c>
      <c r="CT19" s="199">
        <v>0</v>
      </c>
      <c r="CU19" s="199">
        <v>1.6666666666666667</v>
      </c>
      <c r="CV19" s="199">
        <v>0</v>
      </c>
      <c r="CW19" s="199">
        <v>0</v>
      </c>
      <c r="CX19" s="199">
        <v>1.6666666666666667</v>
      </c>
      <c r="CY19" s="199">
        <v>0</v>
      </c>
      <c r="CZ19" s="199">
        <v>0</v>
      </c>
      <c r="DA19" s="199">
        <v>0</v>
      </c>
      <c r="DB19" s="199">
        <v>1.6666666666666667</v>
      </c>
      <c r="DC19" s="199">
        <v>0</v>
      </c>
      <c r="DD19" s="199">
        <v>0</v>
      </c>
      <c r="DE19" s="199">
        <v>0</v>
      </c>
      <c r="DF19" s="199">
        <v>1.6666666666666667</v>
      </c>
      <c r="DG19" s="199">
        <v>0</v>
      </c>
      <c r="DH19" s="199">
        <v>0</v>
      </c>
      <c r="DI19" s="199">
        <v>0</v>
      </c>
      <c r="DJ19" s="199">
        <v>0</v>
      </c>
      <c r="DK19" s="199">
        <v>0</v>
      </c>
      <c r="DL19" s="199">
        <v>0</v>
      </c>
      <c r="DM19" s="199">
        <v>0</v>
      </c>
      <c r="DN19" s="199">
        <v>0</v>
      </c>
      <c r="DO19" s="199">
        <v>0</v>
      </c>
      <c r="DP19" s="199">
        <v>0</v>
      </c>
      <c r="DQ19" s="199">
        <v>0</v>
      </c>
      <c r="DR19" s="199">
        <v>0</v>
      </c>
      <c r="DS19" s="199">
        <v>0</v>
      </c>
      <c r="DT19" s="199">
        <v>0</v>
      </c>
      <c r="DU19" s="199">
        <v>0</v>
      </c>
      <c r="DV19" s="199">
        <v>0</v>
      </c>
      <c r="DW19" s="199">
        <v>0</v>
      </c>
      <c r="DX19" s="199">
        <v>1.6666666666666667</v>
      </c>
      <c r="DY19" s="199">
        <v>3.3333333333333335</v>
      </c>
      <c r="DZ19" s="199">
        <v>0</v>
      </c>
      <c r="EA19" s="199">
        <v>0</v>
      </c>
      <c r="EB19" s="199">
        <v>0</v>
      </c>
      <c r="EC19" s="199">
        <v>0</v>
      </c>
      <c r="ED19" s="199">
        <v>0</v>
      </c>
      <c r="EE19" s="199">
        <v>0</v>
      </c>
      <c r="EF19" s="199">
        <v>0</v>
      </c>
      <c r="EG19" s="199">
        <v>0</v>
      </c>
      <c r="EH19" s="199">
        <v>0</v>
      </c>
      <c r="EI19" s="199">
        <v>0</v>
      </c>
      <c r="EJ19" s="199">
        <v>0</v>
      </c>
      <c r="EK19" s="199">
        <v>0</v>
      </c>
      <c r="EL19" s="199">
        <v>0</v>
      </c>
      <c r="EM19" s="199">
        <v>0</v>
      </c>
      <c r="EN19" s="199">
        <v>0</v>
      </c>
      <c r="EO19" s="199">
        <v>0</v>
      </c>
      <c r="EP19" s="199">
        <v>0</v>
      </c>
      <c r="EQ19" s="199">
        <v>0</v>
      </c>
      <c r="ER19" s="199">
        <v>0</v>
      </c>
      <c r="ES19" s="199">
        <v>0</v>
      </c>
    </row>
    <row r="20" spans="1:149" ht="12" customHeight="1">
      <c r="A20" s="15" t="s">
        <v>31</v>
      </c>
      <c r="B20" s="2" t="s">
        <v>75</v>
      </c>
      <c r="C20" s="2" t="s">
        <v>73</v>
      </c>
      <c r="D20" s="2" t="s">
        <v>57</v>
      </c>
      <c r="E20" s="87" t="s">
        <v>113</v>
      </c>
      <c r="F20" s="4">
        <v>0.53</v>
      </c>
      <c r="G20" s="2">
        <v>3.2</v>
      </c>
      <c r="H20" s="16">
        <v>54630</v>
      </c>
      <c r="I20" s="296">
        <v>89.5</v>
      </c>
      <c r="J20" s="296">
        <v>36.229999999999997</v>
      </c>
      <c r="K20" s="16">
        <v>20.66</v>
      </c>
      <c r="L20" s="16">
        <v>7.95</v>
      </c>
      <c r="M20" s="2">
        <v>1.8E-3</v>
      </c>
      <c r="N20" s="2">
        <v>0.16</v>
      </c>
      <c r="O20" s="2">
        <v>0.01</v>
      </c>
      <c r="P20" s="2">
        <v>0.2</v>
      </c>
      <c r="Q20" s="2">
        <v>0.21</v>
      </c>
      <c r="R20" s="2">
        <v>1.6E-2</v>
      </c>
      <c r="S20" s="2">
        <v>2.1999999999999999E-2</v>
      </c>
      <c r="T20" s="2">
        <v>8.0000000000000002E-3</v>
      </c>
      <c r="U20" s="2">
        <v>0.28000000000000003</v>
      </c>
      <c r="V20" s="2">
        <v>120</v>
      </c>
      <c r="W20" s="2">
        <v>2</v>
      </c>
      <c r="X20" s="157" t="s">
        <v>314</v>
      </c>
      <c r="Y20" s="288">
        <v>14616.959000000001</v>
      </c>
      <c r="Z20" s="289">
        <v>12783.589000000002</v>
      </c>
      <c r="AA20" s="290">
        <v>1766.7020000000002</v>
      </c>
      <c r="AB20" s="92">
        <v>38567.438000000002</v>
      </c>
      <c r="AC20" s="92">
        <v>1900.0380000000002</v>
      </c>
      <c r="AD20" s="291"/>
      <c r="AE20" s="292">
        <f t="shared" si="0"/>
        <v>32</v>
      </c>
      <c r="AF20" s="291"/>
      <c r="AG20" s="98">
        <v>1186799.1355080002</v>
      </c>
      <c r="AH20" s="99">
        <v>755015.10000000009</v>
      </c>
      <c r="AI20" s="213">
        <v>371674.10000000003</v>
      </c>
      <c r="AJ20" s="106">
        <v>383341.00000000006</v>
      </c>
      <c r="AK20" s="114">
        <v>17</v>
      </c>
      <c r="AL20" s="114">
        <v>6</v>
      </c>
      <c r="AM20" s="114">
        <v>1</v>
      </c>
      <c r="AN20" s="114">
        <v>6</v>
      </c>
      <c r="AO20" s="114">
        <v>0</v>
      </c>
      <c r="AP20" s="114">
        <v>0</v>
      </c>
      <c r="AQ20" s="114">
        <v>2</v>
      </c>
      <c r="AR20" s="114">
        <v>0</v>
      </c>
      <c r="AS20" s="114">
        <v>0</v>
      </c>
      <c r="AT20" s="114">
        <v>0</v>
      </c>
      <c r="AU20" s="199">
        <v>0</v>
      </c>
      <c r="AV20" s="199">
        <v>0</v>
      </c>
      <c r="AW20" s="199">
        <v>0</v>
      </c>
      <c r="AX20" s="199">
        <v>1</v>
      </c>
      <c r="AY20" s="199">
        <v>0</v>
      </c>
      <c r="AZ20" s="199">
        <v>0</v>
      </c>
      <c r="BA20" s="199">
        <v>0</v>
      </c>
      <c r="BB20" s="199">
        <v>0</v>
      </c>
      <c r="BC20" s="199">
        <v>0</v>
      </c>
      <c r="BD20" s="199">
        <v>7</v>
      </c>
      <c r="BE20" s="199">
        <v>0</v>
      </c>
      <c r="BF20" s="199">
        <v>0</v>
      </c>
      <c r="BG20" s="199">
        <v>0</v>
      </c>
      <c r="BH20" s="199">
        <v>0</v>
      </c>
      <c r="BI20" s="199">
        <v>0</v>
      </c>
      <c r="BJ20" s="199">
        <v>0</v>
      </c>
      <c r="BK20" s="199">
        <v>0</v>
      </c>
      <c r="BL20" s="199">
        <v>0</v>
      </c>
      <c r="BM20" s="199">
        <v>6</v>
      </c>
      <c r="BN20" s="199">
        <v>1</v>
      </c>
      <c r="BO20" s="199">
        <v>0</v>
      </c>
      <c r="BP20" s="199">
        <v>0</v>
      </c>
      <c r="BQ20" s="199">
        <v>0</v>
      </c>
      <c r="BR20" s="199">
        <v>0</v>
      </c>
      <c r="BS20" s="199">
        <v>0</v>
      </c>
      <c r="BT20" s="199">
        <v>0</v>
      </c>
      <c r="BU20" s="199">
        <v>0</v>
      </c>
      <c r="BV20" s="199">
        <v>0</v>
      </c>
      <c r="BW20" s="199">
        <v>0</v>
      </c>
      <c r="BX20" s="199">
        <v>0</v>
      </c>
      <c r="BY20" s="199">
        <v>1</v>
      </c>
      <c r="BZ20" s="199">
        <v>0</v>
      </c>
      <c r="CA20" s="199">
        <v>0</v>
      </c>
      <c r="CB20" s="199">
        <v>0</v>
      </c>
      <c r="CC20" s="199">
        <v>0</v>
      </c>
      <c r="CD20" s="199">
        <v>1</v>
      </c>
      <c r="CE20" s="199">
        <v>0</v>
      </c>
      <c r="CF20" s="199">
        <v>0</v>
      </c>
      <c r="CG20" s="199">
        <v>0</v>
      </c>
      <c r="CH20" s="199">
        <v>0</v>
      </c>
      <c r="CI20" s="199">
        <v>0</v>
      </c>
      <c r="CJ20" s="199">
        <v>0</v>
      </c>
      <c r="CK20" s="199">
        <v>0</v>
      </c>
      <c r="CL20" s="199">
        <v>0</v>
      </c>
      <c r="CM20" s="199">
        <v>0</v>
      </c>
      <c r="CN20" s="199">
        <v>2</v>
      </c>
      <c r="CO20" s="199">
        <v>1</v>
      </c>
      <c r="CP20" s="199">
        <v>0</v>
      </c>
      <c r="CQ20" s="199">
        <v>0</v>
      </c>
      <c r="CR20" s="199">
        <v>1</v>
      </c>
      <c r="CS20" s="199">
        <v>0</v>
      </c>
      <c r="CT20" s="199">
        <v>0</v>
      </c>
      <c r="CU20" s="199">
        <v>0</v>
      </c>
      <c r="CV20" s="199">
        <v>0</v>
      </c>
      <c r="CW20" s="199">
        <v>0</v>
      </c>
      <c r="CX20" s="199">
        <v>0</v>
      </c>
      <c r="CY20" s="199">
        <v>0</v>
      </c>
      <c r="CZ20" s="199">
        <v>0</v>
      </c>
      <c r="DA20" s="199">
        <v>0</v>
      </c>
      <c r="DB20" s="199">
        <v>0</v>
      </c>
      <c r="DC20" s="199">
        <v>1</v>
      </c>
      <c r="DD20" s="199">
        <v>0</v>
      </c>
      <c r="DE20" s="199">
        <v>0</v>
      </c>
      <c r="DF20" s="199">
        <v>0</v>
      </c>
      <c r="DG20" s="199">
        <v>0</v>
      </c>
      <c r="DH20" s="199">
        <v>0</v>
      </c>
      <c r="DI20" s="199">
        <v>0</v>
      </c>
      <c r="DJ20" s="199">
        <v>0</v>
      </c>
      <c r="DK20" s="199">
        <v>0</v>
      </c>
      <c r="DL20" s="199">
        <v>0</v>
      </c>
      <c r="DM20" s="199">
        <v>0</v>
      </c>
      <c r="DN20" s="199">
        <v>0</v>
      </c>
      <c r="DO20" s="199">
        <v>0</v>
      </c>
      <c r="DP20" s="199">
        <v>0</v>
      </c>
      <c r="DQ20" s="199">
        <v>0</v>
      </c>
      <c r="DR20" s="199">
        <v>0</v>
      </c>
      <c r="DS20" s="199">
        <v>1</v>
      </c>
      <c r="DT20" s="199">
        <v>0</v>
      </c>
      <c r="DU20" s="199">
        <v>0</v>
      </c>
      <c r="DV20" s="199">
        <v>0</v>
      </c>
      <c r="DW20" s="199">
        <v>0</v>
      </c>
      <c r="DX20" s="199">
        <v>0</v>
      </c>
      <c r="DY20" s="199">
        <v>6</v>
      </c>
      <c r="DZ20" s="199">
        <v>0</v>
      </c>
      <c r="EA20" s="199">
        <v>0</v>
      </c>
      <c r="EB20" s="199">
        <v>0</v>
      </c>
      <c r="EC20" s="199">
        <v>0</v>
      </c>
      <c r="ED20" s="199">
        <v>0</v>
      </c>
      <c r="EE20" s="199">
        <v>0</v>
      </c>
      <c r="EF20" s="199">
        <v>0</v>
      </c>
      <c r="EG20" s="199">
        <v>0</v>
      </c>
      <c r="EH20" s="199">
        <v>2</v>
      </c>
      <c r="EI20" s="199">
        <v>0</v>
      </c>
      <c r="EJ20" s="199">
        <v>0</v>
      </c>
      <c r="EK20" s="199">
        <v>0</v>
      </c>
      <c r="EL20" s="199">
        <v>0</v>
      </c>
      <c r="EM20" s="199">
        <v>0</v>
      </c>
      <c r="EN20" s="199">
        <v>0</v>
      </c>
      <c r="EO20" s="199">
        <v>0</v>
      </c>
      <c r="EP20" s="199">
        <v>0</v>
      </c>
      <c r="EQ20" s="199">
        <v>0</v>
      </c>
      <c r="ER20" s="199">
        <v>0</v>
      </c>
      <c r="ES20" s="199">
        <v>0</v>
      </c>
    </row>
    <row r="21" spans="1:149" ht="12" customHeight="1" thickBot="1">
      <c r="A21" s="23" t="s">
        <v>31</v>
      </c>
      <c r="B21" s="12" t="s">
        <v>75</v>
      </c>
      <c r="C21" s="12" t="s">
        <v>73</v>
      </c>
      <c r="D21" s="12" t="s">
        <v>57</v>
      </c>
      <c r="E21" s="89" t="s">
        <v>114</v>
      </c>
      <c r="F21" s="14">
        <v>16</v>
      </c>
      <c r="G21" s="2" t="s">
        <v>29</v>
      </c>
      <c r="H21" s="2">
        <v>54730</v>
      </c>
      <c r="I21" s="64">
        <v>86.7</v>
      </c>
      <c r="J21" s="64">
        <v>36.299999999999997</v>
      </c>
      <c r="K21" s="2">
        <v>20.59</v>
      </c>
      <c r="L21" s="2">
        <v>7.95</v>
      </c>
      <c r="M21" s="2" t="s">
        <v>29</v>
      </c>
      <c r="N21" s="2">
        <v>0.14000000000000001</v>
      </c>
      <c r="O21" s="2">
        <v>0.01</v>
      </c>
      <c r="P21" s="2">
        <v>0.18</v>
      </c>
      <c r="Q21" s="2">
        <v>0.19</v>
      </c>
      <c r="R21" s="2">
        <v>3.3000000000000002E-2</v>
      </c>
      <c r="S21" s="2">
        <v>2.3E-2</v>
      </c>
      <c r="T21" s="2">
        <v>1.0999999999999999E-2</v>
      </c>
      <c r="U21" s="2">
        <v>0.37</v>
      </c>
      <c r="V21" s="2" t="s">
        <v>29</v>
      </c>
      <c r="W21" s="2" t="s">
        <v>29</v>
      </c>
      <c r="X21" s="157" t="s">
        <v>314</v>
      </c>
      <c r="Y21" s="288">
        <v>17767.022000000001</v>
      </c>
      <c r="Z21" s="289">
        <v>13950.279</v>
      </c>
      <c r="AA21" s="290">
        <v>3816.7430000000004</v>
      </c>
      <c r="AB21" s="93">
        <v>46734.268000000004</v>
      </c>
      <c r="AC21" s="93">
        <v>2833.39</v>
      </c>
      <c r="AD21" s="291"/>
      <c r="AE21" s="293">
        <f t="shared" si="0"/>
        <v>105</v>
      </c>
      <c r="AF21" s="291"/>
      <c r="AG21" s="101">
        <v>1237005.4729480003</v>
      </c>
      <c r="AH21" s="102">
        <v>951685.70000000019</v>
      </c>
      <c r="AI21" s="110">
        <v>388341.10000000003</v>
      </c>
      <c r="AJ21" s="110">
        <v>563344.60000000009</v>
      </c>
      <c r="AK21" s="114">
        <v>88</v>
      </c>
      <c r="AL21" s="114">
        <v>6</v>
      </c>
      <c r="AM21" s="114">
        <v>1</v>
      </c>
      <c r="AN21" s="114">
        <v>8</v>
      </c>
      <c r="AO21" s="114">
        <v>0</v>
      </c>
      <c r="AP21" s="114">
        <v>0</v>
      </c>
      <c r="AQ21" s="114">
        <v>2</v>
      </c>
      <c r="AR21" s="114">
        <v>0</v>
      </c>
      <c r="AS21" s="114">
        <v>0</v>
      </c>
      <c r="AT21" s="114">
        <v>0</v>
      </c>
      <c r="AU21" s="199">
        <v>0</v>
      </c>
      <c r="AV21" s="199">
        <v>0</v>
      </c>
      <c r="AW21" s="199">
        <v>0</v>
      </c>
      <c r="AX21" s="199">
        <v>0</v>
      </c>
      <c r="AY21" s="199">
        <v>10</v>
      </c>
      <c r="AZ21" s="199">
        <v>0</v>
      </c>
      <c r="BA21" s="199">
        <v>0</v>
      </c>
      <c r="BB21" s="199">
        <v>0</v>
      </c>
      <c r="BC21" s="199">
        <v>0</v>
      </c>
      <c r="BD21" s="199">
        <v>8</v>
      </c>
      <c r="BE21" s="199">
        <v>5</v>
      </c>
      <c r="BF21" s="199">
        <v>1</v>
      </c>
      <c r="BG21" s="199">
        <v>0</v>
      </c>
      <c r="BH21" s="199">
        <v>0</v>
      </c>
      <c r="BI21" s="199">
        <v>0</v>
      </c>
      <c r="BJ21" s="199">
        <v>0</v>
      </c>
      <c r="BK21" s="199">
        <v>0</v>
      </c>
      <c r="BL21" s="199">
        <v>0</v>
      </c>
      <c r="BM21" s="199">
        <v>59</v>
      </c>
      <c r="BN21" s="199">
        <v>0</v>
      </c>
      <c r="BO21" s="199">
        <v>3</v>
      </c>
      <c r="BP21" s="199">
        <v>0</v>
      </c>
      <c r="BQ21" s="199">
        <v>0</v>
      </c>
      <c r="BR21" s="199">
        <v>0</v>
      </c>
      <c r="BS21" s="199">
        <v>0</v>
      </c>
      <c r="BT21" s="199">
        <v>0</v>
      </c>
      <c r="BU21" s="199">
        <v>0</v>
      </c>
      <c r="BV21" s="199">
        <v>0</v>
      </c>
      <c r="BW21" s="199">
        <v>0</v>
      </c>
      <c r="BX21" s="199">
        <v>0</v>
      </c>
      <c r="BY21" s="199">
        <v>1</v>
      </c>
      <c r="BZ21" s="199">
        <v>0</v>
      </c>
      <c r="CA21" s="199">
        <v>0</v>
      </c>
      <c r="CB21" s="199">
        <v>0</v>
      </c>
      <c r="CC21" s="199">
        <v>1</v>
      </c>
      <c r="CD21" s="199">
        <v>0</v>
      </c>
      <c r="CE21" s="199">
        <v>0</v>
      </c>
      <c r="CF21" s="199">
        <v>0</v>
      </c>
      <c r="CG21" s="199">
        <v>0</v>
      </c>
      <c r="CH21" s="199">
        <v>0</v>
      </c>
      <c r="CI21" s="199">
        <v>0</v>
      </c>
      <c r="CJ21" s="199">
        <v>0</v>
      </c>
      <c r="CK21" s="199">
        <v>0</v>
      </c>
      <c r="CL21" s="199">
        <v>0</v>
      </c>
      <c r="CM21" s="199">
        <v>0</v>
      </c>
      <c r="CN21" s="199">
        <v>2</v>
      </c>
      <c r="CO21" s="199">
        <v>2</v>
      </c>
      <c r="CP21" s="199">
        <v>0</v>
      </c>
      <c r="CQ21" s="199">
        <v>0</v>
      </c>
      <c r="CR21" s="199">
        <v>0</v>
      </c>
      <c r="CS21" s="199">
        <v>0</v>
      </c>
      <c r="CT21" s="199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</v>
      </c>
      <c r="DA21" s="199">
        <v>0</v>
      </c>
      <c r="DB21" s="199">
        <v>2</v>
      </c>
      <c r="DC21" s="199">
        <v>0</v>
      </c>
      <c r="DD21" s="199">
        <v>0</v>
      </c>
      <c r="DE21" s="199">
        <v>0</v>
      </c>
      <c r="DF21" s="199">
        <v>0</v>
      </c>
      <c r="DG21" s="199">
        <v>0</v>
      </c>
      <c r="DH21" s="199">
        <v>0</v>
      </c>
      <c r="DI21" s="199">
        <v>0</v>
      </c>
      <c r="DJ21" s="199">
        <v>0</v>
      </c>
      <c r="DK21" s="199">
        <v>0</v>
      </c>
      <c r="DL21" s="199">
        <v>0</v>
      </c>
      <c r="DM21" s="199">
        <v>0</v>
      </c>
      <c r="DN21" s="199">
        <v>0</v>
      </c>
      <c r="DO21" s="199">
        <v>0</v>
      </c>
      <c r="DP21" s="199">
        <v>0</v>
      </c>
      <c r="DQ21" s="199">
        <v>0</v>
      </c>
      <c r="DR21" s="199">
        <v>0</v>
      </c>
      <c r="DS21" s="199">
        <v>0</v>
      </c>
      <c r="DT21" s="199">
        <v>1</v>
      </c>
      <c r="DU21" s="199">
        <v>0</v>
      </c>
      <c r="DV21" s="199">
        <v>0</v>
      </c>
      <c r="DW21" s="199">
        <v>0</v>
      </c>
      <c r="DX21" s="199">
        <v>0</v>
      </c>
      <c r="DY21" s="199">
        <v>7</v>
      </c>
      <c r="DZ21" s="199">
        <v>0</v>
      </c>
      <c r="EA21" s="199">
        <v>0</v>
      </c>
      <c r="EB21" s="199">
        <v>1</v>
      </c>
      <c r="EC21" s="199">
        <v>0</v>
      </c>
      <c r="ED21" s="199">
        <v>0</v>
      </c>
      <c r="EE21" s="199">
        <v>0</v>
      </c>
      <c r="EF21" s="199">
        <v>0</v>
      </c>
      <c r="EG21" s="199">
        <v>0</v>
      </c>
      <c r="EH21" s="199">
        <v>2</v>
      </c>
      <c r="EI21" s="199">
        <v>0</v>
      </c>
      <c r="EJ21" s="199">
        <v>0</v>
      </c>
      <c r="EK21" s="199">
        <v>0</v>
      </c>
      <c r="EL21" s="199">
        <v>0</v>
      </c>
      <c r="EM21" s="199">
        <v>0</v>
      </c>
      <c r="EN21" s="199">
        <v>0</v>
      </c>
      <c r="EO21" s="199">
        <v>0</v>
      </c>
      <c r="EP21" s="199">
        <v>0</v>
      </c>
      <c r="EQ21" s="199">
        <v>0</v>
      </c>
      <c r="ER21" s="199">
        <v>0</v>
      </c>
      <c r="ES21" s="199">
        <v>0</v>
      </c>
    </row>
    <row r="22" spans="1:149" ht="12" customHeight="1">
      <c r="A22" s="26" t="s">
        <v>31</v>
      </c>
      <c r="B22" s="11" t="s">
        <v>78</v>
      </c>
      <c r="C22" s="11" t="s">
        <v>79</v>
      </c>
      <c r="D22" s="11" t="s">
        <v>57</v>
      </c>
      <c r="E22" s="90" t="s">
        <v>113</v>
      </c>
      <c r="F22" s="13">
        <v>0.504</v>
      </c>
      <c r="G22" s="2">
        <v>3.5</v>
      </c>
      <c r="H22" s="2">
        <v>54820</v>
      </c>
      <c r="I22" s="64">
        <v>94.9</v>
      </c>
      <c r="J22" s="64">
        <v>36.380000000000003</v>
      </c>
      <c r="K22" s="2">
        <v>19.43</v>
      </c>
      <c r="L22" s="2">
        <v>7.87</v>
      </c>
      <c r="M22" s="2">
        <v>1.6999999999999999E-3</v>
      </c>
      <c r="N22" s="2">
        <v>0.16</v>
      </c>
      <c r="O22" s="2">
        <v>2.1999999999999999E-2</v>
      </c>
      <c r="P22" s="2">
        <v>0.19</v>
      </c>
      <c r="Q22" s="2">
        <v>0.21</v>
      </c>
      <c r="R22" s="2">
        <v>0.01</v>
      </c>
      <c r="S22" s="2">
        <v>1.9E-2</v>
      </c>
      <c r="T22" s="2">
        <v>8.9999999999999993E-3</v>
      </c>
      <c r="U22" s="2">
        <v>0.38</v>
      </c>
      <c r="V22" s="2">
        <v>120</v>
      </c>
      <c r="W22" s="2">
        <v>3</v>
      </c>
      <c r="X22" s="157" t="s">
        <v>314</v>
      </c>
      <c r="Y22" s="288">
        <v>23783.809000000001</v>
      </c>
      <c r="Z22" s="289">
        <v>19783.729000000003</v>
      </c>
      <c r="AA22" s="290">
        <v>4233.4180000000006</v>
      </c>
      <c r="AB22" s="94">
        <v>58967.846000000005</v>
      </c>
      <c r="AC22" s="94">
        <v>950.01900000000012</v>
      </c>
      <c r="AD22" s="291">
        <f>LOG(AC22)</f>
        <v>2.9777322910916282</v>
      </c>
      <c r="AE22" s="292">
        <f t="shared" si="0"/>
        <v>331.66666666666663</v>
      </c>
      <c r="AF22" s="291">
        <f>LOG(AE22)</f>
        <v>2.520701826026063</v>
      </c>
      <c r="AG22" s="98">
        <v>1310909.9510080002</v>
      </c>
      <c r="AH22" s="99">
        <v>1080021.6000000001</v>
      </c>
      <c r="AI22" s="213">
        <v>463342.60000000003</v>
      </c>
      <c r="AJ22" s="106">
        <v>616679.00000000012</v>
      </c>
      <c r="AK22" s="114">
        <v>103.33333333333334</v>
      </c>
      <c r="AL22" s="114">
        <v>103.33333333333331</v>
      </c>
      <c r="AM22" s="114">
        <v>40</v>
      </c>
      <c r="AN22" s="114">
        <v>80</v>
      </c>
      <c r="AO22" s="114">
        <v>0</v>
      </c>
      <c r="AP22" s="114">
        <v>0</v>
      </c>
      <c r="AQ22" s="114">
        <v>5</v>
      </c>
      <c r="AR22" s="114">
        <v>0</v>
      </c>
      <c r="AS22" s="114">
        <v>0</v>
      </c>
      <c r="AT22" s="114">
        <v>0</v>
      </c>
      <c r="AU22" s="199">
        <v>0</v>
      </c>
      <c r="AV22" s="199">
        <v>0</v>
      </c>
      <c r="AW22" s="199">
        <v>0</v>
      </c>
      <c r="AX22" s="199">
        <v>0</v>
      </c>
      <c r="AY22" s="199">
        <v>11.666666666666668</v>
      </c>
      <c r="AZ22" s="199">
        <v>0</v>
      </c>
      <c r="BA22" s="199">
        <v>0</v>
      </c>
      <c r="BB22" s="199">
        <v>0</v>
      </c>
      <c r="BC22" s="199">
        <v>0</v>
      </c>
      <c r="BD22" s="199">
        <v>6.666666666666667</v>
      </c>
      <c r="BE22" s="199">
        <v>35</v>
      </c>
      <c r="BF22" s="199">
        <v>0</v>
      </c>
      <c r="BG22" s="199">
        <v>0</v>
      </c>
      <c r="BH22" s="199">
        <v>0</v>
      </c>
      <c r="BI22" s="199">
        <v>0</v>
      </c>
      <c r="BJ22" s="199">
        <v>0</v>
      </c>
      <c r="BK22" s="199">
        <v>0</v>
      </c>
      <c r="BL22" s="199">
        <v>0</v>
      </c>
      <c r="BM22" s="199">
        <v>36.666666666666664</v>
      </c>
      <c r="BN22" s="199">
        <v>1.6666666666666667</v>
      </c>
      <c r="BO22" s="199">
        <v>0</v>
      </c>
      <c r="BP22" s="199">
        <v>0</v>
      </c>
      <c r="BQ22" s="199">
        <v>0</v>
      </c>
      <c r="BR22" s="199">
        <v>0</v>
      </c>
      <c r="BS22" s="199">
        <v>0</v>
      </c>
      <c r="BT22" s="199">
        <v>1.6666666666666667</v>
      </c>
      <c r="BU22" s="199">
        <v>0</v>
      </c>
      <c r="BV22" s="199">
        <v>0</v>
      </c>
      <c r="BW22" s="199">
        <v>0</v>
      </c>
      <c r="BX22" s="199">
        <v>1.6666666666666667</v>
      </c>
      <c r="BY22" s="199">
        <v>5</v>
      </c>
      <c r="BZ22" s="199">
        <v>0</v>
      </c>
      <c r="CA22" s="199">
        <v>0</v>
      </c>
      <c r="CB22" s="199">
        <v>0</v>
      </c>
      <c r="CC22" s="199">
        <v>0</v>
      </c>
      <c r="CD22" s="199">
        <v>3.3333333333333335</v>
      </c>
      <c r="CE22" s="199">
        <v>0</v>
      </c>
      <c r="CF22" s="199">
        <v>0</v>
      </c>
      <c r="CG22" s="199">
        <v>0</v>
      </c>
      <c r="CH22" s="199">
        <v>0</v>
      </c>
      <c r="CI22" s="199">
        <v>0</v>
      </c>
      <c r="CJ22" s="199">
        <v>0</v>
      </c>
      <c r="CK22" s="199">
        <v>0</v>
      </c>
      <c r="CL22" s="199">
        <v>0</v>
      </c>
      <c r="CM22" s="199">
        <v>0</v>
      </c>
      <c r="CN22" s="199">
        <v>48.333333333333329</v>
      </c>
      <c r="CO22" s="199">
        <v>5</v>
      </c>
      <c r="CP22" s="199">
        <v>0</v>
      </c>
      <c r="CQ22" s="199">
        <v>1.6666666666666667</v>
      </c>
      <c r="CR22" s="199">
        <v>8.3333333333333321</v>
      </c>
      <c r="CS22" s="199">
        <v>0</v>
      </c>
      <c r="CT22" s="199">
        <v>0</v>
      </c>
      <c r="CU22" s="199">
        <v>5</v>
      </c>
      <c r="CV22" s="199">
        <v>0</v>
      </c>
      <c r="CW22" s="199">
        <v>0</v>
      </c>
      <c r="CX22" s="199">
        <v>0</v>
      </c>
      <c r="CY22" s="199">
        <v>0</v>
      </c>
      <c r="CZ22" s="199">
        <v>0</v>
      </c>
      <c r="DA22" s="199">
        <v>0</v>
      </c>
      <c r="DB22" s="199">
        <v>10</v>
      </c>
      <c r="DC22" s="199">
        <v>1.6666666666666667</v>
      </c>
      <c r="DD22" s="199">
        <v>0</v>
      </c>
      <c r="DE22" s="199">
        <v>0</v>
      </c>
      <c r="DF22" s="199">
        <v>0</v>
      </c>
      <c r="DG22" s="199">
        <v>0</v>
      </c>
      <c r="DH22" s="199">
        <v>0</v>
      </c>
      <c r="DI22" s="199">
        <v>3.3333333333333335</v>
      </c>
      <c r="DJ22" s="199">
        <v>20</v>
      </c>
      <c r="DK22" s="199">
        <v>0</v>
      </c>
      <c r="DL22" s="199">
        <v>0</v>
      </c>
      <c r="DM22" s="199">
        <v>0</v>
      </c>
      <c r="DN22" s="199">
        <v>0</v>
      </c>
      <c r="DO22" s="199">
        <v>0</v>
      </c>
      <c r="DP22" s="199">
        <v>0</v>
      </c>
      <c r="DQ22" s="199">
        <v>0</v>
      </c>
      <c r="DR22" s="199">
        <v>1.6666666666666667</v>
      </c>
      <c r="DS22" s="199">
        <v>38.333333333333336</v>
      </c>
      <c r="DT22" s="199">
        <v>0</v>
      </c>
      <c r="DU22" s="199">
        <v>0</v>
      </c>
      <c r="DV22" s="199">
        <v>0</v>
      </c>
      <c r="DW22" s="199">
        <v>0</v>
      </c>
      <c r="DX22" s="199">
        <v>0</v>
      </c>
      <c r="DY22" s="199">
        <v>56.666666666666664</v>
      </c>
      <c r="DZ22" s="199">
        <v>1.6666666666666667</v>
      </c>
      <c r="EA22" s="199">
        <v>0</v>
      </c>
      <c r="EB22" s="199">
        <v>1.6666666666666667</v>
      </c>
      <c r="EC22" s="199">
        <v>20</v>
      </c>
      <c r="ED22" s="199">
        <v>0</v>
      </c>
      <c r="EE22" s="199">
        <v>0</v>
      </c>
      <c r="EF22" s="199">
        <v>0</v>
      </c>
      <c r="EG22" s="199">
        <v>0</v>
      </c>
      <c r="EH22" s="199">
        <v>5</v>
      </c>
      <c r="EI22" s="199">
        <v>0</v>
      </c>
      <c r="EJ22" s="199">
        <v>0</v>
      </c>
      <c r="EK22" s="199">
        <v>0</v>
      </c>
      <c r="EL22" s="199">
        <v>0</v>
      </c>
      <c r="EM22" s="199">
        <v>0</v>
      </c>
      <c r="EN22" s="199">
        <v>0</v>
      </c>
      <c r="EO22" s="199">
        <v>0</v>
      </c>
      <c r="EP22" s="199">
        <v>0</v>
      </c>
      <c r="EQ22" s="199">
        <v>0</v>
      </c>
      <c r="ER22" s="199">
        <v>0</v>
      </c>
      <c r="ES22" s="199">
        <v>0</v>
      </c>
    </row>
    <row r="23" spans="1:149" ht="12" customHeight="1">
      <c r="A23" s="15" t="s">
        <v>31</v>
      </c>
      <c r="B23" s="2" t="s">
        <v>78</v>
      </c>
      <c r="C23" s="2" t="s">
        <v>79</v>
      </c>
      <c r="D23" s="2" t="s">
        <v>57</v>
      </c>
      <c r="E23" s="88" t="s">
        <v>114</v>
      </c>
      <c r="F23" s="4">
        <v>15.5</v>
      </c>
      <c r="G23" s="2" t="s">
        <v>29</v>
      </c>
      <c r="H23" s="2">
        <v>54940</v>
      </c>
      <c r="I23" s="64">
        <v>89.9</v>
      </c>
      <c r="J23" s="64">
        <v>36.46</v>
      </c>
      <c r="K23" s="2">
        <v>19.41</v>
      </c>
      <c r="L23" s="2">
        <v>7.91</v>
      </c>
      <c r="M23" s="2" t="s">
        <v>29</v>
      </c>
      <c r="N23" s="2">
        <v>0.17</v>
      </c>
      <c r="O23" s="2">
        <v>2.8000000000000001E-2</v>
      </c>
      <c r="P23" s="2">
        <v>0.27</v>
      </c>
      <c r="Q23" s="2">
        <v>0.3</v>
      </c>
      <c r="R23" s="2">
        <v>1.6E-2</v>
      </c>
      <c r="S23" s="2">
        <v>0.02</v>
      </c>
      <c r="T23" s="2">
        <v>1.0999999999999999E-2</v>
      </c>
      <c r="U23" s="2">
        <v>0.4</v>
      </c>
      <c r="V23" s="2" t="s">
        <v>29</v>
      </c>
      <c r="W23" s="2" t="s">
        <v>29</v>
      </c>
      <c r="X23" s="157" t="s">
        <v>314</v>
      </c>
      <c r="Y23" s="288">
        <v>25717.181000000004</v>
      </c>
      <c r="Z23" s="289">
        <v>21083.755000000001</v>
      </c>
      <c r="AA23" s="290">
        <v>4883.4310000000005</v>
      </c>
      <c r="AB23" s="92">
        <v>58467.836000000003</v>
      </c>
      <c r="AC23" s="92">
        <v>2850.0570000000002</v>
      </c>
      <c r="AD23" s="291"/>
      <c r="AE23" s="292">
        <f t="shared" si="0"/>
        <v>310</v>
      </c>
      <c r="AF23" s="291"/>
      <c r="AG23" s="100">
        <v>1367804.2222040002</v>
      </c>
      <c r="AH23" s="99">
        <v>988353.10000000009</v>
      </c>
      <c r="AI23" s="109">
        <v>530010.60000000009</v>
      </c>
      <c r="AJ23" s="106">
        <v>458342.50000000006</v>
      </c>
      <c r="AK23" s="114">
        <v>150</v>
      </c>
      <c r="AL23" s="114">
        <v>50</v>
      </c>
      <c r="AM23" s="114">
        <v>10</v>
      </c>
      <c r="AN23" s="114">
        <v>97.5</v>
      </c>
      <c r="AO23" s="114">
        <v>0</v>
      </c>
      <c r="AP23" s="114">
        <v>2.5</v>
      </c>
      <c r="AQ23" s="114">
        <v>0</v>
      </c>
      <c r="AR23" s="114">
        <v>0</v>
      </c>
      <c r="AS23" s="114">
        <v>0</v>
      </c>
      <c r="AT23" s="114">
        <v>0</v>
      </c>
      <c r="AU23" s="199">
        <v>0</v>
      </c>
      <c r="AV23" s="199">
        <v>0</v>
      </c>
      <c r="AW23" s="199">
        <v>0</v>
      </c>
      <c r="AX23" s="199">
        <v>0</v>
      </c>
      <c r="AY23" s="199">
        <v>10</v>
      </c>
      <c r="AZ23" s="199">
        <v>0</v>
      </c>
      <c r="BA23" s="199">
        <v>0</v>
      </c>
      <c r="BB23" s="199">
        <v>0</v>
      </c>
      <c r="BC23" s="199">
        <v>0</v>
      </c>
      <c r="BD23" s="199">
        <v>17.5</v>
      </c>
      <c r="BE23" s="199">
        <v>37.5</v>
      </c>
      <c r="BF23" s="199">
        <v>2.5</v>
      </c>
      <c r="BG23" s="199">
        <v>0</v>
      </c>
      <c r="BH23" s="199">
        <v>0</v>
      </c>
      <c r="BI23" s="199">
        <v>0</v>
      </c>
      <c r="BJ23" s="199">
        <v>0</v>
      </c>
      <c r="BK23" s="199">
        <v>0</v>
      </c>
      <c r="BL23" s="199">
        <v>0</v>
      </c>
      <c r="BM23" s="199">
        <v>67.5</v>
      </c>
      <c r="BN23" s="199">
        <v>0</v>
      </c>
      <c r="BO23" s="199">
        <v>5</v>
      </c>
      <c r="BP23" s="199">
        <v>0</v>
      </c>
      <c r="BQ23" s="199">
        <v>0</v>
      </c>
      <c r="BR23" s="199">
        <v>0</v>
      </c>
      <c r="BS23" s="199">
        <v>0</v>
      </c>
      <c r="BT23" s="199">
        <v>0</v>
      </c>
      <c r="BU23" s="199">
        <v>0</v>
      </c>
      <c r="BV23" s="199">
        <v>2.5</v>
      </c>
      <c r="BW23" s="199">
        <v>0</v>
      </c>
      <c r="BX23" s="199">
        <v>2.5</v>
      </c>
      <c r="BY23" s="199">
        <v>5</v>
      </c>
      <c r="BZ23" s="199">
        <v>0</v>
      </c>
      <c r="CA23" s="199">
        <v>0</v>
      </c>
      <c r="CB23" s="199">
        <v>0</v>
      </c>
      <c r="CC23" s="199">
        <v>0</v>
      </c>
      <c r="CD23" s="199">
        <v>0</v>
      </c>
      <c r="CE23" s="199">
        <v>0</v>
      </c>
      <c r="CF23" s="199">
        <v>0</v>
      </c>
      <c r="CG23" s="199">
        <v>0</v>
      </c>
      <c r="CH23" s="199">
        <v>0</v>
      </c>
      <c r="CI23" s="199">
        <v>0</v>
      </c>
      <c r="CJ23" s="199">
        <v>0</v>
      </c>
      <c r="CK23" s="199">
        <v>0</v>
      </c>
      <c r="CL23" s="199">
        <v>0</v>
      </c>
      <c r="CM23" s="199">
        <v>0</v>
      </c>
      <c r="CN23" s="199">
        <v>12.5</v>
      </c>
      <c r="CO23" s="199">
        <v>5</v>
      </c>
      <c r="CP23" s="199">
        <v>0</v>
      </c>
      <c r="CQ23" s="199">
        <v>2.5</v>
      </c>
      <c r="CR23" s="199">
        <v>2.5</v>
      </c>
      <c r="CS23" s="199">
        <v>0</v>
      </c>
      <c r="CT23" s="199">
        <v>0</v>
      </c>
      <c r="CU23" s="199">
        <v>5</v>
      </c>
      <c r="CV23" s="199">
        <v>0</v>
      </c>
      <c r="CW23" s="199">
        <v>0</v>
      </c>
      <c r="CX23" s="199">
        <v>0</v>
      </c>
      <c r="CY23" s="199">
        <v>0</v>
      </c>
      <c r="CZ23" s="199">
        <v>0</v>
      </c>
      <c r="DA23" s="199">
        <v>0</v>
      </c>
      <c r="DB23" s="199">
        <v>10</v>
      </c>
      <c r="DC23" s="199">
        <v>0</v>
      </c>
      <c r="DD23" s="199">
        <v>0</v>
      </c>
      <c r="DE23" s="199">
        <v>0</v>
      </c>
      <c r="DF23" s="199">
        <v>0</v>
      </c>
      <c r="DG23" s="199">
        <v>0</v>
      </c>
      <c r="DH23" s="199">
        <v>2.5</v>
      </c>
      <c r="DI23" s="199">
        <v>0</v>
      </c>
      <c r="DJ23" s="199">
        <v>10</v>
      </c>
      <c r="DK23" s="199">
        <v>0</v>
      </c>
      <c r="DL23" s="199">
        <v>0</v>
      </c>
      <c r="DM23" s="199">
        <v>0</v>
      </c>
      <c r="DN23" s="199">
        <v>0</v>
      </c>
      <c r="DO23" s="199">
        <v>0</v>
      </c>
      <c r="DP23" s="199">
        <v>0</v>
      </c>
      <c r="DQ23" s="199">
        <v>5</v>
      </c>
      <c r="DR23" s="199">
        <v>0</v>
      </c>
      <c r="DS23" s="199">
        <v>5</v>
      </c>
      <c r="DT23" s="199">
        <v>0</v>
      </c>
      <c r="DU23" s="199">
        <v>0</v>
      </c>
      <c r="DV23" s="199">
        <v>0</v>
      </c>
      <c r="DW23" s="199">
        <v>0</v>
      </c>
      <c r="DX23" s="199">
        <v>0</v>
      </c>
      <c r="DY23" s="199">
        <v>82.5</v>
      </c>
      <c r="DZ23" s="199">
        <v>2.5</v>
      </c>
      <c r="EA23" s="199">
        <v>0</v>
      </c>
      <c r="EB23" s="199">
        <v>0</v>
      </c>
      <c r="EC23" s="199">
        <v>12.5</v>
      </c>
      <c r="ED23" s="199">
        <v>0</v>
      </c>
      <c r="EE23" s="199">
        <v>0</v>
      </c>
      <c r="EF23" s="199">
        <v>0</v>
      </c>
      <c r="EG23" s="199">
        <v>2.5</v>
      </c>
      <c r="EH23" s="199">
        <v>0</v>
      </c>
      <c r="EI23" s="199">
        <v>0</v>
      </c>
      <c r="EJ23" s="199">
        <v>0</v>
      </c>
      <c r="EK23" s="199">
        <v>0</v>
      </c>
      <c r="EL23" s="199">
        <v>0</v>
      </c>
      <c r="EM23" s="199">
        <v>0</v>
      </c>
      <c r="EN23" s="199">
        <v>0</v>
      </c>
      <c r="EO23" s="199">
        <v>0</v>
      </c>
      <c r="EP23" s="199">
        <v>0</v>
      </c>
      <c r="EQ23" s="199">
        <v>0</v>
      </c>
      <c r="ER23" s="199">
        <v>0</v>
      </c>
      <c r="ES23" s="199">
        <v>0</v>
      </c>
    </row>
    <row r="24" spans="1:149" ht="12" customHeight="1">
      <c r="A24" s="15" t="s">
        <v>31</v>
      </c>
      <c r="B24" s="2" t="s">
        <v>81</v>
      </c>
      <c r="C24" s="2" t="s">
        <v>79</v>
      </c>
      <c r="D24" s="2" t="s">
        <v>57</v>
      </c>
      <c r="E24" s="87" t="s">
        <v>113</v>
      </c>
      <c r="F24" s="4">
        <v>0.502</v>
      </c>
      <c r="G24" s="2">
        <v>4.2</v>
      </c>
      <c r="H24" s="2">
        <v>56370</v>
      </c>
      <c r="I24" s="64">
        <v>88.3</v>
      </c>
      <c r="J24" s="64">
        <v>37.53</v>
      </c>
      <c r="K24" s="2">
        <v>18.46</v>
      </c>
      <c r="L24" s="2">
        <v>7.99</v>
      </c>
      <c r="M24" s="2">
        <v>1.2999999999999999E-3</v>
      </c>
      <c r="N24" s="2">
        <v>0.11</v>
      </c>
      <c r="O24" s="2">
        <v>1.0999999999999999E-2</v>
      </c>
      <c r="P24" s="2">
        <v>0.13</v>
      </c>
      <c r="Q24" s="2">
        <v>0.14000000000000001</v>
      </c>
      <c r="R24" s="2">
        <v>0.01</v>
      </c>
      <c r="S24" s="2">
        <v>1.7000000000000001E-2</v>
      </c>
      <c r="T24" s="2">
        <v>8.0000000000000002E-3</v>
      </c>
      <c r="U24" s="2">
        <v>0.15</v>
      </c>
      <c r="V24" s="2">
        <v>140</v>
      </c>
      <c r="W24" s="2">
        <v>4</v>
      </c>
      <c r="X24" s="157" t="s">
        <v>314</v>
      </c>
      <c r="Y24" s="288">
        <v>11083.555</v>
      </c>
      <c r="Z24" s="289">
        <v>7133.4760000000006</v>
      </c>
      <c r="AA24" s="290">
        <v>3750.0750000000003</v>
      </c>
      <c r="AB24" s="92">
        <v>43717.541000000005</v>
      </c>
      <c r="AC24" s="92">
        <v>6550.1310000000003</v>
      </c>
      <c r="AD24" s="291">
        <f>LOG(AC24)</f>
        <v>3.8162499857945633</v>
      </c>
      <c r="AE24" s="292">
        <f t="shared" si="0"/>
        <v>1109.375</v>
      </c>
      <c r="AF24" s="291">
        <f>LOG(AE24)</f>
        <v>3.0450783747351879</v>
      </c>
      <c r="AG24" s="98">
        <v>1376309.3256360004</v>
      </c>
      <c r="AH24" s="99">
        <v>2000040</v>
      </c>
      <c r="AI24" s="213">
        <v>820016.4</v>
      </c>
      <c r="AJ24" s="106">
        <v>1180023.6000000001</v>
      </c>
      <c r="AK24" s="114">
        <v>1012.5</v>
      </c>
      <c r="AL24" s="114">
        <v>43.75</v>
      </c>
      <c r="AM24" s="114">
        <v>25</v>
      </c>
      <c r="AN24" s="114">
        <v>25</v>
      </c>
      <c r="AO24" s="114">
        <v>0</v>
      </c>
      <c r="AP24" s="114">
        <v>3.125</v>
      </c>
      <c r="AQ24" s="114">
        <v>0</v>
      </c>
      <c r="AR24" s="114">
        <v>0</v>
      </c>
      <c r="AS24" s="114">
        <v>0</v>
      </c>
      <c r="AT24" s="114">
        <v>0</v>
      </c>
      <c r="AU24" s="199">
        <v>0</v>
      </c>
      <c r="AV24" s="199">
        <v>0</v>
      </c>
      <c r="AW24" s="199">
        <v>0</v>
      </c>
      <c r="AX24" s="199">
        <v>9.375</v>
      </c>
      <c r="AY24" s="199">
        <v>153.125</v>
      </c>
      <c r="AZ24" s="199">
        <v>240.625</v>
      </c>
      <c r="BA24" s="199">
        <v>0</v>
      </c>
      <c r="BB24" s="199">
        <v>0</v>
      </c>
      <c r="BC24" s="199">
        <v>0</v>
      </c>
      <c r="BD24" s="199">
        <v>15.625</v>
      </c>
      <c r="BE24" s="199">
        <v>21.875</v>
      </c>
      <c r="BF24" s="199">
        <v>0</v>
      </c>
      <c r="BG24" s="199">
        <v>0</v>
      </c>
      <c r="BH24" s="199">
        <v>0</v>
      </c>
      <c r="BI24" s="199">
        <v>0</v>
      </c>
      <c r="BJ24" s="199">
        <v>0</v>
      </c>
      <c r="BK24" s="199">
        <v>0</v>
      </c>
      <c r="BL24" s="199">
        <v>0</v>
      </c>
      <c r="BM24" s="199">
        <v>559.375</v>
      </c>
      <c r="BN24" s="199">
        <v>0</v>
      </c>
      <c r="BO24" s="199">
        <v>3.125</v>
      </c>
      <c r="BP24" s="199">
        <v>0</v>
      </c>
      <c r="BQ24" s="199">
        <v>0</v>
      </c>
      <c r="BR24" s="199">
        <v>0</v>
      </c>
      <c r="BS24" s="199">
        <v>0</v>
      </c>
      <c r="BT24" s="199">
        <v>3.125</v>
      </c>
      <c r="BU24" s="199">
        <v>0</v>
      </c>
      <c r="BV24" s="199">
        <v>0</v>
      </c>
      <c r="BW24" s="199">
        <v>0</v>
      </c>
      <c r="BX24" s="199">
        <v>0</v>
      </c>
      <c r="BY24" s="199">
        <v>6.25</v>
      </c>
      <c r="BZ24" s="199">
        <v>0</v>
      </c>
      <c r="CA24" s="199">
        <v>0</v>
      </c>
      <c r="CB24" s="199">
        <v>0</v>
      </c>
      <c r="CC24" s="199">
        <v>0</v>
      </c>
      <c r="CD24" s="199">
        <v>0</v>
      </c>
      <c r="CE24" s="199">
        <v>0</v>
      </c>
      <c r="CF24" s="199">
        <v>0</v>
      </c>
      <c r="CG24" s="199">
        <v>0</v>
      </c>
      <c r="CH24" s="199">
        <v>0</v>
      </c>
      <c r="CI24" s="199">
        <v>0</v>
      </c>
      <c r="CJ24" s="199">
        <v>0</v>
      </c>
      <c r="CK24" s="199">
        <v>0</v>
      </c>
      <c r="CL24" s="199">
        <v>3.125</v>
      </c>
      <c r="CM24" s="199">
        <v>0</v>
      </c>
      <c r="CN24" s="199">
        <v>18.75</v>
      </c>
      <c r="CO24" s="199">
        <v>0</v>
      </c>
      <c r="CP24" s="199">
        <v>0</v>
      </c>
      <c r="CQ24" s="199">
        <v>12.5</v>
      </c>
      <c r="CR24" s="199">
        <v>3.125</v>
      </c>
      <c r="CS24" s="199">
        <v>0</v>
      </c>
      <c r="CT24" s="199">
        <v>0</v>
      </c>
      <c r="CU24" s="199">
        <v>0</v>
      </c>
      <c r="CV24" s="199">
        <v>0</v>
      </c>
      <c r="CW24" s="199">
        <v>0</v>
      </c>
      <c r="CX24" s="199">
        <v>0</v>
      </c>
      <c r="CY24" s="199">
        <v>0</v>
      </c>
      <c r="CZ24" s="199">
        <v>0</v>
      </c>
      <c r="DA24" s="199">
        <v>3.125</v>
      </c>
      <c r="DB24" s="199">
        <v>3.125</v>
      </c>
      <c r="DC24" s="199">
        <v>0</v>
      </c>
      <c r="DD24" s="199">
        <v>0</v>
      </c>
      <c r="DE24" s="199">
        <v>0</v>
      </c>
      <c r="DF24" s="199">
        <v>0</v>
      </c>
      <c r="DG24" s="199">
        <v>0</v>
      </c>
      <c r="DH24" s="199">
        <v>0</v>
      </c>
      <c r="DI24" s="199">
        <v>0</v>
      </c>
      <c r="DJ24" s="199">
        <v>0</v>
      </c>
      <c r="DK24" s="199">
        <v>0</v>
      </c>
      <c r="DL24" s="199">
        <v>0</v>
      </c>
      <c r="DM24" s="199">
        <v>0</v>
      </c>
      <c r="DN24" s="199">
        <v>0</v>
      </c>
      <c r="DO24" s="199">
        <v>0</v>
      </c>
      <c r="DP24" s="199">
        <v>0</v>
      </c>
      <c r="DQ24" s="199">
        <v>9.375</v>
      </c>
      <c r="DR24" s="199">
        <v>0</v>
      </c>
      <c r="DS24" s="199">
        <v>15.625</v>
      </c>
      <c r="DT24" s="199">
        <v>0</v>
      </c>
      <c r="DU24" s="199">
        <v>0</v>
      </c>
      <c r="DV24" s="199">
        <v>0</v>
      </c>
      <c r="DW24" s="199">
        <v>0</v>
      </c>
      <c r="DX24" s="199">
        <v>0</v>
      </c>
      <c r="DY24" s="199">
        <v>9.375</v>
      </c>
      <c r="DZ24" s="199">
        <v>0</v>
      </c>
      <c r="EA24" s="199">
        <v>0</v>
      </c>
      <c r="EB24" s="199">
        <v>0</v>
      </c>
      <c r="EC24" s="199">
        <v>15.625</v>
      </c>
      <c r="ED24" s="199">
        <v>0</v>
      </c>
      <c r="EE24" s="199">
        <v>0</v>
      </c>
      <c r="EF24" s="199">
        <v>0</v>
      </c>
      <c r="EG24" s="199">
        <v>3.125</v>
      </c>
      <c r="EH24" s="199">
        <v>0</v>
      </c>
      <c r="EI24" s="199">
        <v>0</v>
      </c>
      <c r="EJ24" s="199">
        <v>0</v>
      </c>
      <c r="EK24" s="199">
        <v>0</v>
      </c>
      <c r="EL24" s="199">
        <v>0</v>
      </c>
      <c r="EM24" s="199">
        <v>0</v>
      </c>
      <c r="EN24" s="199">
        <v>0</v>
      </c>
      <c r="EO24" s="199">
        <v>0</v>
      </c>
      <c r="EP24" s="199">
        <v>0</v>
      </c>
      <c r="EQ24" s="199">
        <v>0</v>
      </c>
      <c r="ER24" s="199">
        <v>0</v>
      </c>
      <c r="ES24" s="199">
        <v>0</v>
      </c>
    </row>
    <row r="25" spans="1:149" ht="12" customHeight="1" thickBot="1">
      <c r="A25" s="23" t="s">
        <v>31</v>
      </c>
      <c r="B25" s="12" t="s">
        <v>81</v>
      </c>
      <c r="C25" s="12" t="s">
        <v>79</v>
      </c>
      <c r="D25" s="12" t="s">
        <v>57</v>
      </c>
      <c r="E25" s="89" t="s">
        <v>114</v>
      </c>
      <c r="F25" s="14">
        <v>15.5</v>
      </c>
      <c r="G25" s="2" t="s">
        <v>29</v>
      </c>
      <c r="H25" s="2">
        <v>56670</v>
      </c>
      <c r="I25" s="64">
        <v>87.7</v>
      </c>
      <c r="J25" s="64">
        <v>37.75</v>
      </c>
      <c r="K25" s="2">
        <v>18.48</v>
      </c>
      <c r="L25" s="2">
        <v>8</v>
      </c>
      <c r="M25" s="2" t="s">
        <v>29</v>
      </c>
      <c r="N25" s="2">
        <v>0.18</v>
      </c>
      <c r="O25" s="2">
        <v>1.0999999999999999E-2</v>
      </c>
      <c r="P25" s="2">
        <v>0.2</v>
      </c>
      <c r="Q25" s="2">
        <v>0.21</v>
      </c>
      <c r="R25" s="2">
        <v>1.2999999999999999E-2</v>
      </c>
      <c r="S25" s="2">
        <v>2.5000000000000001E-2</v>
      </c>
      <c r="T25" s="2">
        <v>8.9999999999999993E-3</v>
      </c>
      <c r="U25" s="2">
        <v>0.3</v>
      </c>
      <c r="V25" s="2" t="s">
        <v>29</v>
      </c>
      <c r="W25" s="2" t="s">
        <v>29</v>
      </c>
      <c r="X25" s="157" t="s">
        <v>314</v>
      </c>
      <c r="Y25" s="288">
        <v>15883.651000000002</v>
      </c>
      <c r="Z25" s="289">
        <v>10200.204000000002</v>
      </c>
      <c r="AA25" s="290">
        <v>5616.7790000000005</v>
      </c>
      <c r="AB25" s="93">
        <v>68901.378000000012</v>
      </c>
      <c r="AC25" s="93">
        <v>7400.148000000001</v>
      </c>
      <c r="AD25" s="291">
        <f>LOG(AC25)</f>
        <v>3.8692404055337564</v>
      </c>
      <c r="AE25" s="293">
        <f t="shared" si="0"/>
        <v>3533.3333333333335</v>
      </c>
      <c r="AF25" s="291">
        <f>LOG(AE25)</f>
        <v>3.5481846105451078</v>
      </c>
      <c r="AG25" s="101">
        <v>1545830.6493280004</v>
      </c>
      <c r="AH25" s="102">
        <v>2596718.6000000006</v>
      </c>
      <c r="AI25" s="110">
        <v>1366694.0000000002</v>
      </c>
      <c r="AJ25" s="110">
        <v>1230024.6000000001</v>
      </c>
      <c r="AK25" s="114">
        <v>3508.3333333333335</v>
      </c>
      <c r="AL25" s="114">
        <v>25</v>
      </c>
      <c r="AM25" s="114">
        <v>0</v>
      </c>
      <c r="AN25" s="114">
        <v>0</v>
      </c>
      <c r="AO25" s="114">
        <v>0</v>
      </c>
      <c r="AP25" s="114">
        <v>0</v>
      </c>
      <c r="AQ25" s="114">
        <v>0</v>
      </c>
      <c r="AR25" s="114">
        <v>0</v>
      </c>
      <c r="AS25" s="114">
        <v>0</v>
      </c>
      <c r="AT25" s="114">
        <v>0</v>
      </c>
      <c r="AU25" s="199">
        <v>0</v>
      </c>
      <c r="AV25" s="199">
        <v>0</v>
      </c>
      <c r="AW25" s="199">
        <v>0</v>
      </c>
      <c r="AX25" s="199">
        <v>0</v>
      </c>
      <c r="AY25" s="199">
        <v>741.66666666666674</v>
      </c>
      <c r="AZ25" s="199">
        <v>258.33333333333337</v>
      </c>
      <c r="BA25" s="199">
        <v>0</v>
      </c>
      <c r="BB25" s="199">
        <v>0</v>
      </c>
      <c r="BC25" s="199">
        <v>0</v>
      </c>
      <c r="BD25" s="199">
        <v>8.3333333333333339</v>
      </c>
      <c r="BE25" s="199">
        <v>141.66666666666666</v>
      </c>
      <c r="BF25" s="199">
        <v>25</v>
      </c>
      <c r="BG25" s="199">
        <v>0</v>
      </c>
      <c r="BH25" s="199">
        <v>0</v>
      </c>
      <c r="BI25" s="199">
        <v>0</v>
      </c>
      <c r="BJ25" s="199">
        <v>0</v>
      </c>
      <c r="BK25" s="199">
        <v>0</v>
      </c>
      <c r="BL25" s="199">
        <v>0</v>
      </c>
      <c r="BM25" s="199">
        <v>2300</v>
      </c>
      <c r="BN25" s="199">
        <v>0</v>
      </c>
      <c r="BO25" s="199">
        <v>8.3333333333333339</v>
      </c>
      <c r="BP25" s="199">
        <v>0</v>
      </c>
      <c r="BQ25" s="199">
        <v>0</v>
      </c>
      <c r="BR25" s="199">
        <v>0</v>
      </c>
      <c r="BS25" s="199">
        <v>0</v>
      </c>
      <c r="BT25" s="199">
        <v>0</v>
      </c>
      <c r="BU25" s="199">
        <v>0</v>
      </c>
      <c r="BV25" s="199">
        <v>0</v>
      </c>
      <c r="BW25" s="199">
        <v>0</v>
      </c>
      <c r="BX25" s="199">
        <v>0</v>
      </c>
      <c r="BY25" s="199">
        <v>25</v>
      </c>
      <c r="BZ25" s="199">
        <v>0</v>
      </c>
      <c r="CA25" s="199">
        <v>0</v>
      </c>
      <c r="CB25" s="199">
        <v>0</v>
      </c>
      <c r="CC25" s="199">
        <v>0</v>
      </c>
      <c r="CD25" s="199">
        <v>0</v>
      </c>
      <c r="CE25" s="199">
        <v>0</v>
      </c>
      <c r="CF25" s="199">
        <v>0</v>
      </c>
      <c r="CG25" s="199">
        <v>0</v>
      </c>
      <c r="CH25" s="199">
        <v>0</v>
      </c>
      <c r="CI25" s="199">
        <v>0</v>
      </c>
      <c r="CJ25" s="199">
        <v>0</v>
      </c>
      <c r="CK25" s="199">
        <v>0</v>
      </c>
      <c r="CL25" s="199">
        <v>0</v>
      </c>
      <c r="CM25" s="199">
        <v>0</v>
      </c>
      <c r="CN25" s="199">
        <v>25</v>
      </c>
      <c r="CO25" s="199">
        <v>0</v>
      </c>
      <c r="CP25" s="199">
        <v>0</v>
      </c>
      <c r="CQ25" s="199">
        <v>0</v>
      </c>
      <c r="CR25" s="199">
        <v>0</v>
      </c>
      <c r="CS25" s="199">
        <v>0</v>
      </c>
      <c r="CT25" s="199">
        <v>0</v>
      </c>
      <c r="CU25" s="199">
        <v>0</v>
      </c>
      <c r="CV25" s="199">
        <v>0</v>
      </c>
      <c r="CW25" s="199">
        <v>0</v>
      </c>
      <c r="CX25" s="199">
        <v>0</v>
      </c>
      <c r="CY25" s="199">
        <v>0</v>
      </c>
      <c r="CZ25" s="199">
        <v>0</v>
      </c>
      <c r="DA25" s="199">
        <v>0</v>
      </c>
      <c r="DB25" s="199">
        <v>0</v>
      </c>
      <c r="DC25" s="199">
        <v>0</v>
      </c>
      <c r="DD25" s="199">
        <v>0</v>
      </c>
      <c r="DE25" s="199">
        <v>0</v>
      </c>
      <c r="DF25" s="199">
        <v>0</v>
      </c>
      <c r="DG25" s="199">
        <v>0</v>
      </c>
      <c r="DH25" s="199">
        <v>0</v>
      </c>
      <c r="DI25" s="199">
        <v>0</v>
      </c>
      <c r="DJ25" s="199">
        <v>0</v>
      </c>
      <c r="DK25" s="199">
        <v>0</v>
      </c>
      <c r="DL25" s="199">
        <v>0</v>
      </c>
      <c r="DM25" s="199">
        <v>0</v>
      </c>
      <c r="DN25" s="199">
        <v>0</v>
      </c>
      <c r="DO25" s="199">
        <v>0</v>
      </c>
      <c r="DP25" s="199">
        <v>0</v>
      </c>
      <c r="DQ25" s="199">
        <v>0</v>
      </c>
      <c r="DR25" s="199">
        <v>0</v>
      </c>
      <c r="DS25" s="199">
        <v>0</v>
      </c>
      <c r="DT25" s="199">
        <v>0</v>
      </c>
      <c r="DU25" s="199">
        <v>0</v>
      </c>
      <c r="DV25" s="199">
        <v>0</v>
      </c>
      <c r="DW25" s="199">
        <v>0</v>
      </c>
      <c r="DX25" s="199">
        <v>0</v>
      </c>
      <c r="DY25" s="199">
        <v>0</v>
      </c>
      <c r="DZ25" s="199">
        <v>0</v>
      </c>
      <c r="EA25" s="199">
        <v>0</v>
      </c>
      <c r="EB25" s="199">
        <v>0</v>
      </c>
      <c r="EC25" s="199">
        <v>0</v>
      </c>
      <c r="ED25" s="199">
        <v>0</v>
      </c>
      <c r="EE25" s="199">
        <v>0</v>
      </c>
      <c r="EF25" s="199">
        <v>0</v>
      </c>
      <c r="EG25" s="199">
        <v>0</v>
      </c>
      <c r="EH25" s="199">
        <v>0</v>
      </c>
      <c r="EI25" s="199">
        <v>0</v>
      </c>
      <c r="EJ25" s="199">
        <v>0</v>
      </c>
      <c r="EK25" s="199">
        <v>0</v>
      </c>
      <c r="EL25" s="199">
        <v>0</v>
      </c>
      <c r="EM25" s="199">
        <v>0</v>
      </c>
      <c r="EN25" s="199">
        <v>0</v>
      </c>
      <c r="EO25" s="199">
        <v>0</v>
      </c>
      <c r="EP25" s="199">
        <v>0</v>
      </c>
      <c r="EQ25" s="199">
        <v>0</v>
      </c>
      <c r="ER25" s="199">
        <v>0</v>
      </c>
      <c r="ES25" s="199">
        <v>0</v>
      </c>
    </row>
    <row r="26" spans="1:149" ht="12" customHeight="1">
      <c r="A26" s="26" t="s">
        <v>31</v>
      </c>
      <c r="B26" s="11" t="s">
        <v>83</v>
      </c>
      <c r="C26" s="11" t="s">
        <v>84</v>
      </c>
      <c r="D26" s="11" t="s">
        <v>57</v>
      </c>
      <c r="E26" s="90" t="s">
        <v>113</v>
      </c>
      <c r="F26" s="13">
        <v>0.53600000000000003</v>
      </c>
      <c r="G26" s="2">
        <v>6</v>
      </c>
      <c r="H26" s="2">
        <v>53610</v>
      </c>
      <c r="I26" s="64">
        <v>94.1</v>
      </c>
      <c r="J26" s="64">
        <v>35.450000000000003</v>
      </c>
      <c r="K26" s="2">
        <v>16.89</v>
      </c>
      <c r="L26" s="2">
        <v>7.9</v>
      </c>
      <c r="M26" s="2">
        <v>1.6000000000000001E-3</v>
      </c>
      <c r="N26" s="2">
        <v>0.15</v>
      </c>
      <c r="O26" s="2">
        <v>3.9E-2</v>
      </c>
      <c r="P26" s="2">
        <v>0.16</v>
      </c>
      <c r="Q26" s="2">
        <v>0.2</v>
      </c>
      <c r="R26" s="2">
        <v>0.01</v>
      </c>
      <c r="S26" s="2">
        <v>0.02</v>
      </c>
      <c r="T26" s="2">
        <v>1.0999999999999999E-2</v>
      </c>
      <c r="U26" s="2">
        <v>0.4</v>
      </c>
      <c r="V26" s="2">
        <v>130</v>
      </c>
      <c r="W26" s="2">
        <v>2</v>
      </c>
      <c r="X26" s="157" t="s">
        <v>314</v>
      </c>
      <c r="Y26" s="288">
        <v>6383.4610000000002</v>
      </c>
      <c r="Z26" s="289">
        <v>4483.4230000000007</v>
      </c>
      <c r="AA26" s="290">
        <v>1050.0210000000002</v>
      </c>
      <c r="AB26" s="94">
        <v>29283.919000000002</v>
      </c>
      <c r="AC26" s="94">
        <v>7383.4810000000007</v>
      </c>
      <c r="AD26" s="291"/>
      <c r="AE26" s="292">
        <f t="shared" si="0"/>
        <v>332.14285714285705</v>
      </c>
      <c r="AF26" s="291"/>
      <c r="AG26" s="98">
        <v>1228106.9616480002</v>
      </c>
      <c r="AH26" s="99">
        <v>1280025.6000000001</v>
      </c>
      <c r="AI26" s="213">
        <v>465009.30000000005</v>
      </c>
      <c r="AJ26" s="106">
        <v>815016.3</v>
      </c>
      <c r="AK26" s="114">
        <v>257.14285714285711</v>
      </c>
      <c r="AL26" s="114">
        <v>39.285714285714278</v>
      </c>
      <c r="AM26" s="114">
        <v>17.857142857142854</v>
      </c>
      <c r="AN26" s="114">
        <v>14.285714285714285</v>
      </c>
      <c r="AO26" s="114">
        <v>0</v>
      </c>
      <c r="AP26" s="114">
        <v>0</v>
      </c>
      <c r="AQ26" s="114">
        <v>3.5714285714285712</v>
      </c>
      <c r="AR26" s="114">
        <v>0</v>
      </c>
      <c r="AS26" s="114">
        <v>0</v>
      </c>
      <c r="AT26" s="114">
        <v>0</v>
      </c>
      <c r="AU26" s="199">
        <v>3.5714285714285712</v>
      </c>
      <c r="AV26" s="199">
        <v>0</v>
      </c>
      <c r="AW26" s="199">
        <v>0</v>
      </c>
      <c r="AX26" s="199">
        <v>0</v>
      </c>
      <c r="AY26" s="199">
        <v>39.285714285714285</v>
      </c>
      <c r="AZ26" s="199">
        <v>0</v>
      </c>
      <c r="BA26" s="199">
        <v>35.714285714285715</v>
      </c>
      <c r="BB26" s="199">
        <v>0</v>
      </c>
      <c r="BC26" s="199">
        <v>7.1428571428571423</v>
      </c>
      <c r="BD26" s="199">
        <v>7.1428571428571423</v>
      </c>
      <c r="BE26" s="199">
        <v>14.285714285714285</v>
      </c>
      <c r="BF26" s="199">
        <v>10.714285714285714</v>
      </c>
      <c r="BG26" s="199">
        <v>0</v>
      </c>
      <c r="BH26" s="199">
        <v>0</v>
      </c>
      <c r="BI26" s="199">
        <v>0</v>
      </c>
      <c r="BJ26" s="199">
        <v>0</v>
      </c>
      <c r="BK26" s="199">
        <v>0</v>
      </c>
      <c r="BL26" s="199">
        <v>0</v>
      </c>
      <c r="BM26" s="199">
        <v>110.71428571428571</v>
      </c>
      <c r="BN26" s="199">
        <v>0</v>
      </c>
      <c r="BO26" s="199">
        <v>0</v>
      </c>
      <c r="BP26" s="199">
        <v>0</v>
      </c>
      <c r="BQ26" s="199">
        <v>0</v>
      </c>
      <c r="BR26" s="199">
        <v>0</v>
      </c>
      <c r="BS26" s="199">
        <v>0</v>
      </c>
      <c r="BT26" s="199">
        <v>7.1428571428571423</v>
      </c>
      <c r="BU26" s="199">
        <v>0</v>
      </c>
      <c r="BV26" s="199">
        <v>0</v>
      </c>
      <c r="BW26" s="199">
        <v>0</v>
      </c>
      <c r="BX26" s="199">
        <v>7.1428571428571423</v>
      </c>
      <c r="BY26" s="199">
        <v>7.1428571428571423</v>
      </c>
      <c r="BZ26" s="199">
        <v>0</v>
      </c>
      <c r="CA26" s="199">
        <v>0</v>
      </c>
      <c r="CB26" s="199">
        <v>0</v>
      </c>
      <c r="CC26" s="199">
        <v>7.1428571428571423</v>
      </c>
      <c r="CD26" s="199">
        <v>0</v>
      </c>
      <c r="CE26" s="199">
        <v>0</v>
      </c>
      <c r="CF26" s="199">
        <v>0</v>
      </c>
      <c r="CG26" s="199">
        <v>0</v>
      </c>
      <c r="CH26" s="199">
        <v>0</v>
      </c>
      <c r="CI26" s="199">
        <v>0</v>
      </c>
      <c r="CJ26" s="199">
        <v>0</v>
      </c>
      <c r="CK26" s="199">
        <v>0</v>
      </c>
      <c r="CL26" s="199">
        <v>0</v>
      </c>
      <c r="CM26" s="199">
        <v>0</v>
      </c>
      <c r="CN26" s="199">
        <v>17.857142857142858</v>
      </c>
      <c r="CO26" s="199">
        <v>10.714285714285714</v>
      </c>
      <c r="CP26" s="199">
        <v>0</v>
      </c>
      <c r="CQ26" s="199">
        <v>0</v>
      </c>
      <c r="CR26" s="199">
        <v>3.5714285714285712</v>
      </c>
      <c r="CS26" s="199">
        <v>0</v>
      </c>
      <c r="CT26" s="199">
        <v>0</v>
      </c>
      <c r="CU26" s="199">
        <v>0</v>
      </c>
      <c r="CV26" s="199">
        <v>7.1428571428571423</v>
      </c>
      <c r="CW26" s="199">
        <v>0</v>
      </c>
      <c r="CX26" s="199">
        <v>0</v>
      </c>
      <c r="CY26" s="199">
        <v>0</v>
      </c>
      <c r="CZ26" s="199">
        <v>0</v>
      </c>
      <c r="DA26" s="199">
        <v>0</v>
      </c>
      <c r="DB26" s="199">
        <v>0</v>
      </c>
      <c r="DC26" s="199">
        <v>0</v>
      </c>
      <c r="DD26" s="199">
        <v>0</v>
      </c>
      <c r="DE26" s="199">
        <v>0</v>
      </c>
      <c r="DF26" s="199">
        <v>0</v>
      </c>
      <c r="DG26" s="199">
        <v>0</v>
      </c>
      <c r="DH26" s="199">
        <v>0</v>
      </c>
      <c r="DI26" s="199">
        <v>0</v>
      </c>
      <c r="DJ26" s="199">
        <v>0</v>
      </c>
      <c r="DK26" s="199">
        <v>0</v>
      </c>
      <c r="DL26" s="199">
        <v>0</v>
      </c>
      <c r="DM26" s="199">
        <v>0</v>
      </c>
      <c r="DN26" s="199">
        <v>0</v>
      </c>
      <c r="DO26" s="199">
        <v>0</v>
      </c>
      <c r="DP26" s="199">
        <v>0</v>
      </c>
      <c r="DQ26" s="199">
        <v>0</v>
      </c>
      <c r="DR26" s="199">
        <v>7.1428571428571423</v>
      </c>
      <c r="DS26" s="199">
        <v>10.714285714285714</v>
      </c>
      <c r="DT26" s="199">
        <v>0</v>
      </c>
      <c r="DU26" s="199">
        <v>0</v>
      </c>
      <c r="DV26" s="199">
        <v>0</v>
      </c>
      <c r="DW26" s="199">
        <v>0</v>
      </c>
      <c r="DX26" s="199">
        <v>0</v>
      </c>
      <c r="DY26" s="199">
        <v>14.285714285714285</v>
      </c>
      <c r="DZ26" s="199">
        <v>0</v>
      </c>
      <c r="EA26" s="199">
        <v>0</v>
      </c>
      <c r="EB26" s="199">
        <v>0</v>
      </c>
      <c r="EC26" s="199">
        <v>0</v>
      </c>
      <c r="ED26" s="199">
        <v>0</v>
      </c>
      <c r="EE26" s="199">
        <v>0</v>
      </c>
      <c r="EF26" s="199">
        <v>0</v>
      </c>
      <c r="EG26" s="199">
        <v>0</v>
      </c>
      <c r="EH26" s="199">
        <v>3.5714285714285712</v>
      </c>
      <c r="EI26" s="199">
        <v>0</v>
      </c>
      <c r="EJ26" s="199">
        <v>0</v>
      </c>
      <c r="EK26" s="199">
        <v>0</v>
      </c>
      <c r="EL26" s="199">
        <v>0</v>
      </c>
      <c r="EM26" s="199">
        <v>0</v>
      </c>
      <c r="EN26" s="199">
        <v>0</v>
      </c>
      <c r="EO26" s="199">
        <v>0</v>
      </c>
      <c r="EP26" s="199">
        <v>0</v>
      </c>
      <c r="EQ26" s="199">
        <v>0</v>
      </c>
      <c r="ER26" s="199">
        <v>0</v>
      </c>
      <c r="ES26" s="199">
        <v>0</v>
      </c>
    </row>
    <row r="27" spans="1:149" ht="12" customHeight="1">
      <c r="A27" s="15" t="s">
        <v>31</v>
      </c>
      <c r="B27" s="2" t="s">
        <v>83</v>
      </c>
      <c r="C27" s="2" t="s">
        <v>84</v>
      </c>
      <c r="D27" s="2" t="s">
        <v>57</v>
      </c>
      <c r="E27" s="88" t="s">
        <v>114</v>
      </c>
      <c r="F27" s="4">
        <v>16</v>
      </c>
      <c r="G27" s="2" t="s">
        <v>29</v>
      </c>
      <c r="H27" s="2">
        <v>54140</v>
      </c>
      <c r="I27" s="64">
        <v>82.1</v>
      </c>
      <c r="J27" s="64">
        <v>35.83</v>
      </c>
      <c r="K27" s="2">
        <v>16.54</v>
      </c>
      <c r="L27" s="2">
        <v>7.9</v>
      </c>
      <c r="M27" s="2" t="s">
        <v>29</v>
      </c>
      <c r="N27" s="2">
        <v>0.16</v>
      </c>
      <c r="O27" s="2">
        <v>0.01</v>
      </c>
      <c r="P27" s="2">
        <v>0.2</v>
      </c>
      <c r="Q27" s="2">
        <v>0.21</v>
      </c>
      <c r="R27" s="2">
        <v>3.2000000000000001E-2</v>
      </c>
      <c r="S27" s="2">
        <v>2.3E-2</v>
      </c>
      <c r="T27" s="2">
        <v>1.0999999999999999E-2</v>
      </c>
      <c r="U27" s="2">
        <v>0.61</v>
      </c>
      <c r="V27" s="2" t="s">
        <v>29</v>
      </c>
      <c r="W27" s="2" t="s">
        <v>29</v>
      </c>
      <c r="X27" s="157" t="s">
        <v>314</v>
      </c>
      <c r="Y27" s="288">
        <v>11966.906000000001</v>
      </c>
      <c r="Z27" s="289">
        <v>4733.4280000000008</v>
      </c>
      <c r="AA27" s="290">
        <v>1900.0380000000002</v>
      </c>
      <c r="AB27" s="92">
        <v>59917.865000000005</v>
      </c>
      <c r="AC27" s="92">
        <v>5633.4460000000008</v>
      </c>
      <c r="AD27" s="291">
        <f>LOG(AC27)</f>
        <v>3.7507741356967914</v>
      </c>
      <c r="AE27" s="292">
        <f t="shared" si="0"/>
        <v>875</v>
      </c>
      <c r="AF27" s="291">
        <f>LOG(AE27)</f>
        <v>2.9420080530223132</v>
      </c>
      <c r="AG27" s="100">
        <v>1163082.2611800001</v>
      </c>
      <c r="AH27" s="99">
        <v>1546697.6</v>
      </c>
      <c r="AI27" s="109">
        <v>601678.70000000007</v>
      </c>
      <c r="AJ27" s="106">
        <v>945018.90000000014</v>
      </c>
      <c r="AK27" s="114">
        <v>850</v>
      </c>
      <c r="AL27" s="114">
        <v>12.5</v>
      </c>
      <c r="AM27" s="114">
        <v>6.25</v>
      </c>
      <c r="AN27" s="114">
        <v>3.125</v>
      </c>
      <c r="AO27" s="114">
        <v>0</v>
      </c>
      <c r="AP27" s="114">
        <v>0</v>
      </c>
      <c r="AQ27" s="114">
        <v>3.125</v>
      </c>
      <c r="AR27" s="114">
        <v>0</v>
      </c>
      <c r="AS27" s="114">
        <v>0</v>
      </c>
      <c r="AT27" s="114">
        <v>0</v>
      </c>
      <c r="AU27" s="199">
        <v>37.5</v>
      </c>
      <c r="AV27" s="199">
        <v>0</v>
      </c>
      <c r="AW27" s="199">
        <v>0</v>
      </c>
      <c r="AX27" s="199">
        <v>0</v>
      </c>
      <c r="AY27" s="199">
        <v>250</v>
      </c>
      <c r="AZ27" s="199">
        <v>0</v>
      </c>
      <c r="BA27" s="199">
        <v>0</v>
      </c>
      <c r="BB27" s="199">
        <v>3.125</v>
      </c>
      <c r="BC27" s="199">
        <v>0</v>
      </c>
      <c r="BD27" s="199">
        <v>28.125</v>
      </c>
      <c r="BE27" s="199">
        <v>15.625</v>
      </c>
      <c r="BF27" s="199">
        <v>3.125</v>
      </c>
      <c r="BG27" s="199">
        <v>0</v>
      </c>
      <c r="BH27" s="199">
        <v>0</v>
      </c>
      <c r="BI27" s="199">
        <v>0</v>
      </c>
      <c r="BJ27" s="199">
        <v>0</v>
      </c>
      <c r="BK27" s="199">
        <v>0</v>
      </c>
      <c r="BL27" s="199">
        <v>0</v>
      </c>
      <c r="BM27" s="199">
        <v>493.75</v>
      </c>
      <c r="BN27" s="199">
        <v>0</v>
      </c>
      <c r="BO27" s="199">
        <v>6.25</v>
      </c>
      <c r="BP27" s="199">
        <v>0</v>
      </c>
      <c r="BQ27" s="199">
        <v>0</v>
      </c>
      <c r="BR27" s="199">
        <v>0</v>
      </c>
      <c r="BS27" s="199">
        <v>0</v>
      </c>
      <c r="BT27" s="199">
        <v>0</v>
      </c>
      <c r="BU27" s="199">
        <v>0</v>
      </c>
      <c r="BV27" s="199">
        <v>0</v>
      </c>
      <c r="BW27" s="199">
        <v>0</v>
      </c>
      <c r="BX27" s="199">
        <v>6.25</v>
      </c>
      <c r="BY27" s="199">
        <v>3.125</v>
      </c>
      <c r="BZ27" s="199">
        <v>0</v>
      </c>
      <c r="CA27" s="199">
        <v>0</v>
      </c>
      <c r="CB27" s="199">
        <v>0</v>
      </c>
      <c r="CC27" s="199">
        <v>0</v>
      </c>
      <c r="CD27" s="199">
        <v>3.125</v>
      </c>
      <c r="CE27" s="199">
        <v>0</v>
      </c>
      <c r="CF27" s="199">
        <v>0</v>
      </c>
      <c r="CG27" s="199">
        <v>0</v>
      </c>
      <c r="CH27" s="199">
        <v>0</v>
      </c>
      <c r="CI27" s="199">
        <v>0</v>
      </c>
      <c r="CJ27" s="199">
        <v>0</v>
      </c>
      <c r="CK27" s="199">
        <v>0</v>
      </c>
      <c r="CL27" s="199">
        <v>0</v>
      </c>
      <c r="CM27" s="199">
        <v>0</v>
      </c>
      <c r="CN27" s="199">
        <v>9.375</v>
      </c>
      <c r="CO27" s="199">
        <v>3.125</v>
      </c>
      <c r="CP27" s="199">
        <v>0</v>
      </c>
      <c r="CQ27" s="199">
        <v>0</v>
      </c>
      <c r="CR27" s="199">
        <v>0</v>
      </c>
      <c r="CS27" s="199">
        <v>0</v>
      </c>
      <c r="CT27" s="199">
        <v>0</v>
      </c>
      <c r="CU27" s="199">
        <v>0</v>
      </c>
      <c r="CV27" s="199">
        <v>0</v>
      </c>
      <c r="CW27" s="199">
        <v>0</v>
      </c>
      <c r="CX27" s="199">
        <v>0</v>
      </c>
      <c r="CY27" s="199">
        <v>0</v>
      </c>
      <c r="CZ27" s="199">
        <v>0</v>
      </c>
      <c r="DA27" s="199">
        <v>0</v>
      </c>
      <c r="DB27" s="199">
        <v>0</v>
      </c>
      <c r="DC27" s="199">
        <v>0</v>
      </c>
      <c r="DD27" s="199">
        <v>0</v>
      </c>
      <c r="DE27" s="199">
        <v>0</v>
      </c>
      <c r="DF27" s="199">
        <v>0</v>
      </c>
      <c r="DG27" s="199">
        <v>0</v>
      </c>
      <c r="DH27" s="199">
        <v>0</v>
      </c>
      <c r="DI27" s="199">
        <v>0</v>
      </c>
      <c r="DJ27" s="199">
        <v>0</v>
      </c>
      <c r="DK27" s="199">
        <v>0</v>
      </c>
      <c r="DL27" s="199">
        <v>0</v>
      </c>
      <c r="DM27" s="199">
        <v>0</v>
      </c>
      <c r="DN27" s="199">
        <v>0</v>
      </c>
      <c r="DO27" s="199">
        <v>0</v>
      </c>
      <c r="DP27" s="199">
        <v>0</v>
      </c>
      <c r="DQ27" s="199">
        <v>0</v>
      </c>
      <c r="DR27" s="199">
        <v>3.125</v>
      </c>
      <c r="DS27" s="199">
        <v>0</v>
      </c>
      <c r="DT27" s="199">
        <v>3.125</v>
      </c>
      <c r="DU27" s="199">
        <v>0</v>
      </c>
      <c r="DV27" s="199">
        <v>0</v>
      </c>
      <c r="DW27" s="199">
        <v>0</v>
      </c>
      <c r="DX27" s="199">
        <v>0</v>
      </c>
      <c r="DY27" s="199">
        <v>0</v>
      </c>
      <c r="DZ27" s="199">
        <v>0</v>
      </c>
      <c r="EA27" s="199">
        <v>0</v>
      </c>
      <c r="EB27" s="199">
        <v>0</v>
      </c>
      <c r="EC27" s="199">
        <v>0</v>
      </c>
      <c r="ED27" s="199">
        <v>0</v>
      </c>
      <c r="EE27" s="199">
        <v>0</v>
      </c>
      <c r="EF27" s="199">
        <v>0</v>
      </c>
      <c r="EG27" s="199">
        <v>0</v>
      </c>
      <c r="EH27" s="199">
        <v>0</v>
      </c>
      <c r="EI27" s="199">
        <v>0</v>
      </c>
      <c r="EJ27" s="199">
        <v>0</v>
      </c>
      <c r="EK27" s="199">
        <v>0</v>
      </c>
      <c r="EL27" s="199">
        <v>0</v>
      </c>
      <c r="EM27" s="199">
        <v>0</v>
      </c>
      <c r="EN27" s="199">
        <v>0</v>
      </c>
      <c r="EO27" s="199">
        <v>0</v>
      </c>
      <c r="EP27" s="199">
        <v>0</v>
      </c>
      <c r="EQ27" s="199">
        <v>0</v>
      </c>
      <c r="ER27" s="199">
        <v>0</v>
      </c>
      <c r="ES27" s="199">
        <v>0</v>
      </c>
    </row>
    <row r="28" spans="1:149" ht="12" customHeight="1">
      <c r="A28" s="15" t="s">
        <v>31</v>
      </c>
      <c r="B28" s="2" t="s">
        <v>86</v>
      </c>
      <c r="C28" s="2" t="s">
        <v>84</v>
      </c>
      <c r="D28" s="2" t="s">
        <v>57</v>
      </c>
      <c r="E28" s="87" t="s">
        <v>113</v>
      </c>
      <c r="F28" s="4">
        <v>0</v>
      </c>
      <c r="G28" s="2">
        <v>5</v>
      </c>
      <c r="H28" s="2">
        <v>52880</v>
      </c>
      <c r="I28" s="64">
        <v>92.6</v>
      </c>
      <c r="J28" s="64">
        <v>34.909999999999997</v>
      </c>
      <c r="K28" s="2">
        <v>16.420000000000002</v>
      </c>
      <c r="L28" s="2">
        <v>7.97</v>
      </c>
      <c r="M28" s="2">
        <v>1.4E-3</v>
      </c>
      <c r="N28" s="2">
        <v>0.22</v>
      </c>
      <c r="O28" s="2">
        <v>3.5000000000000003E-2</v>
      </c>
      <c r="P28" s="2">
        <v>0.25</v>
      </c>
      <c r="Q28" s="2">
        <v>0.28000000000000003</v>
      </c>
      <c r="R28" s="2">
        <v>1.9E-2</v>
      </c>
      <c r="S28" s="2">
        <v>2.1000000000000001E-2</v>
      </c>
      <c r="T28" s="2">
        <v>1.4E-2</v>
      </c>
      <c r="U28" s="2">
        <v>0.55000000000000004</v>
      </c>
      <c r="V28" s="2">
        <v>130</v>
      </c>
      <c r="W28" s="2">
        <v>2</v>
      </c>
      <c r="X28" s="157" t="s">
        <v>314</v>
      </c>
      <c r="Y28" s="288">
        <v>5833.45</v>
      </c>
      <c r="Z28" s="289">
        <v>4366.7540000000008</v>
      </c>
      <c r="AA28" s="290">
        <v>1300.0260000000001</v>
      </c>
      <c r="AB28" s="92">
        <v>28233.898000000001</v>
      </c>
      <c r="AC28" s="92">
        <v>7250.1450000000004</v>
      </c>
      <c r="AD28" s="291"/>
      <c r="AE28" s="292">
        <f t="shared" si="0"/>
        <v>205</v>
      </c>
      <c r="AF28" s="291"/>
      <c r="AG28" s="98">
        <v>1543844.8762800004</v>
      </c>
      <c r="AH28" s="99">
        <v>1250025.0000000002</v>
      </c>
      <c r="AI28" s="213">
        <v>363340.60000000003</v>
      </c>
      <c r="AJ28" s="106">
        <v>886684.40000000014</v>
      </c>
      <c r="AK28" s="114">
        <v>30</v>
      </c>
      <c r="AL28" s="114">
        <v>52.5</v>
      </c>
      <c r="AM28" s="114">
        <v>7.5</v>
      </c>
      <c r="AN28" s="114">
        <v>95</v>
      </c>
      <c r="AO28" s="114">
        <v>0</v>
      </c>
      <c r="AP28" s="114">
        <v>0</v>
      </c>
      <c r="AQ28" s="114">
        <v>20</v>
      </c>
      <c r="AR28" s="114">
        <v>0</v>
      </c>
      <c r="AS28" s="114">
        <v>0</v>
      </c>
      <c r="AT28" s="114">
        <v>0</v>
      </c>
      <c r="AU28" s="199">
        <v>0</v>
      </c>
      <c r="AV28" s="199">
        <v>0</v>
      </c>
      <c r="AW28" s="199">
        <v>0</v>
      </c>
      <c r="AX28" s="199">
        <v>0</v>
      </c>
      <c r="AY28" s="199">
        <v>0</v>
      </c>
      <c r="AZ28" s="199">
        <v>0</v>
      </c>
      <c r="BA28" s="199">
        <v>0</v>
      </c>
      <c r="BB28" s="199">
        <v>0</v>
      </c>
      <c r="BC28" s="199">
        <v>5</v>
      </c>
      <c r="BD28" s="199">
        <v>5</v>
      </c>
      <c r="BE28" s="199">
        <v>2.5</v>
      </c>
      <c r="BF28" s="199">
        <v>2.5</v>
      </c>
      <c r="BG28" s="199">
        <v>0</v>
      </c>
      <c r="BH28" s="199">
        <v>0</v>
      </c>
      <c r="BI28" s="199">
        <v>0</v>
      </c>
      <c r="BJ28" s="199">
        <v>0</v>
      </c>
      <c r="BK28" s="199">
        <v>0</v>
      </c>
      <c r="BL28" s="199">
        <v>0</v>
      </c>
      <c r="BM28" s="199">
        <v>7.5</v>
      </c>
      <c r="BN28" s="199">
        <v>0</v>
      </c>
      <c r="BO28" s="199">
        <v>0</v>
      </c>
      <c r="BP28" s="199">
        <v>0</v>
      </c>
      <c r="BQ28" s="199">
        <v>0</v>
      </c>
      <c r="BR28" s="199">
        <v>0</v>
      </c>
      <c r="BS28" s="199">
        <v>0</v>
      </c>
      <c r="BT28" s="199">
        <v>5</v>
      </c>
      <c r="BU28" s="199">
        <v>0</v>
      </c>
      <c r="BV28" s="199">
        <v>0</v>
      </c>
      <c r="BW28" s="199">
        <v>0</v>
      </c>
      <c r="BX28" s="199">
        <v>0</v>
      </c>
      <c r="BY28" s="199">
        <v>0</v>
      </c>
      <c r="BZ28" s="199">
        <v>0</v>
      </c>
      <c r="CA28" s="199">
        <v>0</v>
      </c>
      <c r="CB28" s="199">
        <v>0</v>
      </c>
      <c r="CC28" s="199">
        <v>0</v>
      </c>
      <c r="CD28" s="199">
        <v>2.5</v>
      </c>
      <c r="CE28" s="199">
        <v>0</v>
      </c>
      <c r="CF28" s="199">
        <v>0</v>
      </c>
      <c r="CG28" s="199">
        <v>0</v>
      </c>
      <c r="CH28" s="199">
        <v>0</v>
      </c>
      <c r="CI28" s="199">
        <v>0</v>
      </c>
      <c r="CJ28" s="199">
        <v>0</v>
      </c>
      <c r="CK28" s="199">
        <v>0</v>
      </c>
      <c r="CL28" s="199">
        <v>0</v>
      </c>
      <c r="CM28" s="199">
        <v>0</v>
      </c>
      <c r="CN28" s="199">
        <v>22.5</v>
      </c>
      <c r="CO28" s="199">
        <v>12.5</v>
      </c>
      <c r="CP28" s="199">
        <v>0</v>
      </c>
      <c r="CQ28" s="199">
        <v>5</v>
      </c>
      <c r="CR28" s="199">
        <v>5</v>
      </c>
      <c r="CS28" s="199">
        <v>0</v>
      </c>
      <c r="CT28" s="199">
        <v>0</v>
      </c>
      <c r="CU28" s="199">
        <v>0</v>
      </c>
      <c r="CV28" s="199">
        <v>0</v>
      </c>
      <c r="CW28" s="199">
        <v>0</v>
      </c>
      <c r="CX28" s="199">
        <v>0</v>
      </c>
      <c r="CY28" s="199">
        <v>0</v>
      </c>
      <c r="CZ28" s="199">
        <v>0</v>
      </c>
      <c r="DA28" s="199">
        <v>0</v>
      </c>
      <c r="DB28" s="199">
        <v>5</v>
      </c>
      <c r="DC28" s="199">
        <v>0</v>
      </c>
      <c r="DD28" s="199">
        <v>0</v>
      </c>
      <c r="DE28" s="199">
        <v>0</v>
      </c>
      <c r="DF28" s="199">
        <v>0</v>
      </c>
      <c r="DG28" s="199">
        <v>0</v>
      </c>
      <c r="DH28" s="199">
        <v>0</v>
      </c>
      <c r="DI28" s="199">
        <v>2.5</v>
      </c>
      <c r="DJ28" s="199">
        <v>0</v>
      </c>
      <c r="DK28" s="199">
        <v>0</v>
      </c>
      <c r="DL28" s="199">
        <v>0</v>
      </c>
      <c r="DM28" s="199">
        <v>0</v>
      </c>
      <c r="DN28" s="199">
        <v>0</v>
      </c>
      <c r="DO28" s="199">
        <v>5</v>
      </c>
      <c r="DP28" s="199">
        <v>0</v>
      </c>
      <c r="DQ28" s="199">
        <v>0</v>
      </c>
      <c r="DR28" s="199">
        <v>0</v>
      </c>
      <c r="DS28" s="199">
        <v>2.5</v>
      </c>
      <c r="DT28" s="199">
        <v>0</v>
      </c>
      <c r="DU28" s="199">
        <v>0</v>
      </c>
      <c r="DV28" s="199">
        <v>0</v>
      </c>
      <c r="DW28" s="199">
        <v>0</v>
      </c>
      <c r="DX28" s="199">
        <v>0</v>
      </c>
      <c r="DY28" s="199">
        <v>85</v>
      </c>
      <c r="DZ28" s="199">
        <v>5</v>
      </c>
      <c r="EA28" s="199">
        <v>0</v>
      </c>
      <c r="EB28" s="199">
        <v>0</v>
      </c>
      <c r="EC28" s="199">
        <v>5</v>
      </c>
      <c r="ED28" s="199">
        <v>0</v>
      </c>
      <c r="EE28" s="199">
        <v>0</v>
      </c>
      <c r="EF28" s="199">
        <v>0</v>
      </c>
      <c r="EG28" s="199">
        <v>0</v>
      </c>
      <c r="EH28" s="199">
        <v>20</v>
      </c>
      <c r="EI28" s="199">
        <v>0</v>
      </c>
      <c r="EJ28" s="199">
        <v>0</v>
      </c>
      <c r="EK28" s="199">
        <v>0</v>
      </c>
      <c r="EL28" s="199">
        <v>0</v>
      </c>
      <c r="EM28" s="199">
        <v>0</v>
      </c>
      <c r="EN28" s="199">
        <v>0</v>
      </c>
      <c r="EO28" s="199">
        <v>0</v>
      </c>
      <c r="EP28" s="199">
        <v>0</v>
      </c>
      <c r="EQ28" s="199">
        <v>0</v>
      </c>
      <c r="ER28" s="199">
        <v>0</v>
      </c>
      <c r="ES28" s="199">
        <v>0</v>
      </c>
    </row>
    <row r="29" spans="1:149" ht="12" customHeight="1">
      <c r="A29" s="15" t="s">
        <v>31</v>
      </c>
      <c r="B29" s="2" t="s">
        <v>86</v>
      </c>
      <c r="C29" s="2" t="s">
        <v>84</v>
      </c>
      <c r="D29" s="2" t="s">
        <v>57</v>
      </c>
      <c r="E29" s="88" t="s">
        <v>114</v>
      </c>
      <c r="F29" s="4">
        <v>15.5</v>
      </c>
      <c r="G29" s="2" t="s">
        <v>29</v>
      </c>
      <c r="H29" s="2">
        <v>53130</v>
      </c>
      <c r="I29" s="64">
        <v>88</v>
      </c>
      <c r="J29" s="64">
        <v>35.090000000000003</v>
      </c>
      <c r="K29" s="2">
        <v>16.25</v>
      </c>
      <c r="L29" s="2">
        <v>8</v>
      </c>
      <c r="M29" s="2" t="s">
        <v>29</v>
      </c>
      <c r="N29" s="2">
        <v>0.2</v>
      </c>
      <c r="O29" s="2">
        <v>2.3E-2</v>
      </c>
      <c r="P29" s="2">
        <v>0.24</v>
      </c>
      <c r="Q29" s="2">
        <v>0.27</v>
      </c>
      <c r="R29" s="2">
        <v>2.7E-2</v>
      </c>
      <c r="S29" s="2">
        <v>2.1999999999999999E-2</v>
      </c>
      <c r="T29" s="2">
        <v>1.2E-2</v>
      </c>
      <c r="U29" s="2">
        <v>0.7</v>
      </c>
      <c r="V29" s="2" t="s">
        <v>29</v>
      </c>
      <c r="W29" s="2" t="s">
        <v>29</v>
      </c>
      <c r="X29" s="157" t="s">
        <v>314</v>
      </c>
      <c r="Y29" s="288">
        <v>6866.804000000001</v>
      </c>
      <c r="Z29" s="289">
        <v>4816.7630000000008</v>
      </c>
      <c r="AA29" s="290">
        <v>1983.3730000000003</v>
      </c>
      <c r="AB29" s="92">
        <v>30100.602000000003</v>
      </c>
      <c r="AC29" s="92">
        <v>9316.853000000001</v>
      </c>
      <c r="AD29" s="291"/>
      <c r="AE29" s="292">
        <f t="shared" si="0"/>
        <v>40</v>
      </c>
      <c r="AF29" s="291"/>
      <c r="AG29" s="100">
        <v>1589049.3136840004</v>
      </c>
      <c r="AH29" s="99">
        <v>1413361.6</v>
      </c>
      <c r="AI29" s="109">
        <v>563344.60000000009</v>
      </c>
      <c r="AJ29" s="106">
        <v>850017.00000000012</v>
      </c>
      <c r="AK29" s="114">
        <v>23.333333333333332</v>
      </c>
      <c r="AL29" s="114">
        <v>3.3333333333333335</v>
      </c>
      <c r="AM29" s="114">
        <v>10</v>
      </c>
      <c r="AN29" s="114">
        <v>0</v>
      </c>
      <c r="AO29" s="114">
        <v>0</v>
      </c>
      <c r="AP29" s="114">
        <v>3.3333333333333335</v>
      </c>
      <c r="AQ29" s="114">
        <v>0</v>
      </c>
      <c r="AR29" s="114">
        <v>0</v>
      </c>
      <c r="AS29" s="114">
        <v>0</v>
      </c>
      <c r="AT29" s="114">
        <v>0</v>
      </c>
      <c r="AU29" s="199">
        <v>0</v>
      </c>
      <c r="AV29" s="199">
        <v>0</v>
      </c>
      <c r="AW29" s="199">
        <v>0</v>
      </c>
      <c r="AX29" s="199">
        <v>0</v>
      </c>
      <c r="AY29" s="199">
        <v>16.666666666666664</v>
      </c>
      <c r="AZ29" s="199">
        <v>0</v>
      </c>
      <c r="BA29" s="199">
        <v>0</v>
      </c>
      <c r="BB29" s="199">
        <v>0</v>
      </c>
      <c r="BC29" s="199">
        <v>0</v>
      </c>
      <c r="BD29" s="199">
        <v>13.333333333333334</v>
      </c>
      <c r="BE29" s="199">
        <v>10</v>
      </c>
      <c r="BF29" s="199">
        <v>0</v>
      </c>
      <c r="BG29" s="199">
        <v>0</v>
      </c>
      <c r="BH29" s="199">
        <v>0</v>
      </c>
      <c r="BI29" s="199">
        <v>0</v>
      </c>
      <c r="BJ29" s="199">
        <v>0</v>
      </c>
      <c r="BK29" s="199">
        <v>0</v>
      </c>
      <c r="BL29" s="199">
        <v>0</v>
      </c>
      <c r="BM29" s="199">
        <v>0</v>
      </c>
      <c r="BN29" s="199">
        <v>0</v>
      </c>
      <c r="BO29" s="199">
        <v>6.666666666666667</v>
      </c>
      <c r="BP29" s="199">
        <v>0</v>
      </c>
      <c r="BQ29" s="199">
        <v>0</v>
      </c>
      <c r="BR29" s="199">
        <v>0</v>
      </c>
      <c r="BS29" s="199">
        <v>0</v>
      </c>
      <c r="BT29" s="199">
        <v>3.3333333333333335</v>
      </c>
      <c r="BU29" s="199">
        <v>0</v>
      </c>
      <c r="BV29" s="199">
        <v>0</v>
      </c>
      <c r="BW29" s="199">
        <v>3.3333333333333335</v>
      </c>
      <c r="BX29" s="199">
        <v>0</v>
      </c>
      <c r="BY29" s="199">
        <v>3.3333333333333335</v>
      </c>
      <c r="BZ29" s="199">
        <v>0</v>
      </c>
      <c r="CA29" s="199">
        <v>0</v>
      </c>
      <c r="CB29" s="199">
        <v>0</v>
      </c>
      <c r="CC29" s="199">
        <v>6.666666666666667</v>
      </c>
      <c r="CD29" s="199">
        <v>0</v>
      </c>
      <c r="CE29" s="199">
        <v>0</v>
      </c>
      <c r="CF29" s="199">
        <v>0</v>
      </c>
      <c r="CG29" s="199">
        <v>0</v>
      </c>
      <c r="CH29" s="199">
        <v>0</v>
      </c>
      <c r="CI29" s="199">
        <v>0</v>
      </c>
      <c r="CJ29" s="199">
        <v>0</v>
      </c>
      <c r="CK29" s="199">
        <v>0</v>
      </c>
      <c r="CL29" s="199">
        <v>0</v>
      </c>
      <c r="CM29" s="199">
        <v>0</v>
      </c>
      <c r="CN29" s="199">
        <v>6.666666666666667</v>
      </c>
      <c r="CO29" s="199">
        <v>13.333333333333334</v>
      </c>
      <c r="CP29" s="199">
        <v>0</v>
      </c>
      <c r="CQ29" s="199">
        <v>3.3333333333333335</v>
      </c>
      <c r="CR29" s="199">
        <v>0</v>
      </c>
      <c r="CS29" s="199">
        <v>0</v>
      </c>
      <c r="CT29" s="199">
        <v>0</v>
      </c>
      <c r="CU29" s="199">
        <v>0</v>
      </c>
      <c r="CV29" s="199">
        <v>0</v>
      </c>
      <c r="CW29" s="199">
        <v>0</v>
      </c>
      <c r="CX29" s="199">
        <v>0</v>
      </c>
      <c r="CY29" s="199">
        <v>0</v>
      </c>
      <c r="CZ29" s="199">
        <v>0</v>
      </c>
      <c r="DA29" s="199">
        <v>0</v>
      </c>
      <c r="DB29" s="199">
        <v>0</v>
      </c>
      <c r="DC29" s="199">
        <v>0</v>
      </c>
      <c r="DD29" s="199">
        <v>0</v>
      </c>
      <c r="DE29" s="199">
        <v>0</v>
      </c>
      <c r="DF29" s="199">
        <v>0</v>
      </c>
      <c r="DG29" s="199">
        <v>0</v>
      </c>
      <c r="DH29" s="199">
        <v>0</v>
      </c>
      <c r="DI29" s="199">
        <v>0</v>
      </c>
      <c r="DJ29" s="199">
        <v>0</v>
      </c>
      <c r="DK29" s="199">
        <v>0</v>
      </c>
      <c r="DL29" s="199">
        <v>0</v>
      </c>
      <c r="DM29" s="199">
        <v>0</v>
      </c>
      <c r="DN29" s="199">
        <v>0</v>
      </c>
      <c r="DO29" s="199">
        <v>3.3333333333333335</v>
      </c>
      <c r="DP29" s="199">
        <v>0</v>
      </c>
      <c r="DQ29" s="199">
        <v>0</v>
      </c>
      <c r="DR29" s="199">
        <v>0</v>
      </c>
      <c r="DS29" s="199">
        <v>0</v>
      </c>
      <c r="DT29" s="199">
        <v>0</v>
      </c>
      <c r="DU29" s="199">
        <v>0</v>
      </c>
      <c r="DV29" s="199">
        <v>0</v>
      </c>
      <c r="DW29" s="199">
        <v>0</v>
      </c>
      <c r="DX29" s="199">
        <v>0</v>
      </c>
      <c r="DY29" s="199">
        <v>10</v>
      </c>
      <c r="DZ29" s="199">
        <v>0</v>
      </c>
      <c r="EA29" s="199">
        <v>0</v>
      </c>
      <c r="EB29" s="199">
        <v>0</v>
      </c>
      <c r="EC29" s="199">
        <v>0</v>
      </c>
      <c r="ED29" s="199">
        <v>0</v>
      </c>
      <c r="EE29" s="199">
        <v>0</v>
      </c>
      <c r="EF29" s="199">
        <v>0</v>
      </c>
      <c r="EG29" s="199">
        <v>0</v>
      </c>
      <c r="EH29" s="199">
        <v>3.3333333333333335</v>
      </c>
      <c r="EI29" s="199">
        <v>0</v>
      </c>
      <c r="EJ29" s="199">
        <v>0</v>
      </c>
      <c r="EK29" s="199">
        <v>0</v>
      </c>
      <c r="EL29" s="199">
        <v>0</v>
      </c>
      <c r="EM29" s="199">
        <v>0</v>
      </c>
      <c r="EN29" s="199">
        <v>0</v>
      </c>
      <c r="EO29" s="199">
        <v>0</v>
      </c>
      <c r="EP29" s="199">
        <v>0</v>
      </c>
      <c r="EQ29" s="199">
        <v>0</v>
      </c>
      <c r="ER29" s="199">
        <v>0</v>
      </c>
      <c r="ES29" s="199">
        <v>0</v>
      </c>
    </row>
    <row r="30" spans="1:149" ht="12" customHeight="1">
      <c r="A30" s="15" t="s">
        <v>31</v>
      </c>
      <c r="B30" s="2" t="s">
        <v>88</v>
      </c>
      <c r="C30" s="2" t="s">
        <v>84</v>
      </c>
      <c r="D30" s="2" t="s">
        <v>57</v>
      </c>
      <c r="E30" s="87" t="s">
        <v>113</v>
      </c>
      <c r="F30" s="4">
        <v>0.44900000000000001</v>
      </c>
      <c r="G30" s="2">
        <v>4</v>
      </c>
      <c r="H30" s="2">
        <v>52280</v>
      </c>
      <c r="I30" s="64">
        <v>95.3</v>
      </c>
      <c r="J30" s="64">
        <v>34.43</v>
      </c>
      <c r="K30" s="2">
        <v>14.97</v>
      </c>
      <c r="L30" s="2">
        <v>8.01</v>
      </c>
      <c r="M30" s="2">
        <v>2E-3</v>
      </c>
      <c r="N30" s="2">
        <v>0.18</v>
      </c>
      <c r="O30" s="2">
        <v>2.5999999999999999E-2</v>
      </c>
      <c r="P30" s="2">
        <v>0.23</v>
      </c>
      <c r="Q30" s="2">
        <v>0.25</v>
      </c>
      <c r="R30" s="2">
        <v>1.7999999999999999E-2</v>
      </c>
      <c r="S30" s="2">
        <v>2.4E-2</v>
      </c>
      <c r="T30" s="2">
        <v>1.4999999999999999E-2</v>
      </c>
      <c r="U30" s="2">
        <v>0.67</v>
      </c>
      <c r="V30" s="2">
        <v>120</v>
      </c>
      <c r="W30" s="2">
        <v>2</v>
      </c>
      <c r="X30" s="157" t="s">
        <v>314</v>
      </c>
      <c r="Y30" s="288">
        <v>4433.4220000000005</v>
      </c>
      <c r="Z30" s="289">
        <v>2750.0550000000003</v>
      </c>
      <c r="AA30" s="290">
        <v>3900.0780000000004</v>
      </c>
      <c r="AB30" s="92">
        <v>25183.837000000003</v>
      </c>
      <c r="AC30" s="92">
        <v>8316.8330000000005</v>
      </c>
      <c r="AD30" s="291"/>
      <c r="AE30" s="292">
        <f t="shared" si="0"/>
        <v>314</v>
      </c>
      <c r="AF30" s="291"/>
      <c r="AG30" s="98">
        <v>517499.94979200012</v>
      </c>
      <c r="AH30" s="99">
        <v>1073354.8</v>
      </c>
      <c r="AI30" s="213">
        <v>508343.50000000006</v>
      </c>
      <c r="AJ30" s="106">
        <v>565011.30000000005</v>
      </c>
      <c r="AK30" s="114">
        <v>54</v>
      </c>
      <c r="AL30" s="114">
        <v>24</v>
      </c>
      <c r="AM30" s="114">
        <v>0</v>
      </c>
      <c r="AN30" s="114">
        <v>236</v>
      </c>
      <c r="AO30" s="114">
        <v>0</v>
      </c>
      <c r="AP30" s="114">
        <v>0</v>
      </c>
      <c r="AQ30" s="114">
        <v>0</v>
      </c>
      <c r="AR30" s="114">
        <v>0</v>
      </c>
      <c r="AS30" s="114">
        <v>0</v>
      </c>
      <c r="AT30" s="114">
        <v>0</v>
      </c>
      <c r="AU30" s="199">
        <v>0</v>
      </c>
      <c r="AV30" s="199">
        <v>0</v>
      </c>
      <c r="AW30" s="199">
        <v>0</v>
      </c>
      <c r="AX30" s="199">
        <v>0</v>
      </c>
      <c r="AY30" s="199">
        <v>6</v>
      </c>
      <c r="AZ30" s="199">
        <v>0</v>
      </c>
      <c r="BA30" s="199">
        <v>0</v>
      </c>
      <c r="BB30" s="199">
        <v>0</v>
      </c>
      <c r="BC30" s="199">
        <v>0</v>
      </c>
      <c r="BD30" s="199">
        <v>16</v>
      </c>
      <c r="BE30" s="199">
        <v>6</v>
      </c>
      <c r="BF30" s="199">
        <v>0</v>
      </c>
      <c r="BG30" s="199">
        <v>0</v>
      </c>
      <c r="BH30" s="199">
        <v>0</v>
      </c>
      <c r="BI30" s="199">
        <v>0</v>
      </c>
      <c r="BJ30" s="199">
        <v>0</v>
      </c>
      <c r="BK30" s="199">
        <v>2</v>
      </c>
      <c r="BL30" s="199">
        <v>0</v>
      </c>
      <c r="BM30" s="199">
        <v>14</v>
      </c>
      <c r="BN30" s="199">
        <v>0</v>
      </c>
      <c r="BO30" s="199">
        <v>0</v>
      </c>
      <c r="BP30" s="199">
        <v>0</v>
      </c>
      <c r="BQ30" s="199">
        <v>0</v>
      </c>
      <c r="BR30" s="199">
        <v>0</v>
      </c>
      <c r="BS30" s="199">
        <v>0</v>
      </c>
      <c r="BT30" s="199">
        <v>6</v>
      </c>
      <c r="BU30" s="199">
        <v>0</v>
      </c>
      <c r="BV30" s="199">
        <v>0</v>
      </c>
      <c r="BW30" s="199">
        <v>0</v>
      </c>
      <c r="BX30" s="199">
        <v>2</v>
      </c>
      <c r="BY30" s="199">
        <v>0</v>
      </c>
      <c r="BZ30" s="199">
        <v>0</v>
      </c>
      <c r="CA30" s="199">
        <v>0</v>
      </c>
      <c r="CB30" s="199">
        <v>0</v>
      </c>
      <c r="CC30" s="199">
        <v>2</v>
      </c>
      <c r="CD30" s="199">
        <v>0</v>
      </c>
      <c r="CE30" s="199">
        <v>0</v>
      </c>
      <c r="CF30" s="199">
        <v>0</v>
      </c>
      <c r="CG30" s="199">
        <v>0</v>
      </c>
      <c r="CH30" s="199">
        <v>0</v>
      </c>
      <c r="CI30" s="199">
        <v>0</v>
      </c>
      <c r="CJ30" s="199">
        <v>0</v>
      </c>
      <c r="CK30" s="199">
        <v>0</v>
      </c>
      <c r="CL30" s="199">
        <v>0</v>
      </c>
      <c r="CM30" s="199">
        <v>0</v>
      </c>
      <c r="CN30" s="199">
        <v>14</v>
      </c>
      <c r="CO30" s="199">
        <v>4</v>
      </c>
      <c r="CP30" s="199">
        <v>0</v>
      </c>
      <c r="CQ30" s="199">
        <v>0</v>
      </c>
      <c r="CR30" s="199">
        <v>6</v>
      </c>
      <c r="CS30" s="199">
        <v>0</v>
      </c>
      <c r="CT30" s="199">
        <v>0</v>
      </c>
      <c r="CU30" s="199">
        <v>0</v>
      </c>
      <c r="CV30" s="199">
        <v>0</v>
      </c>
      <c r="CW30" s="199">
        <v>0</v>
      </c>
      <c r="CX30" s="199">
        <v>0</v>
      </c>
      <c r="CY30" s="199">
        <v>0</v>
      </c>
      <c r="CZ30" s="199">
        <v>0</v>
      </c>
      <c r="DA30" s="199">
        <v>0</v>
      </c>
      <c r="DB30" s="199">
        <v>0</v>
      </c>
      <c r="DC30" s="199">
        <v>0</v>
      </c>
      <c r="DD30" s="199">
        <v>0</v>
      </c>
      <c r="DE30" s="199">
        <v>0</v>
      </c>
      <c r="DF30" s="199">
        <v>0</v>
      </c>
      <c r="DG30" s="199">
        <v>0</v>
      </c>
      <c r="DH30" s="199">
        <v>0</v>
      </c>
      <c r="DI30" s="199">
        <v>0</v>
      </c>
      <c r="DJ30" s="199">
        <v>0</v>
      </c>
      <c r="DK30" s="199">
        <v>0</v>
      </c>
      <c r="DL30" s="199">
        <v>0</v>
      </c>
      <c r="DM30" s="199">
        <v>0</v>
      </c>
      <c r="DN30" s="199">
        <v>0</v>
      </c>
      <c r="DO30" s="199">
        <v>0</v>
      </c>
      <c r="DP30" s="199">
        <v>0</v>
      </c>
      <c r="DQ30" s="199">
        <v>0</v>
      </c>
      <c r="DR30" s="199">
        <v>0</v>
      </c>
      <c r="DS30" s="199">
        <v>0</v>
      </c>
      <c r="DT30" s="199">
        <v>0</v>
      </c>
      <c r="DU30" s="199">
        <v>0</v>
      </c>
      <c r="DV30" s="199">
        <v>0</v>
      </c>
      <c r="DW30" s="199">
        <v>0</v>
      </c>
      <c r="DX30" s="199">
        <v>0</v>
      </c>
      <c r="DY30" s="199">
        <v>188</v>
      </c>
      <c r="DZ30" s="199">
        <v>0</v>
      </c>
      <c r="EA30" s="199">
        <v>0</v>
      </c>
      <c r="EB30" s="199">
        <v>0</v>
      </c>
      <c r="EC30" s="199">
        <v>48</v>
      </c>
      <c r="ED30" s="199">
        <v>0</v>
      </c>
      <c r="EE30" s="199">
        <v>0</v>
      </c>
      <c r="EF30" s="199">
        <v>0</v>
      </c>
      <c r="EG30" s="199">
        <v>0</v>
      </c>
      <c r="EH30" s="199">
        <v>0</v>
      </c>
      <c r="EI30" s="199">
        <v>0</v>
      </c>
      <c r="EJ30" s="199">
        <v>0</v>
      </c>
      <c r="EK30" s="199">
        <v>0</v>
      </c>
      <c r="EL30" s="199">
        <v>0</v>
      </c>
      <c r="EM30" s="199">
        <v>0</v>
      </c>
      <c r="EN30" s="199">
        <v>0</v>
      </c>
      <c r="EO30" s="199">
        <v>0</v>
      </c>
      <c r="EP30" s="199">
        <v>0</v>
      </c>
      <c r="EQ30" s="199">
        <v>0</v>
      </c>
      <c r="ER30" s="199">
        <v>0</v>
      </c>
      <c r="ES30" s="199">
        <v>0</v>
      </c>
    </row>
    <row r="31" spans="1:149" ht="12" customHeight="1" thickBot="1">
      <c r="A31" s="23" t="s">
        <v>31</v>
      </c>
      <c r="B31" s="12" t="s">
        <v>88</v>
      </c>
      <c r="C31" s="12" t="s">
        <v>84</v>
      </c>
      <c r="D31" s="12" t="s">
        <v>57</v>
      </c>
      <c r="E31" s="89" t="s">
        <v>114</v>
      </c>
      <c r="F31" s="14">
        <v>15.5</v>
      </c>
      <c r="G31" s="2" t="s">
        <v>29</v>
      </c>
      <c r="H31" s="2">
        <v>52310</v>
      </c>
      <c r="I31" s="64">
        <v>94.3</v>
      </c>
      <c r="J31" s="64">
        <v>34.450000000000003</v>
      </c>
      <c r="K31" s="2">
        <v>14.97</v>
      </c>
      <c r="L31" s="2">
        <v>8.02</v>
      </c>
      <c r="M31" s="2" t="s">
        <v>29</v>
      </c>
      <c r="N31" s="2">
        <v>0.16</v>
      </c>
      <c r="O31" s="2">
        <v>2.5999999999999999E-2</v>
      </c>
      <c r="P31" s="2">
        <v>0.25</v>
      </c>
      <c r="Q31" s="2">
        <v>0.27</v>
      </c>
      <c r="R31" s="2">
        <v>1.0999999999999999E-2</v>
      </c>
      <c r="S31" s="2">
        <v>2.1000000000000001E-2</v>
      </c>
      <c r="T31" s="2">
        <v>1.0999999999999999E-2</v>
      </c>
      <c r="U31" s="2">
        <v>0.65</v>
      </c>
      <c r="V31" s="2" t="s">
        <v>29</v>
      </c>
      <c r="W31" s="2" t="s">
        <v>29</v>
      </c>
      <c r="X31" s="157" t="s">
        <v>314</v>
      </c>
      <c r="Y31" s="288">
        <v>4933.4320000000007</v>
      </c>
      <c r="Z31" s="289">
        <v>2233.3780000000002</v>
      </c>
      <c r="AA31" s="290">
        <v>2666.72</v>
      </c>
      <c r="AB31" s="93">
        <v>25967.186000000002</v>
      </c>
      <c r="AC31" s="93">
        <v>6366.7940000000008</v>
      </c>
      <c r="AD31" s="291"/>
      <c r="AE31" s="293">
        <f t="shared" si="0"/>
        <v>153.33333333333334</v>
      </c>
      <c r="AF31" s="291"/>
      <c r="AG31" s="101">
        <v>488781.1754280001</v>
      </c>
      <c r="AH31" s="102">
        <v>1271692.1000000001</v>
      </c>
      <c r="AI31" s="110">
        <v>703347.4</v>
      </c>
      <c r="AJ31" s="110">
        <v>568344.70000000007</v>
      </c>
      <c r="AK31" s="114">
        <v>46.666666666666664</v>
      </c>
      <c r="AL31" s="114">
        <v>13.333333333333334</v>
      </c>
      <c r="AM31" s="114">
        <v>0</v>
      </c>
      <c r="AN31" s="114">
        <v>90</v>
      </c>
      <c r="AO31" s="114">
        <v>0</v>
      </c>
      <c r="AP31" s="114">
        <v>0</v>
      </c>
      <c r="AQ31" s="114">
        <v>3.3333333333333335</v>
      </c>
      <c r="AR31" s="114">
        <v>0</v>
      </c>
      <c r="AS31" s="114">
        <v>0</v>
      </c>
      <c r="AT31" s="114">
        <v>0</v>
      </c>
      <c r="AU31" s="199">
        <v>0</v>
      </c>
      <c r="AV31" s="199">
        <v>0</v>
      </c>
      <c r="AW31" s="199">
        <v>0</v>
      </c>
      <c r="AX31" s="199">
        <v>0</v>
      </c>
      <c r="AY31" s="199">
        <v>0</v>
      </c>
      <c r="AZ31" s="199">
        <v>0</v>
      </c>
      <c r="BA31" s="199">
        <v>0</v>
      </c>
      <c r="BB31" s="199">
        <v>0</v>
      </c>
      <c r="BC31" s="199">
        <v>0</v>
      </c>
      <c r="BD31" s="199">
        <v>20</v>
      </c>
      <c r="BE31" s="199">
        <v>10</v>
      </c>
      <c r="BF31" s="199">
        <v>0</v>
      </c>
      <c r="BG31" s="199">
        <v>0</v>
      </c>
      <c r="BH31" s="199">
        <v>0</v>
      </c>
      <c r="BI31" s="199">
        <v>0</v>
      </c>
      <c r="BJ31" s="199">
        <v>0</v>
      </c>
      <c r="BK31" s="199">
        <v>0</v>
      </c>
      <c r="BL31" s="199">
        <v>0</v>
      </c>
      <c r="BM31" s="199">
        <v>0</v>
      </c>
      <c r="BN31" s="199">
        <v>0</v>
      </c>
      <c r="BO31" s="199">
        <v>0</v>
      </c>
      <c r="BP31" s="199">
        <v>0</v>
      </c>
      <c r="BQ31" s="199">
        <v>0</v>
      </c>
      <c r="BR31" s="199">
        <v>0</v>
      </c>
      <c r="BS31" s="199">
        <v>0</v>
      </c>
      <c r="BT31" s="199">
        <v>16.666666666666664</v>
      </c>
      <c r="BU31" s="199">
        <v>0</v>
      </c>
      <c r="BV31" s="199">
        <v>0</v>
      </c>
      <c r="BW31" s="199">
        <v>0</v>
      </c>
      <c r="BX31" s="199">
        <v>0</v>
      </c>
      <c r="BY31" s="199">
        <v>0</v>
      </c>
      <c r="BZ31" s="199">
        <v>0</v>
      </c>
      <c r="CA31" s="199">
        <v>0</v>
      </c>
      <c r="CB31" s="199">
        <v>0</v>
      </c>
      <c r="CC31" s="199">
        <v>0</v>
      </c>
      <c r="CD31" s="199">
        <v>0</v>
      </c>
      <c r="CE31" s="199">
        <v>0</v>
      </c>
      <c r="CF31" s="199">
        <v>0</v>
      </c>
      <c r="CG31" s="199">
        <v>3.3333333333333335</v>
      </c>
      <c r="CH31" s="199">
        <v>0</v>
      </c>
      <c r="CI31" s="199">
        <v>0</v>
      </c>
      <c r="CJ31" s="199">
        <v>0</v>
      </c>
      <c r="CK31" s="199">
        <v>0</v>
      </c>
      <c r="CL31" s="199">
        <v>0</v>
      </c>
      <c r="CM31" s="199">
        <v>0</v>
      </c>
      <c r="CN31" s="199">
        <v>10</v>
      </c>
      <c r="CO31" s="199">
        <v>0</v>
      </c>
      <c r="CP31" s="199">
        <v>0</v>
      </c>
      <c r="CQ31" s="199">
        <v>0</v>
      </c>
      <c r="CR31" s="199">
        <v>0</v>
      </c>
      <c r="CS31" s="199">
        <v>0</v>
      </c>
      <c r="CT31" s="199">
        <v>0</v>
      </c>
      <c r="CU31" s="199">
        <v>0</v>
      </c>
      <c r="CV31" s="199">
        <v>0</v>
      </c>
      <c r="CW31" s="199">
        <v>0</v>
      </c>
      <c r="CX31" s="199">
        <v>0</v>
      </c>
      <c r="CY31" s="199">
        <v>0</v>
      </c>
      <c r="CZ31" s="199">
        <v>0</v>
      </c>
      <c r="DA31" s="199">
        <v>0</v>
      </c>
      <c r="DB31" s="199">
        <v>0</v>
      </c>
      <c r="DC31" s="199">
        <v>0</v>
      </c>
      <c r="DD31" s="199">
        <v>0</v>
      </c>
      <c r="DE31" s="199">
        <v>0</v>
      </c>
      <c r="DF31" s="199">
        <v>0</v>
      </c>
      <c r="DG31" s="199">
        <v>0</v>
      </c>
      <c r="DH31" s="199">
        <v>0</v>
      </c>
      <c r="DI31" s="199">
        <v>0</v>
      </c>
      <c r="DJ31" s="199">
        <v>0</v>
      </c>
      <c r="DK31" s="199">
        <v>0</v>
      </c>
      <c r="DL31" s="199">
        <v>0</v>
      </c>
      <c r="DM31" s="199">
        <v>0</v>
      </c>
      <c r="DN31" s="199">
        <v>0</v>
      </c>
      <c r="DO31" s="199">
        <v>0</v>
      </c>
      <c r="DP31" s="199">
        <v>0</v>
      </c>
      <c r="DQ31" s="199">
        <v>0</v>
      </c>
      <c r="DR31" s="199">
        <v>0</v>
      </c>
      <c r="DS31" s="199">
        <v>0</v>
      </c>
      <c r="DT31" s="199">
        <v>0</v>
      </c>
      <c r="DU31" s="199">
        <v>0</v>
      </c>
      <c r="DV31" s="199">
        <v>0</v>
      </c>
      <c r="DW31" s="199">
        <v>0</v>
      </c>
      <c r="DX31" s="199">
        <v>0</v>
      </c>
      <c r="DY31" s="199">
        <v>83.333333333333343</v>
      </c>
      <c r="DZ31" s="199">
        <v>0</v>
      </c>
      <c r="EA31" s="199">
        <v>0</v>
      </c>
      <c r="EB31" s="199">
        <v>0</v>
      </c>
      <c r="EC31" s="199">
        <v>6.666666666666667</v>
      </c>
      <c r="ED31" s="199">
        <v>0</v>
      </c>
      <c r="EE31" s="199">
        <v>0</v>
      </c>
      <c r="EF31" s="199">
        <v>0</v>
      </c>
      <c r="EG31" s="199">
        <v>0</v>
      </c>
      <c r="EH31" s="199">
        <v>3.3333333333333335</v>
      </c>
      <c r="EI31" s="199">
        <v>0</v>
      </c>
      <c r="EJ31" s="199">
        <v>0</v>
      </c>
      <c r="EK31" s="199">
        <v>0</v>
      </c>
      <c r="EL31" s="199">
        <v>0</v>
      </c>
      <c r="EM31" s="199">
        <v>0</v>
      </c>
      <c r="EN31" s="199">
        <v>0</v>
      </c>
      <c r="EO31" s="199">
        <v>0</v>
      </c>
      <c r="EP31" s="199">
        <v>0</v>
      </c>
      <c r="EQ31" s="199">
        <v>0</v>
      </c>
      <c r="ER31" s="199">
        <v>0</v>
      </c>
      <c r="ES31" s="199">
        <v>0</v>
      </c>
    </row>
    <row r="32" spans="1:149" ht="12" customHeight="1">
      <c r="A32" s="26" t="s">
        <v>31</v>
      </c>
      <c r="B32" s="11" t="s">
        <v>91</v>
      </c>
      <c r="C32" s="11" t="s">
        <v>90</v>
      </c>
      <c r="D32" s="11" t="s">
        <v>57</v>
      </c>
      <c r="E32" s="90" t="s">
        <v>113</v>
      </c>
      <c r="F32" s="13">
        <v>0</v>
      </c>
      <c r="G32" s="2">
        <v>2.7</v>
      </c>
      <c r="H32" s="2">
        <v>42790</v>
      </c>
      <c r="I32" s="64">
        <v>107.2</v>
      </c>
      <c r="J32" s="64">
        <v>27.52</v>
      </c>
      <c r="K32" s="2">
        <v>13.43</v>
      </c>
      <c r="L32" s="2">
        <v>7.91</v>
      </c>
      <c r="M32" s="2">
        <v>4.1999999999999997E-3</v>
      </c>
      <c r="N32" s="2">
        <v>0.32</v>
      </c>
      <c r="O32" s="2">
        <v>8.6999999999999994E-2</v>
      </c>
      <c r="P32" s="2">
        <v>0.39</v>
      </c>
      <c r="Q32" s="2">
        <v>0.48</v>
      </c>
      <c r="R32" s="2">
        <v>0.01</v>
      </c>
      <c r="S32" s="2">
        <v>2.1000000000000001E-2</v>
      </c>
      <c r="T32" s="2">
        <v>1.7000000000000001E-2</v>
      </c>
      <c r="U32" s="2">
        <v>1.3</v>
      </c>
      <c r="V32" s="2">
        <v>130</v>
      </c>
      <c r="W32" s="2">
        <v>4</v>
      </c>
      <c r="X32" s="297" t="s">
        <v>315</v>
      </c>
      <c r="Y32" s="288">
        <v>6650.1330000000007</v>
      </c>
      <c r="Z32" s="289">
        <v>3516.7370000000005</v>
      </c>
      <c r="AA32" s="290">
        <v>3166.73</v>
      </c>
      <c r="AB32" s="94">
        <v>77834.89</v>
      </c>
      <c r="AC32" s="94">
        <v>9483.523000000001</v>
      </c>
      <c r="AD32" s="291">
        <f>LOG(AC32)</f>
        <v>3.9769697018142081</v>
      </c>
      <c r="AE32" s="292">
        <f t="shared" si="0"/>
        <v>2070</v>
      </c>
      <c r="AF32" s="291">
        <f>LOG(AE32)</f>
        <v>3.3159703454569178</v>
      </c>
      <c r="AG32" s="98">
        <v>1931763.7678360005</v>
      </c>
      <c r="AH32" s="99">
        <v>3003393.4000000004</v>
      </c>
      <c r="AI32" s="213">
        <v>1501696.7000000002</v>
      </c>
      <c r="AJ32" s="106">
        <v>1501696.7000000002</v>
      </c>
      <c r="AK32" s="114">
        <v>805</v>
      </c>
      <c r="AL32" s="114">
        <v>45</v>
      </c>
      <c r="AM32" s="114">
        <v>75</v>
      </c>
      <c r="AN32" s="114">
        <v>1140</v>
      </c>
      <c r="AO32" s="114">
        <v>0</v>
      </c>
      <c r="AP32" s="114">
        <v>0</v>
      </c>
      <c r="AQ32" s="114">
        <v>5</v>
      </c>
      <c r="AR32" s="114">
        <v>0</v>
      </c>
      <c r="AS32" s="114">
        <v>0</v>
      </c>
      <c r="AT32" s="114">
        <v>0</v>
      </c>
      <c r="AU32" s="199">
        <v>0</v>
      </c>
      <c r="AV32" s="199">
        <v>0</v>
      </c>
      <c r="AW32" s="199">
        <v>0</v>
      </c>
      <c r="AX32" s="199">
        <v>0</v>
      </c>
      <c r="AY32" s="199">
        <v>65</v>
      </c>
      <c r="AZ32" s="199">
        <v>0</v>
      </c>
      <c r="BA32" s="199">
        <v>0</v>
      </c>
      <c r="BB32" s="199">
        <v>0</v>
      </c>
      <c r="BC32" s="199">
        <v>55</v>
      </c>
      <c r="BD32" s="199">
        <v>10</v>
      </c>
      <c r="BE32" s="199">
        <v>15</v>
      </c>
      <c r="BF32" s="199">
        <v>5</v>
      </c>
      <c r="BG32" s="199">
        <v>0</v>
      </c>
      <c r="BH32" s="199">
        <v>0</v>
      </c>
      <c r="BI32" s="199">
        <v>0</v>
      </c>
      <c r="BJ32" s="199">
        <v>0</v>
      </c>
      <c r="BK32" s="199">
        <v>0</v>
      </c>
      <c r="BL32" s="199">
        <v>0</v>
      </c>
      <c r="BM32" s="199">
        <v>630</v>
      </c>
      <c r="BN32" s="199">
        <v>0</v>
      </c>
      <c r="BO32" s="199">
        <v>0</v>
      </c>
      <c r="BP32" s="199">
        <v>0</v>
      </c>
      <c r="BQ32" s="199">
        <v>0</v>
      </c>
      <c r="BR32" s="199">
        <v>0</v>
      </c>
      <c r="BS32" s="199">
        <v>0</v>
      </c>
      <c r="BT32" s="199">
        <v>5</v>
      </c>
      <c r="BU32" s="199">
        <v>0</v>
      </c>
      <c r="BV32" s="199">
        <v>0</v>
      </c>
      <c r="BW32" s="199">
        <v>0</v>
      </c>
      <c r="BX32" s="199">
        <v>10</v>
      </c>
      <c r="BY32" s="199">
        <v>10</v>
      </c>
      <c r="BZ32" s="199">
        <v>0</v>
      </c>
      <c r="CA32" s="199">
        <v>0</v>
      </c>
      <c r="CB32" s="199">
        <v>0</v>
      </c>
      <c r="CC32" s="199">
        <v>0</v>
      </c>
      <c r="CD32" s="199">
        <v>0</v>
      </c>
      <c r="CE32" s="199">
        <v>0</v>
      </c>
      <c r="CF32" s="199">
        <v>0</v>
      </c>
      <c r="CG32" s="199">
        <v>0</v>
      </c>
      <c r="CH32" s="199">
        <v>0</v>
      </c>
      <c r="CI32" s="199">
        <v>0</v>
      </c>
      <c r="CJ32" s="199">
        <v>0</v>
      </c>
      <c r="CK32" s="199">
        <v>0</v>
      </c>
      <c r="CL32" s="199">
        <v>0</v>
      </c>
      <c r="CM32" s="199">
        <v>0</v>
      </c>
      <c r="CN32" s="199">
        <v>30</v>
      </c>
      <c r="CO32" s="199">
        <v>10</v>
      </c>
      <c r="CP32" s="199">
        <v>0</v>
      </c>
      <c r="CQ32" s="199">
        <v>5</v>
      </c>
      <c r="CR32" s="199">
        <v>0</v>
      </c>
      <c r="CS32" s="199">
        <v>0</v>
      </c>
      <c r="CT32" s="199">
        <v>0</v>
      </c>
      <c r="CU32" s="199">
        <v>0</v>
      </c>
      <c r="CV32" s="199">
        <v>0</v>
      </c>
      <c r="CW32" s="199">
        <v>0</v>
      </c>
      <c r="CX32" s="199">
        <v>0</v>
      </c>
      <c r="CY32" s="199">
        <v>0</v>
      </c>
      <c r="CZ32" s="199">
        <v>0</v>
      </c>
      <c r="DA32" s="199">
        <v>0</v>
      </c>
      <c r="DB32" s="199">
        <v>0</v>
      </c>
      <c r="DC32" s="199">
        <v>0</v>
      </c>
      <c r="DD32" s="199">
        <v>0</v>
      </c>
      <c r="DE32" s="199">
        <v>0</v>
      </c>
      <c r="DF32" s="199">
        <v>0</v>
      </c>
      <c r="DG32" s="199">
        <v>0</v>
      </c>
      <c r="DH32" s="199">
        <v>0</v>
      </c>
      <c r="DI32" s="199">
        <v>0</v>
      </c>
      <c r="DJ32" s="199">
        <v>0</v>
      </c>
      <c r="DK32" s="199">
        <v>0</v>
      </c>
      <c r="DL32" s="199">
        <v>0</v>
      </c>
      <c r="DM32" s="199">
        <v>0</v>
      </c>
      <c r="DN32" s="199">
        <v>0</v>
      </c>
      <c r="DO32" s="199">
        <v>30</v>
      </c>
      <c r="DP32" s="199">
        <v>0</v>
      </c>
      <c r="DQ32" s="199">
        <v>0</v>
      </c>
      <c r="DR32" s="199">
        <v>10</v>
      </c>
      <c r="DS32" s="199">
        <v>35</v>
      </c>
      <c r="DT32" s="199">
        <v>0</v>
      </c>
      <c r="DU32" s="199">
        <v>0</v>
      </c>
      <c r="DV32" s="199">
        <v>0</v>
      </c>
      <c r="DW32" s="199">
        <v>0</v>
      </c>
      <c r="DX32" s="199">
        <v>0</v>
      </c>
      <c r="DY32" s="199">
        <v>1090</v>
      </c>
      <c r="DZ32" s="199">
        <v>0</v>
      </c>
      <c r="EA32" s="199">
        <v>0</v>
      </c>
      <c r="EB32" s="199">
        <v>0</v>
      </c>
      <c r="EC32" s="199">
        <v>50</v>
      </c>
      <c r="ED32" s="199">
        <v>0</v>
      </c>
      <c r="EE32" s="199">
        <v>0</v>
      </c>
      <c r="EF32" s="199">
        <v>0</v>
      </c>
      <c r="EG32" s="199">
        <v>0</v>
      </c>
      <c r="EH32" s="199">
        <v>5</v>
      </c>
      <c r="EI32" s="199">
        <v>0</v>
      </c>
      <c r="EJ32" s="199">
        <v>0</v>
      </c>
      <c r="EK32" s="199">
        <v>0</v>
      </c>
      <c r="EL32" s="199">
        <v>0</v>
      </c>
      <c r="EM32" s="199">
        <v>0</v>
      </c>
      <c r="EN32" s="199">
        <v>0</v>
      </c>
      <c r="EO32" s="199">
        <v>0</v>
      </c>
      <c r="EP32" s="199">
        <v>0</v>
      </c>
      <c r="EQ32" s="199">
        <v>0</v>
      </c>
      <c r="ER32" s="199">
        <v>0</v>
      </c>
      <c r="ES32" s="199">
        <v>0</v>
      </c>
    </row>
    <row r="33" spans="1:149" ht="12" customHeight="1">
      <c r="A33" s="15" t="s">
        <v>31</v>
      </c>
      <c r="B33" s="2" t="s">
        <v>91</v>
      </c>
      <c r="C33" s="2" t="s">
        <v>90</v>
      </c>
      <c r="D33" s="2" t="s">
        <v>57</v>
      </c>
      <c r="E33" s="88" t="s">
        <v>114</v>
      </c>
      <c r="F33" s="4">
        <v>16</v>
      </c>
      <c r="G33" s="2" t="s">
        <v>29</v>
      </c>
      <c r="H33" s="2">
        <v>51250</v>
      </c>
      <c r="I33" s="64">
        <v>80.8</v>
      </c>
      <c r="J33" s="64">
        <v>33.68</v>
      </c>
      <c r="K33" s="2">
        <v>15.11</v>
      </c>
      <c r="L33" s="2">
        <v>7.83</v>
      </c>
      <c r="M33" s="2" t="s">
        <v>29</v>
      </c>
      <c r="N33" s="2">
        <v>0.18</v>
      </c>
      <c r="O33" s="2">
        <v>4.2999999999999997E-2</v>
      </c>
      <c r="P33" s="2">
        <v>0.27</v>
      </c>
      <c r="Q33" s="2">
        <v>0.31</v>
      </c>
      <c r="R33" s="2">
        <v>4.4999999999999998E-2</v>
      </c>
      <c r="S33" s="2">
        <v>2.5000000000000001E-2</v>
      </c>
      <c r="T33" s="2">
        <v>2.1000000000000001E-2</v>
      </c>
      <c r="U33" s="2">
        <v>0.84</v>
      </c>
      <c r="V33" s="2" t="s">
        <v>29</v>
      </c>
      <c r="W33" s="2" t="s">
        <v>29</v>
      </c>
      <c r="X33" s="157" t="s">
        <v>314</v>
      </c>
      <c r="Y33" s="288">
        <v>5366.7740000000003</v>
      </c>
      <c r="Z33" s="289">
        <v>1550.0310000000002</v>
      </c>
      <c r="AA33" s="290">
        <v>3833.41</v>
      </c>
      <c r="AB33" s="92">
        <v>35767.382000000005</v>
      </c>
      <c r="AC33" s="92">
        <v>1866.7040000000002</v>
      </c>
      <c r="AD33" s="291">
        <f>LOG(AC33)</f>
        <v>3.2710754580893182</v>
      </c>
      <c r="AE33" s="292">
        <f t="shared" si="0"/>
        <v>1500</v>
      </c>
      <c r="AF33" s="291">
        <f>LOG(AE33)</f>
        <v>3.1760912590556813</v>
      </c>
      <c r="AG33" s="100">
        <v>841874.10381200013</v>
      </c>
      <c r="AH33" s="99">
        <v>1845036.9000000004</v>
      </c>
      <c r="AI33" s="109">
        <v>928351.90000000014</v>
      </c>
      <c r="AJ33" s="106">
        <v>916685.00000000012</v>
      </c>
      <c r="AK33" s="114">
        <v>515</v>
      </c>
      <c r="AL33" s="114">
        <v>50</v>
      </c>
      <c r="AM33" s="114">
        <v>95</v>
      </c>
      <c r="AN33" s="114">
        <v>825</v>
      </c>
      <c r="AO33" s="114">
        <v>0</v>
      </c>
      <c r="AP33" s="114">
        <v>10</v>
      </c>
      <c r="AQ33" s="114">
        <v>5</v>
      </c>
      <c r="AR33" s="114">
        <v>0</v>
      </c>
      <c r="AS33" s="114">
        <v>0</v>
      </c>
      <c r="AT33" s="114">
        <v>0</v>
      </c>
      <c r="AU33" s="199">
        <v>0</v>
      </c>
      <c r="AV33" s="199">
        <v>0</v>
      </c>
      <c r="AW33" s="199">
        <v>0</v>
      </c>
      <c r="AX33" s="199">
        <v>10</v>
      </c>
      <c r="AY33" s="199">
        <v>60</v>
      </c>
      <c r="AZ33" s="199">
        <v>0</v>
      </c>
      <c r="BA33" s="199">
        <v>0</v>
      </c>
      <c r="BB33" s="199">
        <v>0</v>
      </c>
      <c r="BC33" s="199">
        <v>55</v>
      </c>
      <c r="BD33" s="199">
        <v>25</v>
      </c>
      <c r="BE33" s="199">
        <v>20</v>
      </c>
      <c r="BF33" s="199">
        <v>0</v>
      </c>
      <c r="BG33" s="199">
        <v>0</v>
      </c>
      <c r="BH33" s="199">
        <v>0</v>
      </c>
      <c r="BI33" s="199">
        <v>0</v>
      </c>
      <c r="BJ33" s="199">
        <v>0</v>
      </c>
      <c r="BK33" s="199">
        <v>0</v>
      </c>
      <c r="BL33" s="199">
        <v>0</v>
      </c>
      <c r="BM33" s="199">
        <v>330</v>
      </c>
      <c r="BN33" s="199">
        <v>0</v>
      </c>
      <c r="BO33" s="199">
        <v>0</v>
      </c>
      <c r="BP33" s="199">
        <v>0</v>
      </c>
      <c r="BQ33" s="199">
        <v>0</v>
      </c>
      <c r="BR33" s="199">
        <v>0</v>
      </c>
      <c r="BS33" s="199">
        <v>0</v>
      </c>
      <c r="BT33" s="199">
        <v>5</v>
      </c>
      <c r="BU33" s="199">
        <v>0</v>
      </c>
      <c r="BV33" s="199">
        <v>0</v>
      </c>
      <c r="BW33" s="199">
        <v>0</v>
      </c>
      <c r="BX33" s="199">
        <v>0</v>
      </c>
      <c r="BY33" s="199">
        <v>5</v>
      </c>
      <c r="BZ33" s="199">
        <v>0</v>
      </c>
      <c r="CA33" s="199">
        <v>0</v>
      </c>
      <c r="CB33" s="199">
        <v>0</v>
      </c>
      <c r="CC33" s="199">
        <v>0</v>
      </c>
      <c r="CD33" s="199">
        <v>5</v>
      </c>
      <c r="CE33" s="199">
        <v>0</v>
      </c>
      <c r="CF33" s="199">
        <v>0</v>
      </c>
      <c r="CG33" s="199">
        <v>0</v>
      </c>
      <c r="CH33" s="199">
        <v>0</v>
      </c>
      <c r="CI33" s="199">
        <v>0</v>
      </c>
      <c r="CJ33" s="199">
        <v>0</v>
      </c>
      <c r="CK33" s="199">
        <v>0</v>
      </c>
      <c r="CL33" s="199">
        <v>0</v>
      </c>
      <c r="CM33" s="199">
        <v>0</v>
      </c>
      <c r="CN33" s="199">
        <v>40</v>
      </c>
      <c r="CO33" s="199">
        <v>10</v>
      </c>
      <c r="CP33" s="199">
        <v>0</v>
      </c>
      <c r="CQ33" s="199">
        <v>0</v>
      </c>
      <c r="CR33" s="199">
        <v>0</v>
      </c>
      <c r="CS33" s="199">
        <v>0</v>
      </c>
      <c r="CT33" s="199">
        <v>0</v>
      </c>
      <c r="CU33" s="199">
        <v>0</v>
      </c>
      <c r="CV33" s="199">
        <v>0</v>
      </c>
      <c r="CW33" s="199">
        <v>0</v>
      </c>
      <c r="CX33" s="199">
        <v>0</v>
      </c>
      <c r="CY33" s="199">
        <v>0</v>
      </c>
      <c r="CZ33" s="199">
        <v>0</v>
      </c>
      <c r="DA33" s="199">
        <v>0</v>
      </c>
      <c r="DB33" s="199">
        <v>0</v>
      </c>
      <c r="DC33" s="199">
        <v>0</v>
      </c>
      <c r="DD33" s="199">
        <v>0</v>
      </c>
      <c r="DE33" s="199">
        <v>0</v>
      </c>
      <c r="DF33" s="199">
        <v>0</v>
      </c>
      <c r="DG33" s="199">
        <v>0</v>
      </c>
      <c r="DH33" s="199">
        <v>0</v>
      </c>
      <c r="DI33" s="199">
        <v>0</v>
      </c>
      <c r="DJ33" s="199">
        <v>0</v>
      </c>
      <c r="DK33" s="199">
        <v>0</v>
      </c>
      <c r="DL33" s="199">
        <v>0</v>
      </c>
      <c r="DM33" s="199">
        <v>0</v>
      </c>
      <c r="DN33" s="199">
        <v>0</v>
      </c>
      <c r="DO33" s="199">
        <v>25</v>
      </c>
      <c r="DP33" s="199">
        <v>0</v>
      </c>
      <c r="DQ33" s="199">
        <v>0</v>
      </c>
      <c r="DR33" s="199">
        <v>0</v>
      </c>
      <c r="DS33" s="199">
        <v>70</v>
      </c>
      <c r="DT33" s="199">
        <v>0</v>
      </c>
      <c r="DU33" s="199">
        <v>0</v>
      </c>
      <c r="DV33" s="199">
        <v>0</v>
      </c>
      <c r="DW33" s="199">
        <v>0</v>
      </c>
      <c r="DX33" s="199">
        <v>0</v>
      </c>
      <c r="DY33" s="199">
        <v>720</v>
      </c>
      <c r="DZ33" s="199">
        <v>5</v>
      </c>
      <c r="EA33" s="199">
        <v>0</v>
      </c>
      <c r="EB33" s="199">
        <v>0</v>
      </c>
      <c r="EC33" s="199">
        <v>100</v>
      </c>
      <c r="ED33" s="199">
        <v>0</v>
      </c>
      <c r="EE33" s="199">
        <v>0</v>
      </c>
      <c r="EF33" s="199">
        <v>0</v>
      </c>
      <c r="EG33" s="199">
        <v>10</v>
      </c>
      <c r="EH33" s="199">
        <v>5</v>
      </c>
      <c r="EI33" s="199">
        <v>0</v>
      </c>
      <c r="EJ33" s="199">
        <v>0</v>
      </c>
      <c r="EK33" s="199">
        <v>0</v>
      </c>
      <c r="EL33" s="199">
        <v>0</v>
      </c>
      <c r="EM33" s="199">
        <v>0</v>
      </c>
      <c r="EN33" s="199">
        <v>0</v>
      </c>
      <c r="EO33" s="199">
        <v>0</v>
      </c>
      <c r="EP33" s="199">
        <v>0</v>
      </c>
      <c r="EQ33" s="199">
        <v>0</v>
      </c>
      <c r="ER33" s="199">
        <v>0</v>
      </c>
      <c r="ES33" s="199">
        <v>0</v>
      </c>
    </row>
    <row r="34" spans="1:149" ht="12" customHeight="1">
      <c r="A34" s="15" t="s">
        <v>31</v>
      </c>
      <c r="B34" s="2" t="s">
        <v>93</v>
      </c>
      <c r="C34" s="2" t="s">
        <v>90</v>
      </c>
      <c r="D34" s="2" t="s">
        <v>57</v>
      </c>
      <c r="E34" s="87" t="s">
        <v>113</v>
      </c>
      <c r="F34" s="4">
        <v>0</v>
      </c>
      <c r="G34" s="2">
        <v>0.8</v>
      </c>
      <c r="H34" s="2">
        <v>12630</v>
      </c>
      <c r="I34" s="64">
        <v>99.5</v>
      </c>
      <c r="J34" s="64">
        <v>7.28</v>
      </c>
      <c r="K34" s="2">
        <v>12.66</v>
      </c>
      <c r="L34" s="2">
        <v>7.84</v>
      </c>
      <c r="M34" s="2">
        <v>1.0999999999999999E-2</v>
      </c>
      <c r="N34" s="2">
        <v>0.75</v>
      </c>
      <c r="O34" s="2">
        <v>1.2</v>
      </c>
      <c r="P34" s="2">
        <v>0.92</v>
      </c>
      <c r="Q34" s="2">
        <v>2.1</v>
      </c>
      <c r="R34" s="2">
        <v>0.04</v>
      </c>
      <c r="S34" s="2">
        <v>3.6999999999999998E-2</v>
      </c>
      <c r="T34" s="2">
        <v>8.9999999999999993E-3</v>
      </c>
      <c r="U34" s="2">
        <v>3.5</v>
      </c>
      <c r="V34" s="2">
        <v>72</v>
      </c>
      <c r="W34" s="2">
        <v>12</v>
      </c>
      <c r="X34" s="297" t="s">
        <v>315</v>
      </c>
      <c r="Y34" s="288">
        <v>8283.4990000000016</v>
      </c>
      <c r="Z34" s="289">
        <v>3750.0750000000003</v>
      </c>
      <c r="AA34" s="290">
        <v>4783.4290000000001</v>
      </c>
      <c r="AB34" s="92">
        <v>88951.77900000001</v>
      </c>
      <c r="AC34" s="92">
        <v>20950.419000000002</v>
      </c>
      <c r="AD34" s="291">
        <f>LOG(AC34)</f>
        <v>4.3211927131050949</v>
      </c>
      <c r="AE34" s="292">
        <f t="shared" ref="AE34:AE65" si="5">SUM(AK34:AT34)</f>
        <v>4210</v>
      </c>
      <c r="AF34" s="291">
        <f>LOG(AE34)</f>
        <v>3.6242820958356683</v>
      </c>
      <c r="AG34" s="98">
        <v>1617318.4790560002</v>
      </c>
      <c r="AH34" s="98">
        <v>3971746.1</v>
      </c>
      <c r="AI34" s="213">
        <v>2141709.5</v>
      </c>
      <c r="AJ34" s="106">
        <v>1830036.6</v>
      </c>
      <c r="AK34" s="114">
        <v>3050</v>
      </c>
      <c r="AL34" s="114">
        <v>440</v>
      </c>
      <c r="AM34" s="114">
        <v>240</v>
      </c>
      <c r="AN34" s="114">
        <v>270</v>
      </c>
      <c r="AO34" s="114">
        <v>200</v>
      </c>
      <c r="AP34" s="114">
        <v>10</v>
      </c>
      <c r="AQ34" s="114">
        <v>0</v>
      </c>
      <c r="AR34" s="114">
        <v>0</v>
      </c>
      <c r="AS34" s="114">
        <v>0</v>
      </c>
      <c r="AT34" s="114">
        <v>0</v>
      </c>
      <c r="AU34" s="199">
        <v>0</v>
      </c>
      <c r="AV34" s="199">
        <v>0</v>
      </c>
      <c r="AW34" s="199">
        <v>0</v>
      </c>
      <c r="AX34" s="199">
        <v>0</v>
      </c>
      <c r="AY34" s="199">
        <v>0</v>
      </c>
      <c r="AZ34" s="199">
        <v>0</v>
      </c>
      <c r="BA34" s="199">
        <v>0</v>
      </c>
      <c r="BB34" s="199">
        <v>0</v>
      </c>
      <c r="BC34" s="199">
        <v>2490</v>
      </c>
      <c r="BD34" s="199">
        <v>270</v>
      </c>
      <c r="BE34" s="199">
        <v>130</v>
      </c>
      <c r="BF34" s="199">
        <v>0</v>
      </c>
      <c r="BG34" s="199">
        <v>0</v>
      </c>
      <c r="BH34" s="199">
        <v>0</v>
      </c>
      <c r="BI34" s="199">
        <v>0</v>
      </c>
      <c r="BJ34" s="199">
        <v>0</v>
      </c>
      <c r="BK34" s="199">
        <v>0</v>
      </c>
      <c r="BL34" s="199">
        <v>0</v>
      </c>
      <c r="BM34" s="199">
        <v>120</v>
      </c>
      <c r="BN34" s="199">
        <v>0</v>
      </c>
      <c r="BO34" s="199">
        <v>0</v>
      </c>
      <c r="BP34" s="199">
        <v>0</v>
      </c>
      <c r="BQ34" s="199">
        <v>0</v>
      </c>
      <c r="BR34" s="199">
        <v>0</v>
      </c>
      <c r="BS34" s="199">
        <v>0</v>
      </c>
      <c r="BT34" s="199">
        <v>10</v>
      </c>
      <c r="BU34" s="199">
        <v>0</v>
      </c>
      <c r="BV34" s="199">
        <v>0</v>
      </c>
      <c r="BW34" s="199">
        <v>0</v>
      </c>
      <c r="BX34" s="199">
        <v>0</v>
      </c>
      <c r="BY34" s="199">
        <v>20</v>
      </c>
      <c r="BZ34" s="199">
        <v>0</v>
      </c>
      <c r="CA34" s="199">
        <v>0</v>
      </c>
      <c r="CB34" s="199">
        <v>0</v>
      </c>
      <c r="CC34" s="199">
        <v>10</v>
      </c>
      <c r="CD34" s="199">
        <v>0</v>
      </c>
      <c r="CE34" s="199">
        <v>0</v>
      </c>
      <c r="CF34" s="199">
        <v>0</v>
      </c>
      <c r="CG34" s="199">
        <v>0</v>
      </c>
      <c r="CH34" s="199">
        <v>0</v>
      </c>
      <c r="CI34" s="199">
        <v>0</v>
      </c>
      <c r="CJ34" s="199">
        <v>0</v>
      </c>
      <c r="CK34" s="199">
        <v>10</v>
      </c>
      <c r="CL34" s="199">
        <v>0</v>
      </c>
      <c r="CM34" s="199">
        <v>0</v>
      </c>
      <c r="CN34" s="199">
        <v>180</v>
      </c>
      <c r="CO34" s="199">
        <v>40</v>
      </c>
      <c r="CP34" s="199">
        <v>0</v>
      </c>
      <c r="CQ34" s="199">
        <v>0</v>
      </c>
      <c r="CR34" s="199">
        <v>0</v>
      </c>
      <c r="CS34" s="199">
        <v>210</v>
      </c>
      <c r="CT34" s="199">
        <v>0</v>
      </c>
      <c r="CU34" s="199">
        <v>0</v>
      </c>
      <c r="CV34" s="199">
        <v>0</v>
      </c>
      <c r="CW34" s="199">
        <v>0</v>
      </c>
      <c r="CX34" s="199">
        <v>0</v>
      </c>
      <c r="CY34" s="199">
        <v>0</v>
      </c>
      <c r="CZ34" s="199">
        <v>0</v>
      </c>
      <c r="DA34" s="199">
        <v>0</v>
      </c>
      <c r="DB34" s="199">
        <v>0</v>
      </c>
      <c r="DC34" s="199">
        <v>0</v>
      </c>
      <c r="DD34" s="199">
        <v>0</v>
      </c>
      <c r="DE34" s="199">
        <v>0</v>
      </c>
      <c r="DF34" s="199">
        <v>0</v>
      </c>
      <c r="DG34" s="199">
        <v>0</v>
      </c>
      <c r="DH34" s="199">
        <v>0</v>
      </c>
      <c r="DI34" s="199">
        <v>0</v>
      </c>
      <c r="DJ34" s="199">
        <v>0</v>
      </c>
      <c r="DK34" s="199">
        <v>0</v>
      </c>
      <c r="DL34" s="199">
        <v>0</v>
      </c>
      <c r="DM34" s="199">
        <v>0</v>
      </c>
      <c r="DN34" s="199">
        <v>240</v>
      </c>
      <c r="DO34" s="199">
        <v>0</v>
      </c>
      <c r="DP34" s="199">
        <v>0</v>
      </c>
      <c r="DQ34" s="199">
        <v>0</v>
      </c>
      <c r="DR34" s="199">
        <v>0</v>
      </c>
      <c r="DS34" s="199">
        <v>0</v>
      </c>
      <c r="DT34" s="199">
        <v>0</v>
      </c>
      <c r="DU34" s="199">
        <v>0</v>
      </c>
      <c r="DV34" s="199">
        <v>0</v>
      </c>
      <c r="DW34" s="199">
        <v>0</v>
      </c>
      <c r="DX34" s="199">
        <v>0</v>
      </c>
      <c r="DY34" s="199">
        <v>40</v>
      </c>
      <c r="DZ34" s="199">
        <v>0</v>
      </c>
      <c r="EA34" s="199">
        <v>0</v>
      </c>
      <c r="EB34" s="199">
        <v>0</v>
      </c>
      <c r="EC34" s="199">
        <v>230</v>
      </c>
      <c r="ED34" s="199">
        <v>200</v>
      </c>
      <c r="EE34" s="199">
        <v>0</v>
      </c>
      <c r="EF34" s="199">
        <v>0</v>
      </c>
      <c r="EG34" s="199">
        <v>10</v>
      </c>
      <c r="EH34" s="199">
        <v>0</v>
      </c>
      <c r="EI34" s="199">
        <v>0</v>
      </c>
      <c r="EJ34" s="199">
        <v>0</v>
      </c>
      <c r="EK34" s="199">
        <v>0</v>
      </c>
      <c r="EL34" s="199">
        <v>0</v>
      </c>
      <c r="EM34" s="199">
        <v>0</v>
      </c>
      <c r="EN34" s="199">
        <v>0</v>
      </c>
      <c r="EO34" s="199">
        <v>0</v>
      </c>
      <c r="EP34" s="199">
        <v>0</v>
      </c>
      <c r="EQ34" s="199">
        <v>0</v>
      </c>
      <c r="ER34" s="199">
        <v>0</v>
      </c>
      <c r="ES34" s="199">
        <v>0</v>
      </c>
    </row>
    <row r="35" spans="1:149" ht="12" customHeight="1" thickBot="1">
      <c r="A35" s="23" t="s">
        <v>31</v>
      </c>
      <c r="B35" s="12" t="s">
        <v>93</v>
      </c>
      <c r="C35" s="12" t="s">
        <v>90</v>
      </c>
      <c r="D35" s="12" t="s">
        <v>57</v>
      </c>
      <c r="E35" s="89" t="s">
        <v>114</v>
      </c>
      <c r="F35" s="14">
        <v>15.5</v>
      </c>
      <c r="G35" s="2" t="s">
        <v>29</v>
      </c>
      <c r="H35" s="2">
        <v>50240</v>
      </c>
      <c r="I35" s="64">
        <v>81</v>
      </c>
      <c r="J35" s="64">
        <v>32.93</v>
      </c>
      <c r="K35" s="2">
        <v>15.11</v>
      </c>
      <c r="L35" s="2">
        <v>7.94</v>
      </c>
      <c r="M35" s="2" t="s">
        <v>29</v>
      </c>
      <c r="N35" s="2">
        <v>0.28000000000000003</v>
      </c>
      <c r="O35" s="2">
        <v>0.39</v>
      </c>
      <c r="P35" s="2">
        <v>0.39</v>
      </c>
      <c r="Q35" s="2">
        <v>0.78</v>
      </c>
      <c r="R35" s="2">
        <v>0.05</v>
      </c>
      <c r="S35" s="2">
        <v>2.3E-2</v>
      </c>
      <c r="T35" s="2">
        <v>1.2E-2</v>
      </c>
      <c r="U35" s="2">
        <v>1.4</v>
      </c>
      <c r="V35" s="2" t="s">
        <v>29</v>
      </c>
      <c r="W35" s="2" t="s">
        <v>29</v>
      </c>
      <c r="X35" s="297" t="s">
        <v>315</v>
      </c>
      <c r="Y35" s="288">
        <v>3566.7380000000003</v>
      </c>
      <c r="Z35" s="289">
        <v>1450.0290000000002</v>
      </c>
      <c r="AA35" s="290">
        <v>2150.0430000000001</v>
      </c>
      <c r="AB35" s="93">
        <v>17833.689999999999</v>
      </c>
      <c r="AC35" s="93">
        <v>1833.37</v>
      </c>
      <c r="AD35" s="291"/>
      <c r="AE35" s="293">
        <f t="shared" si="5"/>
        <v>150</v>
      </c>
      <c r="AF35" s="291"/>
      <c r="AG35" s="101">
        <v>997850.95662000019</v>
      </c>
      <c r="AH35" s="102">
        <v>1821703.1</v>
      </c>
      <c r="AI35" s="110">
        <v>811682.9</v>
      </c>
      <c r="AJ35" s="110">
        <v>1010020.2000000001</v>
      </c>
      <c r="AK35" s="114">
        <v>76.666666666666657</v>
      </c>
      <c r="AL35" s="114">
        <v>56.666666666666664</v>
      </c>
      <c r="AM35" s="114">
        <v>0</v>
      </c>
      <c r="AN35" s="114">
        <v>13.333333333333334</v>
      </c>
      <c r="AO35" s="114">
        <v>0</v>
      </c>
      <c r="AP35" s="114">
        <v>0</v>
      </c>
      <c r="AQ35" s="114">
        <v>3.3333333333333335</v>
      </c>
      <c r="AR35" s="114">
        <v>0</v>
      </c>
      <c r="AS35" s="114">
        <v>0</v>
      </c>
      <c r="AT35" s="114">
        <v>0</v>
      </c>
      <c r="AU35" s="199">
        <v>0</v>
      </c>
      <c r="AV35" s="199">
        <v>0</v>
      </c>
      <c r="AW35" s="199">
        <v>0</v>
      </c>
      <c r="AX35" s="199">
        <v>0</v>
      </c>
      <c r="AY35" s="199">
        <v>0</v>
      </c>
      <c r="AZ35" s="199">
        <v>0</v>
      </c>
      <c r="BA35" s="199">
        <v>0</v>
      </c>
      <c r="BB35" s="199">
        <v>0</v>
      </c>
      <c r="BC35" s="199">
        <v>6.666666666666667</v>
      </c>
      <c r="BD35" s="199">
        <v>30</v>
      </c>
      <c r="BE35" s="199">
        <v>3.3333333333333335</v>
      </c>
      <c r="BF35" s="199">
        <v>0</v>
      </c>
      <c r="BG35" s="199">
        <v>0</v>
      </c>
      <c r="BH35" s="199">
        <v>0</v>
      </c>
      <c r="BI35" s="199">
        <v>0</v>
      </c>
      <c r="BJ35" s="199">
        <v>0</v>
      </c>
      <c r="BK35" s="199">
        <v>0</v>
      </c>
      <c r="BL35" s="199">
        <v>0</v>
      </c>
      <c r="BM35" s="199">
        <v>6.666666666666667</v>
      </c>
      <c r="BN35" s="199">
        <v>0</v>
      </c>
      <c r="BO35" s="199">
        <v>0</v>
      </c>
      <c r="BP35" s="199">
        <v>0</v>
      </c>
      <c r="BQ35" s="199">
        <v>6.666666666666667</v>
      </c>
      <c r="BR35" s="199">
        <v>0</v>
      </c>
      <c r="BS35" s="199">
        <v>0</v>
      </c>
      <c r="BT35" s="199">
        <v>3.3333333333333335</v>
      </c>
      <c r="BU35" s="199">
        <v>0</v>
      </c>
      <c r="BV35" s="199">
        <v>0</v>
      </c>
      <c r="BW35" s="199">
        <v>0</v>
      </c>
      <c r="BX35" s="199">
        <v>6.666666666666667</v>
      </c>
      <c r="BY35" s="199">
        <v>13.333333333333334</v>
      </c>
      <c r="BZ35" s="199">
        <v>0</v>
      </c>
      <c r="CA35" s="199">
        <v>0</v>
      </c>
      <c r="CB35" s="199">
        <v>0</v>
      </c>
      <c r="CC35" s="199">
        <v>0</v>
      </c>
      <c r="CD35" s="199">
        <v>0</v>
      </c>
      <c r="CE35" s="199">
        <v>0</v>
      </c>
      <c r="CF35" s="199">
        <v>0</v>
      </c>
      <c r="CG35" s="199">
        <v>0</v>
      </c>
      <c r="CH35" s="199">
        <v>0</v>
      </c>
      <c r="CI35" s="199">
        <v>0</v>
      </c>
      <c r="CJ35" s="199">
        <v>0</v>
      </c>
      <c r="CK35" s="199">
        <v>0</v>
      </c>
      <c r="CL35" s="199">
        <v>0</v>
      </c>
      <c r="CM35" s="199">
        <v>0</v>
      </c>
      <c r="CN35" s="199">
        <v>40</v>
      </c>
      <c r="CO35" s="199">
        <v>6.666666666666667</v>
      </c>
      <c r="CP35" s="199">
        <v>0</v>
      </c>
      <c r="CQ35" s="199">
        <v>0</v>
      </c>
      <c r="CR35" s="199">
        <v>10</v>
      </c>
      <c r="CS35" s="199">
        <v>0</v>
      </c>
      <c r="CT35" s="199">
        <v>0</v>
      </c>
      <c r="CU35" s="199">
        <v>0</v>
      </c>
      <c r="CV35" s="199">
        <v>0</v>
      </c>
      <c r="CW35" s="199">
        <v>0</v>
      </c>
      <c r="CX35" s="199">
        <v>0</v>
      </c>
      <c r="CY35" s="199">
        <v>0</v>
      </c>
      <c r="CZ35" s="199">
        <v>0</v>
      </c>
      <c r="DA35" s="199">
        <v>0</v>
      </c>
      <c r="DB35" s="199">
        <v>0</v>
      </c>
      <c r="DC35" s="199">
        <v>0</v>
      </c>
      <c r="DD35" s="199">
        <v>0</v>
      </c>
      <c r="DE35" s="199">
        <v>0</v>
      </c>
      <c r="DF35" s="199">
        <v>0</v>
      </c>
      <c r="DG35" s="199">
        <v>0</v>
      </c>
      <c r="DH35" s="199">
        <v>0</v>
      </c>
      <c r="DI35" s="199">
        <v>0</v>
      </c>
      <c r="DJ35" s="199">
        <v>0</v>
      </c>
      <c r="DK35" s="199">
        <v>0</v>
      </c>
      <c r="DL35" s="199">
        <v>0</v>
      </c>
      <c r="DM35" s="199">
        <v>0</v>
      </c>
      <c r="DN35" s="199">
        <v>0</v>
      </c>
      <c r="DO35" s="199">
        <v>0</v>
      </c>
      <c r="DP35" s="199">
        <v>0</v>
      </c>
      <c r="DQ35" s="199">
        <v>0</v>
      </c>
      <c r="DR35" s="199">
        <v>0</v>
      </c>
      <c r="DS35" s="199">
        <v>0</v>
      </c>
      <c r="DT35" s="199">
        <v>0</v>
      </c>
      <c r="DU35" s="199">
        <v>0</v>
      </c>
      <c r="DV35" s="199">
        <v>0</v>
      </c>
      <c r="DW35" s="199">
        <v>0</v>
      </c>
      <c r="DX35" s="199">
        <v>0</v>
      </c>
      <c r="DY35" s="199">
        <v>0</v>
      </c>
      <c r="DZ35" s="199">
        <v>0</v>
      </c>
      <c r="EA35" s="199">
        <v>0</v>
      </c>
      <c r="EB35" s="199">
        <v>0</v>
      </c>
      <c r="EC35" s="199">
        <v>13.333333333333334</v>
      </c>
      <c r="ED35" s="199">
        <v>0</v>
      </c>
      <c r="EE35" s="199">
        <v>0</v>
      </c>
      <c r="EF35" s="199">
        <v>0</v>
      </c>
      <c r="EG35" s="199">
        <v>0</v>
      </c>
      <c r="EH35" s="199">
        <v>3.3333333333333335</v>
      </c>
      <c r="EI35" s="199">
        <v>0</v>
      </c>
      <c r="EJ35" s="199">
        <v>0</v>
      </c>
      <c r="EK35" s="199">
        <v>0</v>
      </c>
      <c r="EL35" s="199">
        <v>0</v>
      </c>
      <c r="EM35" s="199">
        <v>0</v>
      </c>
      <c r="EN35" s="199">
        <v>0</v>
      </c>
      <c r="EO35" s="199">
        <v>0</v>
      </c>
      <c r="EP35" s="199">
        <v>0</v>
      </c>
      <c r="EQ35" s="199">
        <v>0</v>
      </c>
      <c r="ER35" s="199">
        <v>0</v>
      </c>
      <c r="ES35" s="199">
        <v>0</v>
      </c>
    </row>
    <row r="36" spans="1:149" ht="12" customHeight="1">
      <c r="A36" s="26" t="s">
        <v>31</v>
      </c>
      <c r="B36" s="11" t="s">
        <v>96</v>
      </c>
      <c r="C36" s="11" t="s">
        <v>95</v>
      </c>
      <c r="D36" s="11" t="s">
        <v>57</v>
      </c>
      <c r="E36" s="90" t="s">
        <v>113</v>
      </c>
      <c r="F36" s="13">
        <v>0.51100000000000001</v>
      </c>
      <c r="G36" s="2">
        <v>2</v>
      </c>
      <c r="H36" s="2">
        <v>23130</v>
      </c>
      <c r="I36" s="64">
        <v>98.8</v>
      </c>
      <c r="J36" s="64">
        <v>14.03</v>
      </c>
      <c r="K36" s="2">
        <v>16.940000000000001</v>
      </c>
      <c r="L36" s="2">
        <v>7.96</v>
      </c>
      <c r="M36" s="2">
        <v>6.1000000000000004E-3</v>
      </c>
      <c r="N36" s="2">
        <v>0.54</v>
      </c>
      <c r="O36" s="2">
        <v>0.72</v>
      </c>
      <c r="P36" s="2">
        <v>0.61</v>
      </c>
      <c r="Q36" s="2">
        <v>1.3</v>
      </c>
      <c r="R36" s="2">
        <v>3.2000000000000001E-2</v>
      </c>
      <c r="S36" s="2">
        <v>2.5000000000000001E-2</v>
      </c>
      <c r="T36" s="2">
        <v>1.7999999999999999E-2</v>
      </c>
      <c r="U36" s="2">
        <v>2.4</v>
      </c>
      <c r="V36" s="2">
        <v>98</v>
      </c>
      <c r="W36" s="2">
        <v>9</v>
      </c>
      <c r="X36" s="297" t="s">
        <v>315</v>
      </c>
      <c r="Y36" s="288">
        <v>9366.8540000000012</v>
      </c>
      <c r="Z36" s="289">
        <v>1483.3630000000001</v>
      </c>
      <c r="AA36" s="290">
        <v>7933.4920000000011</v>
      </c>
      <c r="AB36" s="94">
        <v>247938.29200000002</v>
      </c>
      <c r="AC36" s="94">
        <v>156119.78900000002</v>
      </c>
      <c r="AD36" s="291"/>
      <c r="AE36" s="292">
        <f t="shared" si="5"/>
        <v>8090</v>
      </c>
      <c r="AF36" s="291"/>
      <c r="AG36" s="98">
        <v>2925755.5806080005</v>
      </c>
      <c r="AH36" s="99">
        <v>24512156.899999999</v>
      </c>
      <c r="AI36" s="213">
        <v>17133676</v>
      </c>
      <c r="AJ36" s="106">
        <v>7378480.9000000004</v>
      </c>
      <c r="AK36" s="114">
        <v>7490</v>
      </c>
      <c r="AL36" s="114">
        <v>190</v>
      </c>
      <c r="AM36" s="114">
        <v>90</v>
      </c>
      <c r="AN36" s="114">
        <v>320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99">
        <v>0</v>
      </c>
      <c r="AV36" s="199">
        <v>0</v>
      </c>
      <c r="AW36" s="199">
        <v>0</v>
      </c>
      <c r="AX36" s="199">
        <v>0</v>
      </c>
      <c r="AY36" s="199">
        <v>0</v>
      </c>
      <c r="AZ36" s="199">
        <v>0</v>
      </c>
      <c r="BA36" s="199">
        <v>0</v>
      </c>
      <c r="BB36" s="199">
        <v>0</v>
      </c>
      <c r="BC36" s="199">
        <v>90</v>
      </c>
      <c r="BD36" s="199">
        <v>130</v>
      </c>
      <c r="BE36" s="199">
        <v>0</v>
      </c>
      <c r="BF36" s="199">
        <v>0</v>
      </c>
      <c r="BG36" s="199">
        <v>0</v>
      </c>
      <c r="BH36" s="199">
        <v>0</v>
      </c>
      <c r="BI36" s="199">
        <v>0</v>
      </c>
      <c r="BJ36" s="199">
        <v>0</v>
      </c>
      <c r="BK36" s="199">
        <v>0</v>
      </c>
      <c r="BL36" s="199">
        <v>0</v>
      </c>
      <c r="BM36" s="199">
        <v>7260</v>
      </c>
      <c r="BN36" s="199">
        <v>0</v>
      </c>
      <c r="BO36" s="199">
        <v>0</v>
      </c>
      <c r="BP36" s="199">
        <v>0</v>
      </c>
      <c r="BQ36" s="199">
        <v>0</v>
      </c>
      <c r="BR36" s="199">
        <v>0</v>
      </c>
      <c r="BS36" s="199">
        <v>0</v>
      </c>
      <c r="BT36" s="199">
        <v>0</v>
      </c>
      <c r="BU36" s="199">
        <v>0</v>
      </c>
      <c r="BV36" s="199">
        <v>0</v>
      </c>
      <c r="BW36" s="199">
        <v>0</v>
      </c>
      <c r="BX36" s="199">
        <v>0</v>
      </c>
      <c r="BY36" s="199">
        <v>10</v>
      </c>
      <c r="BZ36" s="199">
        <v>0</v>
      </c>
      <c r="CA36" s="199">
        <v>0</v>
      </c>
      <c r="CB36" s="199">
        <v>0</v>
      </c>
      <c r="CC36" s="199">
        <v>0</v>
      </c>
      <c r="CD36" s="199">
        <v>0</v>
      </c>
      <c r="CE36" s="199">
        <v>0</v>
      </c>
      <c r="CF36" s="199">
        <v>0</v>
      </c>
      <c r="CG36" s="199">
        <v>0</v>
      </c>
      <c r="CH36" s="199">
        <v>0</v>
      </c>
      <c r="CI36" s="199">
        <v>0</v>
      </c>
      <c r="CJ36" s="199">
        <v>0</v>
      </c>
      <c r="CK36" s="199">
        <v>0</v>
      </c>
      <c r="CL36" s="199">
        <v>40</v>
      </c>
      <c r="CM36" s="199">
        <v>0</v>
      </c>
      <c r="CN36" s="199">
        <v>120</v>
      </c>
      <c r="CO36" s="199">
        <v>30</v>
      </c>
      <c r="CP36" s="199">
        <v>0</v>
      </c>
      <c r="CQ36" s="199">
        <v>0</v>
      </c>
      <c r="CR36" s="199">
        <v>0</v>
      </c>
      <c r="CS36" s="199">
        <v>0</v>
      </c>
      <c r="CT36" s="199">
        <v>0</v>
      </c>
      <c r="CU36" s="199">
        <v>0</v>
      </c>
      <c r="CV36" s="199">
        <v>0</v>
      </c>
      <c r="CW36" s="199">
        <v>0</v>
      </c>
      <c r="CX36" s="199">
        <v>0</v>
      </c>
      <c r="CY36" s="199">
        <v>0</v>
      </c>
      <c r="CZ36" s="199">
        <v>0</v>
      </c>
      <c r="DA36" s="199">
        <v>0</v>
      </c>
      <c r="DB36" s="199">
        <v>0</v>
      </c>
      <c r="DC36" s="199">
        <v>0</v>
      </c>
      <c r="DD36" s="199">
        <v>0</v>
      </c>
      <c r="DE36" s="199">
        <v>0</v>
      </c>
      <c r="DF36" s="199">
        <v>0</v>
      </c>
      <c r="DG36" s="199">
        <v>0</v>
      </c>
      <c r="DH36" s="199">
        <v>0</v>
      </c>
      <c r="DI36" s="199">
        <v>0</v>
      </c>
      <c r="DJ36" s="199">
        <v>0</v>
      </c>
      <c r="DK36" s="199">
        <v>0</v>
      </c>
      <c r="DL36" s="199">
        <v>10</v>
      </c>
      <c r="DM36" s="199">
        <v>0</v>
      </c>
      <c r="DN36" s="199">
        <v>0</v>
      </c>
      <c r="DO36" s="199">
        <v>0</v>
      </c>
      <c r="DP36" s="199">
        <v>0</v>
      </c>
      <c r="DQ36" s="199">
        <v>0</v>
      </c>
      <c r="DR36" s="199">
        <v>0</v>
      </c>
      <c r="DS36" s="199">
        <v>80</v>
      </c>
      <c r="DT36" s="199">
        <v>0</v>
      </c>
      <c r="DU36" s="199">
        <v>0</v>
      </c>
      <c r="DV36" s="199">
        <v>0</v>
      </c>
      <c r="DW36" s="199">
        <v>0</v>
      </c>
      <c r="DX36" s="199">
        <v>0</v>
      </c>
      <c r="DY36" s="199">
        <v>30</v>
      </c>
      <c r="DZ36" s="199">
        <v>0</v>
      </c>
      <c r="EA36" s="199">
        <v>0</v>
      </c>
      <c r="EB36" s="199">
        <v>0</v>
      </c>
      <c r="EC36" s="199">
        <v>290</v>
      </c>
      <c r="ED36" s="199">
        <v>0</v>
      </c>
      <c r="EE36" s="199">
        <v>0</v>
      </c>
      <c r="EF36" s="199">
        <v>0</v>
      </c>
      <c r="EG36" s="199">
        <v>0</v>
      </c>
      <c r="EH36" s="199">
        <v>0</v>
      </c>
      <c r="EI36" s="199">
        <v>0</v>
      </c>
      <c r="EJ36" s="199">
        <v>0</v>
      </c>
      <c r="EK36" s="199">
        <v>0</v>
      </c>
      <c r="EL36" s="199">
        <v>0</v>
      </c>
      <c r="EM36" s="199">
        <v>0</v>
      </c>
      <c r="EN36" s="199">
        <v>0</v>
      </c>
      <c r="EO36" s="199">
        <v>0</v>
      </c>
      <c r="EP36" s="199">
        <v>0</v>
      </c>
      <c r="EQ36" s="199">
        <v>0</v>
      </c>
      <c r="ER36" s="199">
        <v>0</v>
      </c>
      <c r="ES36" s="199">
        <v>0</v>
      </c>
    </row>
    <row r="37" spans="1:149" ht="12" customHeight="1">
      <c r="A37" s="15" t="s">
        <v>31</v>
      </c>
      <c r="B37" s="2" t="s">
        <v>96</v>
      </c>
      <c r="C37" s="2" t="s">
        <v>95</v>
      </c>
      <c r="D37" s="2" t="s">
        <v>57</v>
      </c>
      <c r="E37" s="88" t="s">
        <v>114</v>
      </c>
      <c r="F37" s="4">
        <v>15.5</v>
      </c>
      <c r="G37" s="2" t="s">
        <v>29</v>
      </c>
      <c r="H37" s="2">
        <v>51430</v>
      </c>
      <c r="I37" s="64">
        <v>83.4</v>
      </c>
      <c r="J37" s="64">
        <v>33.85</v>
      </c>
      <c r="K37" s="2">
        <v>17.21</v>
      </c>
      <c r="L37" s="2">
        <v>7.99</v>
      </c>
      <c r="M37" s="2" t="s">
        <v>29</v>
      </c>
      <c r="N37" s="2">
        <v>0.17</v>
      </c>
      <c r="O37" s="2">
        <v>0.1</v>
      </c>
      <c r="P37" s="2">
        <v>0.24</v>
      </c>
      <c r="Q37" s="2">
        <v>0.34</v>
      </c>
      <c r="R37" s="2">
        <v>5.5E-2</v>
      </c>
      <c r="S37" s="2">
        <v>1.7000000000000001E-2</v>
      </c>
      <c r="T37" s="2">
        <v>8.0000000000000002E-3</v>
      </c>
      <c r="U37" s="2">
        <v>0.6</v>
      </c>
      <c r="V37" s="2" t="s">
        <v>29</v>
      </c>
      <c r="W37" s="2" t="s">
        <v>29</v>
      </c>
      <c r="X37" s="297" t="s">
        <v>315</v>
      </c>
      <c r="Y37" s="288">
        <v>5183.4370000000008</v>
      </c>
      <c r="Z37" s="289">
        <v>1033.354</v>
      </c>
      <c r="AA37" s="290">
        <v>4166.75</v>
      </c>
      <c r="AB37" s="92">
        <v>32950.659</v>
      </c>
      <c r="AC37" s="92">
        <v>1783.3690000000001</v>
      </c>
      <c r="AD37" s="291"/>
      <c r="AE37" s="292">
        <f t="shared" si="5"/>
        <v>106.66666666666667</v>
      </c>
      <c r="AF37" s="291"/>
      <c r="AG37" s="100">
        <v>853376.60052400024</v>
      </c>
      <c r="AH37" s="99">
        <v>8196830.6000000006</v>
      </c>
      <c r="AI37" s="109">
        <v>4218417.7</v>
      </c>
      <c r="AJ37" s="106">
        <v>3978412.9000000004</v>
      </c>
      <c r="AK37" s="114">
        <v>43.333333333333329</v>
      </c>
      <c r="AL37" s="114">
        <v>36.666666666666664</v>
      </c>
      <c r="AM37" s="114">
        <v>6.666666666666667</v>
      </c>
      <c r="AN37" s="114">
        <v>20</v>
      </c>
      <c r="AO37" s="114">
        <v>0</v>
      </c>
      <c r="AP37" s="114">
        <v>0</v>
      </c>
      <c r="AQ37" s="114">
        <v>0</v>
      </c>
      <c r="AR37" s="114">
        <v>0</v>
      </c>
      <c r="AS37" s="114">
        <v>0</v>
      </c>
      <c r="AT37" s="114">
        <v>0</v>
      </c>
      <c r="AU37" s="199">
        <v>0</v>
      </c>
      <c r="AV37" s="199">
        <v>0</v>
      </c>
      <c r="AW37" s="199">
        <v>0</v>
      </c>
      <c r="AX37" s="199">
        <v>0</v>
      </c>
      <c r="AY37" s="199">
        <v>0</v>
      </c>
      <c r="AZ37" s="199">
        <v>0</v>
      </c>
      <c r="BA37" s="199">
        <v>0</v>
      </c>
      <c r="BB37" s="199">
        <v>0</v>
      </c>
      <c r="BC37" s="199">
        <v>20</v>
      </c>
      <c r="BD37" s="199">
        <v>0</v>
      </c>
      <c r="BE37" s="199">
        <v>3.3333333333333335</v>
      </c>
      <c r="BF37" s="199">
        <v>0</v>
      </c>
      <c r="BG37" s="199">
        <v>0</v>
      </c>
      <c r="BH37" s="199">
        <v>0</v>
      </c>
      <c r="BI37" s="199">
        <v>0</v>
      </c>
      <c r="BJ37" s="199">
        <v>0</v>
      </c>
      <c r="BK37" s="199">
        <v>0</v>
      </c>
      <c r="BL37" s="199">
        <v>0</v>
      </c>
      <c r="BM37" s="199">
        <v>0</v>
      </c>
      <c r="BN37" s="199">
        <v>0</v>
      </c>
      <c r="BO37" s="199">
        <v>0</v>
      </c>
      <c r="BP37" s="199">
        <v>0</v>
      </c>
      <c r="BQ37" s="199">
        <v>0</v>
      </c>
      <c r="BR37" s="199">
        <v>0</v>
      </c>
      <c r="BS37" s="199">
        <v>0</v>
      </c>
      <c r="BT37" s="199">
        <v>0</v>
      </c>
      <c r="BU37" s="199">
        <v>0</v>
      </c>
      <c r="BV37" s="199">
        <v>3.3333333333333335</v>
      </c>
      <c r="BW37" s="199">
        <v>3.3333333333333335</v>
      </c>
      <c r="BX37" s="199">
        <v>3.3333333333333335</v>
      </c>
      <c r="BY37" s="199">
        <v>10</v>
      </c>
      <c r="BZ37" s="199">
        <v>0</v>
      </c>
      <c r="CA37" s="199">
        <v>0</v>
      </c>
      <c r="CB37" s="199">
        <v>0</v>
      </c>
      <c r="CC37" s="199">
        <v>0</v>
      </c>
      <c r="CD37" s="199">
        <v>0</v>
      </c>
      <c r="CE37" s="199">
        <v>0</v>
      </c>
      <c r="CF37" s="199">
        <v>0</v>
      </c>
      <c r="CG37" s="199">
        <v>0</v>
      </c>
      <c r="CH37" s="199">
        <v>0</v>
      </c>
      <c r="CI37" s="199">
        <v>0</v>
      </c>
      <c r="CJ37" s="199">
        <v>0</v>
      </c>
      <c r="CK37" s="199">
        <v>0</v>
      </c>
      <c r="CL37" s="199">
        <v>3.3333333333333335</v>
      </c>
      <c r="CM37" s="199">
        <v>0</v>
      </c>
      <c r="CN37" s="199">
        <v>26.666666666666668</v>
      </c>
      <c r="CO37" s="199">
        <v>6.666666666666667</v>
      </c>
      <c r="CP37" s="199">
        <v>0</v>
      </c>
      <c r="CQ37" s="199">
        <v>0</v>
      </c>
      <c r="CR37" s="199">
        <v>0</v>
      </c>
      <c r="CS37" s="199">
        <v>0</v>
      </c>
      <c r="CT37" s="199">
        <v>0</v>
      </c>
      <c r="CU37" s="199">
        <v>0</v>
      </c>
      <c r="CV37" s="199">
        <v>0</v>
      </c>
      <c r="CW37" s="199">
        <v>0</v>
      </c>
      <c r="CX37" s="199">
        <v>0</v>
      </c>
      <c r="CY37" s="199">
        <v>0</v>
      </c>
      <c r="CZ37" s="199">
        <v>0</v>
      </c>
      <c r="DA37" s="199">
        <v>0</v>
      </c>
      <c r="DB37" s="199">
        <v>0</v>
      </c>
      <c r="DC37" s="199">
        <v>0</v>
      </c>
      <c r="DD37" s="199">
        <v>0</v>
      </c>
      <c r="DE37" s="199">
        <v>0</v>
      </c>
      <c r="DF37" s="199">
        <v>0</v>
      </c>
      <c r="DG37" s="199">
        <v>0</v>
      </c>
      <c r="DH37" s="199">
        <v>0</v>
      </c>
      <c r="DI37" s="199">
        <v>0</v>
      </c>
      <c r="DJ37" s="199">
        <v>0</v>
      </c>
      <c r="DK37" s="199">
        <v>6.666666666666667</v>
      </c>
      <c r="DL37" s="199">
        <v>0</v>
      </c>
      <c r="DM37" s="199">
        <v>0</v>
      </c>
      <c r="DN37" s="199">
        <v>0</v>
      </c>
      <c r="DO37" s="199">
        <v>0</v>
      </c>
      <c r="DP37" s="199">
        <v>0</v>
      </c>
      <c r="DQ37" s="199">
        <v>0</v>
      </c>
      <c r="DR37" s="199">
        <v>0</v>
      </c>
      <c r="DS37" s="199">
        <v>0</v>
      </c>
      <c r="DT37" s="199">
        <v>0</v>
      </c>
      <c r="DU37" s="199">
        <v>0</v>
      </c>
      <c r="DV37" s="199">
        <v>0</v>
      </c>
      <c r="DW37" s="199">
        <v>0</v>
      </c>
      <c r="DX37" s="199">
        <v>0</v>
      </c>
      <c r="DY37" s="199">
        <v>3.3333333333333335</v>
      </c>
      <c r="DZ37" s="199">
        <v>0</v>
      </c>
      <c r="EA37" s="199">
        <v>0</v>
      </c>
      <c r="EB37" s="199">
        <v>0</v>
      </c>
      <c r="EC37" s="199">
        <v>16.666666666666664</v>
      </c>
      <c r="ED37" s="199">
        <v>0</v>
      </c>
      <c r="EE37" s="199">
        <v>0</v>
      </c>
      <c r="EF37" s="199">
        <v>0</v>
      </c>
      <c r="EG37" s="199">
        <v>0</v>
      </c>
      <c r="EH37" s="199">
        <v>0</v>
      </c>
      <c r="EI37" s="199">
        <v>0</v>
      </c>
      <c r="EJ37" s="199">
        <v>0</v>
      </c>
      <c r="EK37" s="199">
        <v>0</v>
      </c>
      <c r="EL37" s="199">
        <v>0</v>
      </c>
      <c r="EM37" s="199">
        <v>0</v>
      </c>
      <c r="EN37" s="199">
        <v>0</v>
      </c>
      <c r="EO37" s="199">
        <v>0</v>
      </c>
      <c r="EP37" s="199">
        <v>0</v>
      </c>
      <c r="EQ37" s="199">
        <v>0</v>
      </c>
      <c r="ER37" s="199">
        <v>0</v>
      </c>
      <c r="ES37" s="199">
        <v>0</v>
      </c>
    </row>
    <row r="38" spans="1:149" ht="12" customHeight="1">
      <c r="A38" s="15" t="s">
        <v>31</v>
      </c>
      <c r="B38" s="2" t="s">
        <v>98</v>
      </c>
      <c r="C38" s="2" t="s">
        <v>95</v>
      </c>
      <c r="D38" s="2" t="s">
        <v>57</v>
      </c>
      <c r="E38" s="87" t="s">
        <v>113</v>
      </c>
      <c r="F38" s="4">
        <v>0.5</v>
      </c>
      <c r="G38" s="2">
        <v>1</v>
      </c>
      <c r="H38" s="2">
        <v>19790</v>
      </c>
      <c r="I38" s="64">
        <v>112.7</v>
      </c>
      <c r="J38" s="64">
        <v>11.84</v>
      </c>
      <c r="K38" s="2">
        <v>15.07</v>
      </c>
      <c r="L38" s="2">
        <v>8.5</v>
      </c>
      <c r="M38" s="2">
        <v>2.4E-2</v>
      </c>
      <c r="N38" s="2">
        <v>0.37</v>
      </c>
      <c r="O38" s="2">
        <v>0.2</v>
      </c>
      <c r="P38" s="2">
        <v>0.49</v>
      </c>
      <c r="Q38" s="2">
        <v>0.69</v>
      </c>
      <c r="R38" s="2">
        <v>0.01</v>
      </c>
      <c r="S38" s="2">
        <v>1.7000000000000001E-2</v>
      </c>
      <c r="T38" s="2">
        <v>1.2E-2</v>
      </c>
      <c r="U38" s="2">
        <v>1.5</v>
      </c>
      <c r="V38" s="2">
        <v>94</v>
      </c>
      <c r="W38" s="2">
        <v>9</v>
      </c>
      <c r="X38" s="297" t="s">
        <v>315</v>
      </c>
      <c r="Y38" s="288">
        <v>21533.764000000003</v>
      </c>
      <c r="Z38" s="289">
        <v>9166.85</v>
      </c>
      <c r="AA38" s="290">
        <v>12700.254000000001</v>
      </c>
      <c r="AB38" s="92">
        <v>181220.29100000003</v>
      </c>
      <c r="AC38" s="92">
        <v>15200.304000000002</v>
      </c>
      <c r="AD38" s="291">
        <f>LOG(AC38)</f>
        <v>4.1818522737475528</v>
      </c>
      <c r="AE38" s="292">
        <f t="shared" si="5"/>
        <v>47912.2</v>
      </c>
      <c r="AF38" s="291">
        <f>LOG(AE38)</f>
        <v>4.6804461129563304</v>
      </c>
      <c r="AG38" s="98">
        <v>1812542.4501240004</v>
      </c>
      <c r="AH38" s="99">
        <v>5021767.1000000006</v>
      </c>
      <c r="AI38" s="213">
        <v>3583405.0000000005</v>
      </c>
      <c r="AJ38" s="106">
        <v>1438362.1</v>
      </c>
      <c r="AK38" s="114">
        <v>46940</v>
      </c>
      <c r="AL38" s="114">
        <v>572.20000000000005</v>
      </c>
      <c r="AM38" s="114">
        <v>0</v>
      </c>
      <c r="AN38" s="114">
        <v>400</v>
      </c>
      <c r="AO38" s="114">
        <v>0</v>
      </c>
      <c r="AP38" s="114">
        <v>0</v>
      </c>
      <c r="AQ38" s="114">
        <v>0</v>
      </c>
      <c r="AR38" s="114">
        <v>0</v>
      </c>
      <c r="AS38" s="114">
        <v>0</v>
      </c>
      <c r="AT38" s="114">
        <v>0</v>
      </c>
      <c r="AU38" s="199">
        <v>0</v>
      </c>
      <c r="AV38" s="199">
        <v>0</v>
      </c>
      <c r="AW38" s="199">
        <v>0</v>
      </c>
      <c r="AX38" s="199">
        <v>0</v>
      </c>
      <c r="AY38" s="199">
        <v>0</v>
      </c>
      <c r="AZ38" s="199">
        <v>0</v>
      </c>
      <c r="BA38" s="199">
        <v>0</v>
      </c>
      <c r="BB38" s="199">
        <v>0</v>
      </c>
      <c r="BC38" s="199">
        <v>120</v>
      </c>
      <c r="BD38" s="199">
        <v>440</v>
      </c>
      <c r="BE38" s="199">
        <v>0</v>
      </c>
      <c r="BF38" s="199">
        <v>0</v>
      </c>
      <c r="BG38" s="199">
        <v>0</v>
      </c>
      <c r="BH38" s="199">
        <v>0</v>
      </c>
      <c r="BI38" s="199">
        <v>0</v>
      </c>
      <c r="BJ38" s="199">
        <v>0</v>
      </c>
      <c r="BK38" s="199">
        <v>0</v>
      </c>
      <c r="BL38" s="199">
        <v>0</v>
      </c>
      <c r="BM38" s="199">
        <v>46300</v>
      </c>
      <c r="BN38" s="199">
        <v>0</v>
      </c>
      <c r="BO38" s="199">
        <v>0</v>
      </c>
      <c r="BP38" s="199">
        <v>0</v>
      </c>
      <c r="BQ38" s="199">
        <v>0</v>
      </c>
      <c r="BR38" s="199">
        <v>0</v>
      </c>
      <c r="BS38" s="199">
        <v>0</v>
      </c>
      <c r="BT38" s="199">
        <v>0</v>
      </c>
      <c r="BU38" s="199">
        <v>0</v>
      </c>
      <c r="BV38" s="199">
        <v>0</v>
      </c>
      <c r="BW38" s="199">
        <v>0</v>
      </c>
      <c r="BX38" s="199">
        <v>0</v>
      </c>
      <c r="BY38" s="199">
        <v>0</v>
      </c>
      <c r="BZ38" s="199">
        <v>0</v>
      </c>
      <c r="CA38" s="199">
        <v>0</v>
      </c>
      <c r="CB38" s="199">
        <v>0</v>
      </c>
      <c r="CC38" s="199">
        <v>0</v>
      </c>
      <c r="CD38" s="199">
        <v>80</v>
      </c>
      <c r="CE38" s="199">
        <v>0</v>
      </c>
      <c r="CF38" s="199">
        <v>0</v>
      </c>
      <c r="CG38" s="199">
        <v>0</v>
      </c>
      <c r="CH38" s="199">
        <v>8.1999999999999993</v>
      </c>
      <c r="CI38" s="199">
        <v>0</v>
      </c>
      <c r="CJ38" s="199">
        <v>0</v>
      </c>
      <c r="CK38" s="199">
        <v>0</v>
      </c>
      <c r="CL38" s="199">
        <v>0</v>
      </c>
      <c r="CM38" s="199">
        <v>0</v>
      </c>
      <c r="CN38" s="199">
        <v>200</v>
      </c>
      <c r="CO38" s="199">
        <v>0</v>
      </c>
      <c r="CP38" s="199">
        <v>0</v>
      </c>
      <c r="CQ38" s="199">
        <v>0</v>
      </c>
      <c r="CR38" s="199">
        <v>320</v>
      </c>
      <c r="CS38" s="199">
        <v>0</v>
      </c>
      <c r="CT38" s="199">
        <v>0</v>
      </c>
      <c r="CU38" s="199">
        <v>0</v>
      </c>
      <c r="CV38" s="199">
        <v>0</v>
      </c>
      <c r="CW38" s="199">
        <v>0</v>
      </c>
      <c r="CX38" s="199">
        <v>0</v>
      </c>
      <c r="CY38" s="199">
        <v>0</v>
      </c>
      <c r="CZ38" s="199">
        <v>1</v>
      </c>
      <c r="DA38" s="199">
        <v>0</v>
      </c>
      <c r="DB38" s="199">
        <v>40</v>
      </c>
      <c r="DC38" s="199">
        <v>0</v>
      </c>
      <c r="DD38" s="199">
        <v>0</v>
      </c>
      <c r="DE38" s="199">
        <v>0</v>
      </c>
      <c r="DF38" s="199">
        <v>3</v>
      </c>
      <c r="DG38" s="199">
        <v>0</v>
      </c>
      <c r="DH38" s="199">
        <v>0</v>
      </c>
      <c r="DI38" s="199">
        <v>0</v>
      </c>
      <c r="DJ38" s="199">
        <v>0</v>
      </c>
      <c r="DK38" s="199">
        <v>0</v>
      </c>
      <c r="DL38" s="199">
        <v>0</v>
      </c>
      <c r="DM38" s="199">
        <v>0</v>
      </c>
      <c r="DN38" s="199">
        <v>0</v>
      </c>
      <c r="DO38" s="199">
        <v>0</v>
      </c>
      <c r="DP38" s="199">
        <v>0</v>
      </c>
      <c r="DQ38" s="199">
        <v>0</v>
      </c>
      <c r="DR38" s="199">
        <v>0</v>
      </c>
      <c r="DS38" s="199">
        <v>0</v>
      </c>
      <c r="DT38" s="199">
        <v>0</v>
      </c>
      <c r="DU38" s="199">
        <v>0</v>
      </c>
      <c r="DV38" s="199">
        <v>0</v>
      </c>
      <c r="DW38" s="199">
        <v>0</v>
      </c>
      <c r="DX38" s="199">
        <v>0</v>
      </c>
      <c r="DY38" s="199">
        <v>200</v>
      </c>
      <c r="DZ38" s="199">
        <v>120</v>
      </c>
      <c r="EA38" s="199">
        <v>0</v>
      </c>
      <c r="EB38" s="199">
        <v>0</v>
      </c>
      <c r="EC38" s="199">
        <v>80</v>
      </c>
      <c r="ED38" s="199">
        <v>0</v>
      </c>
      <c r="EE38" s="199">
        <v>0</v>
      </c>
      <c r="EF38" s="199">
        <v>0</v>
      </c>
      <c r="EG38" s="199">
        <v>0</v>
      </c>
      <c r="EH38" s="199">
        <v>0</v>
      </c>
      <c r="EI38" s="199">
        <v>0</v>
      </c>
      <c r="EJ38" s="199">
        <v>0</v>
      </c>
      <c r="EK38" s="199">
        <v>0</v>
      </c>
      <c r="EL38" s="199">
        <v>0</v>
      </c>
      <c r="EM38" s="199">
        <v>0</v>
      </c>
      <c r="EN38" s="199">
        <v>0</v>
      </c>
      <c r="EO38" s="199">
        <v>0</v>
      </c>
      <c r="EP38" s="199">
        <v>0</v>
      </c>
      <c r="EQ38" s="199">
        <v>0</v>
      </c>
      <c r="ER38" s="199">
        <v>0</v>
      </c>
      <c r="ES38" s="199">
        <v>0</v>
      </c>
    </row>
    <row r="39" spans="1:149" ht="12" customHeight="1" thickBot="1">
      <c r="A39" s="23" t="s">
        <v>31</v>
      </c>
      <c r="B39" s="12" t="s">
        <v>98</v>
      </c>
      <c r="C39" s="12" t="s">
        <v>95</v>
      </c>
      <c r="D39" s="12" t="s">
        <v>57</v>
      </c>
      <c r="E39" s="89" t="s">
        <v>114</v>
      </c>
      <c r="F39" s="14">
        <v>15</v>
      </c>
      <c r="G39" s="2" t="s">
        <v>29</v>
      </c>
      <c r="H39" s="2">
        <v>50060</v>
      </c>
      <c r="I39" s="64">
        <v>65</v>
      </c>
      <c r="J39" s="64">
        <v>32.83</v>
      </c>
      <c r="K39" s="2">
        <v>16.489999999999998</v>
      </c>
      <c r="L39" s="2">
        <v>8.0399999999999991</v>
      </c>
      <c r="M39" s="2" t="s">
        <v>29</v>
      </c>
      <c r="N39" s="2">
        <v>2.9000000000000001E-2</v>
      </c>
      <c r="O39" s="2">
        <v>9.1999999999999998E-2</v>
      </c>
      <c r="P39" s="2">
        <v>0.14000000000000001</v>
      </c>
      <c r="Q39" s="2">
        <v>0.23</v>
      </c>
      <c r="R39" s="2">
        <v>9.1999999999999998E-2</v>
      </c>
      <c r="S39" s="2">
        <v>2.1999999999999999E-2</v>
      </c>
      <c r="T39" s="2">
        <v>2.1999999999999999E-2</v>
      </c>
      <c r="U39" s="2">
        <v>0.79</v>
      </c>
      <c r="V39" s="2" t="s">
        <v>29</v>
      </c>
      <c r="W39" s="2" t="s">
        <v>29</v>
      </c>
      <c r="X39" s="157" t="s">
        <v>314</v>
      </c>
      <c r="Y39" s="288">
        <v>12500.25</v>
      </c>
      <c r="Z39" s="289">
        <v>5933.4520000000002</v>
      </c>
      <c r="AA39" s="290">
        <v>6750.1350000000002</v>
      </c>
      <c r="AB39" s="93">
        <v>64317.953000000009</v>
      </c>
      <c r="AC39" s="93">
        <v>950.01900000000012</v>
      </c>
      <c r="AD39" s="291">
        <f>LOG(AC39)</f>
        <v>2.9777322910916282</v>
      </c>
      <c r="AE39" s="293">
        <f t="shared" si="5"/>
        <v>789.99999999999989</v>
      </c>
      <c r="AF39" s="291">
        <f>LOG(AE39)</f>
        <v>2.8976270912904414</v>
      </c>
      <c r="AG39" s="101">
        <v>700097.40166800003</v>
      </c>
      <c r="AH39" s="102">
        <v>1900038.0000000002</v>
      </c>
      <c r="AI39" s="110">
        <v>1286692.4000000001</v>
      </c>
      <c r="AJ39" s="110">
        <v>613345.60000000009</v>
      </c>
      <c r="AK39" s="114">
        <v>730</v>
      </c>
      <c r="AL39" s="114">
        <v>26.666666666666668</v>
      </c>
      <c r="AM39" s="114">
        <v>26.666666666666668</v>
      </c>
      <c r="AN39" s="114">
        <v>6.666666666666667</v>
      </c>
      <c r="AO39" s="114">
        <v>0</v>
      </c>
      <c r="AP39" s="114">
        <v>0</v>
      </c>
      <c r="AQ39" s="114">
        <v>0</v>
      </c>
      <c r="AR39" s="114">
        <v>0</v>
      </c>
      <c r="AS39" s="114">
        <v>0</v>
      </c>
      <c r="AT39" s="114">
        <v>0</v>
      </c>
      <c r="AU39" s="199">
        <v>0</v>
      </c>
      <c r="AV39" s="199">
        <v>0</v>
      </c>
      <c r="AW39" s="199">
        <v>0</v>
      </c>
      <c r="AX39" s="199">
        <v>0</v>
      </c>
      <c r="AY39" s="199">
        <v>0</v>
      </c>
      <c r="AZ39" s="199">
        <v>0</v>
      </c>
      <c r="BA39" s="199">
        <v>0</v>
      </c>
      <c r="BB39" s="199">
        <v>0</v>
      </c>
      <c r="BC39" s="199">
        <v>0</v>
      </c>
      <c r="BD39" s="199">
        <v>3.3333333333333335</v>
      </c>
      <c r="BE39" s="199">
        <v>3.3333333333333335</v>
      </c>
      <c r="BF39" s="199">
        <v>0</v>
      </c>
      <c r="BG39" s="199">
        <v>0</v>
      </c>
      <c r="BH39" s="199">
        <v>0</v>
      </c>
      <c r="BI39" s="199">
        <v>0</v>
      </c>
      <c r="BJ39" s="199">
        <v>0</v>
      </c>
      <c r="BK39" s="199">
        <v>0</v>
      </c>
      <c r="BL39" s="199">
        <v>0</v>
      </c>
      <c r="BM39" s="199">
        <v>706.66666666666663</v>
      </c>
      <c r="BN39" s="199">
        <v>0</v>
      </c>
      <c r="BO39" s="199">
        <v>0</v>
      </c>
      <c r="BP39" s="199">
        <v>0</v>
      </c>
      <c r="BQ39" s="199">
        <v>0</v>
      </c>
      <c r="BR39" s="199">
        <v>0</v>
      </c>
      <c r="BS39" s="199">
        <v>0</v>
      </c>
      <c r="BT39" s="199">
        <v>6.666666666666667</v>
      </c>
      <c r="BU39" s="199">
        <v>0</v>
      </c>
      <c r="BV39" s="199">
        <v>0</v>
      </c>
      <c r="BW39" s="199">
        <v>3.3333333333333335</v>
      </c>
      <c r="BX39" s="199">
        <v>3.3333333333333335</v>
      </c>
      <c r="BY39" s="199">
        <v>0</v>
      </c>
      <c r="BZ39" s="199">
        <v>0</v>
      </c>
      <c r="CA39" s="199">
        <v>0</v>
      </c>
      <c r="CB39" s="199">
        <v>0</v>
      </c>
      <c r="CC39" s="199">
        <v>3.3333333333333335</v>
      </c>
      <c r="CD39" s="199">
        <v>0</v>
      </c>
      <c r="CE39" s="199">
        <v>0</v>
      </c>
      <c r="CF39" s="199">
        <v>0</v>
      </c>
      <c r="CG39" s="199">
        <v>0</v>
      </c>
      <c r="CH39" s="199">
        <v>0</v>
      </c>
      <c r="CI39" s="199">
        <v>0</v>
      </c>
      <c r="CJ39" s="199">
        <v>0</v>
      </c>
      <c r="CK39" s="199">
        <v>0</v>
      </c>
      <c r="CL39" s="199">
        <v>0</v>
      </c>
      <c r="CM39" s="199">
        <v>0</v>
      </c>
      <c r="CN39" s="199">
        <v>20</v>
      </c>
      <c r="CO39" s="199">
        <v>0</v>
      </c>
      <c r="CP39" s="199">
        <v>0</v>
      </c>
      <c r="CQ39" s="199">
        <v>6.666666666666667</v>
      </c>
      <c r="CR39" s="199">
        <v>0</v>
      </c>
      <c r="CS39" s="199">
        <v>0</v>
      </c>
      <c r="CT39" s="199">
        <v>0</v>
      </c>
      <c r="CU39" s="199">
        <v>0</v>
      </c>
      <c r="CV39" s="199">
        <v>0</v>
      </c>
      <c r="CW39" s="199">
        <v>0</v>
      </c>
      <c r="CX39" s="199">
        <v>0</v>
      </c>
      <c r="CY39" s="199">
        <v>0</v>
      </c>
      <c r="CZ39" s="199">
        <v>0</v>
      </c>
      <c r="DA39" s="199">
        <v>0</v>
      </c>
      <c r="DB39" s="199">
        <v>0</v>
      </c>
      <c r="DC39" s="199">
        <v>0</v>
      </c>
      <c r="DD39" s="199">
        <v>0</v>
      </c>
      <c r="DE39" s="199">
        <v>0</v>
      </c>
      <c r="DF39" s="199">
        <v>0</v>
      </c>
      <c r="DG39" s="199">
        <v>0</v>
      </c>
      <c r="DH39" s="199">
        <v>0</v>
      </c>
      <c r="DI39" s="199">
        <v>0</v>
      </c>
      <c r="DJ39" s="199">
        <v>0</v>
      </c>
      <c r="DK39" s="199">
        <v>0</v>
      </c>
      <c r="DL39" s="199">
        <v>0</v>
      </c>
      <c r="DM39" s="199">
        <v>0</v>
      </c>
      <c r="DN39" s="199">
        <v>0</v>
      </c>
      <c r="DO39" s="199">
        <v>0</v>
      </c>
      <c r="DP39" s="199">
        <v>0</v>
      </c>
      <c r="DQ39" s="199">
        <v>0</v>
      </c>
      <c r="DR39" s="199">
        <v>3.3333333333333335</v>
      </c>
      <c r="DS39" s="199">
        <v>0</v>
      </c>
      <c r="DT39" s="199">
        <v>0</v>
      </c>
      <c r="DU39" s="199">
        <v>23.333333333333336</v>
      </c>
      <c r="DV39" s="199">
        <v>0</v>
      </c>
      <c r="DW39" s="199">
        <v>0</v>
      </c>
      <c r="DX39" s="199">
        <v>0</v>
      </c>
      <c r="DY39" s="199">
        <v>6.666666666666667</v>
      </c>
      <c r="DZ39" s="199">
        <v>0</v>
      </c>
      <c r="EA39" s="199">
        <v>0</v>
      </c>
      <c r="EB39" s="199">
        <v>0</v>
      </c>
      <c r="EC39" s="199">
        <v>0</v>
      </c>
      <c r="ED39" s="199">
        <v>0</v>
      </c>
      <c r="EE39" s="199">
        <v>0</v>
      </c>
      <c r="EF39" s="199">
        <v>0</v>
      </c>
      <c r="EG39" s="199">
        <v>0</v>
      </c>
      <c r="EH39" s="199">
        <v>0</v>
      </c>
      <c r="EI39" s="199">
        <v>0</v>
      </c>
      <c r="EJ39" s="199">
        <v>0</v>
      </c>
      <c r="EK39" s="199">
        <v>0</v>
      </c>
      <c r="EL39" s="199">
        <v>0</v>
      </c>
      <c r="EM39" s="199">
        <v>0</v>
      </c>
      <c r="EN39" s="199">
        <v>0</v>
      </c>
      <c r="EO39" s="199">
        <v>0</v>
      </c>
      <c r="EP39" s="199">
        <v>0</v>
      </c>
      <c r="EQ39" s="199">
        <v>0</v>
      </c>
      <c r="ER39" s="199">
        <v>0</v>
      </c>
      <c r="ES39" s="199">
        <v>0</v>
      </c>
    </row>
    <row r="40" spans="1:149" ht="12" customHeight="1">
      <c r="A40" s="26" t="s">
        <v>31</v>
      </c>
      <c r="B40" s="11" t="s">
        <v>100</v>
      </c>
      <c r="C40" s="11" t="s">
        <v>101</v>
      </c>
      <c r="D40" s="11" t="s">
        <v>57</v>
      </c>
      <c r="E40" s="90" t="s">
        <v>113</v>
      </c>
      <c r="F40" s="13">
        <v>0.50600000000000001</v>
      </c>
      <c r="G40" s="2">
        <v>1.7</v>
      </c>
      <c r="H40" s="2">
        <v>19280</v>
      </c>
      <c r="I40" s="64">
        <v>106.9</v>
      </c>
      <c r="J40" s="64">
        <v>11.51</v>
      </c>
      <c r="K40" s="2">
        <v>15.3</v>
      </c>
      <c r="L40" s="2">
        <v>8.52</v>
      </c>
      <c r="M40" s="2">
        <v>0.01</v>
      </c>
      <c r="N40" s="2">
        <v>0.61</v>
      </c>
      <c r="O40" s="2">
        <v>4.8000000000000001E-2</v>
      </c>
      <c r="P40" s="2">
        <v>0.78</v>
      </c>
      <c r="Q40" s="2">
        <v>0.83</v>
      </c>
      <c r="R40" s="2">
        <v>1.2999999999999999E-2</v>
      </c>
      <c r="S40" s="2">
        <v>2.5000000000000001E-2</v>
      </c>
      <c r="T40" s="2">
        <v>1.9E-2</v>
      </c>
      <c r="U40" s="2">
        <v>2.4</v>
      </c>
      <c r="V40" s="2">
        <v>99</v>
      </c>
      <c r="W40" s="2">
        <v>11</v>
      </c>
      <c r="X40" s="297" t="s">
        <v>315</v>
      </c>
      <c r="Y40" s="288">
        <v>3216.7310000000002</v>
      </c>
      <c r="Z40" s="294">
        <v>716.68100000000004</v>
      </c>
      <c r="AA40" s="295">
        <v>2600.0520000000001</v>
      </c>
      <c r="AB40" s="94">
        <v>65984.653000000006</v>
      </c>
      <c r="AC40" s="94">
        <v>12216.911000000002</v>
      </c>
      <c r="AD40" s="291">
        <f>LOG(AC40)</f>
        <v>4.0869614100602645</v>
      </c>
      <c r="AE40" s="292">
        <f t="shared" si="5"/>
        <v>36900.400000000001</v>
      </c>
      <c r="AF40" s="291">
        <f>LOG(AE40)</f>
        <v>4.5670310739328057</v>
      </c>
      <c r="AG40" s="98">
        <v>2971372.1595880007</v>
      </c>
      <c r="AH40" s="99">
        <v>7660153.2000000011</v>
      </c>
      <c r="AI40" s="213">
        <v>4051747.7</v>
      </c>
      <c r="AJ40" s="106">
        <v>3608405.5000000005</v>
      </c>
      <c r="AK40" s="114">
        <v>33300</v>
      </c>
      <c r="AL40" s="114">
        <v>2440.4</v>
      </c>
      <c r="AM40" s="114">
        <v>520</v>
      </c>
      <c r="AN40" s="114">
        <v>640</v>
      </c>
      <c r="AO40" s="114">
        <v>0</v>
      </c>
      <c r="AP40" s="114">
        <v>0</v>
      </c>
      <c r="AQ40" s="114">
        <v>0</v>
      </c>
      <c r="AR40" s="114">
        <v>0</v>
      </c>
      <c r="AS40" s="114">
        <v>0</v>
      </c>
      <c r="AT40" s="114">
        <v>0</v>
      </c>
      <c r="AU40" s="199">
        <v>0</v>
      </c>
      <c r="AV40" s="199">
        <v>0</v>
      </c>
      <c r="AW40" s="199">
        <v>0</v>
      </c>
      <c r="AX40" s="199">
        <v>0</v>
      </c>
      <c r="AY40" s="199">
        <v>560</v>
      </c>
      <c r="AZ40" s="199">
        <v>0</v>
      </c>
      <c r="BA40" s="199">
        <v>0</v>
      </c>
      <c r="BB40" s="199">
        <v>0</v>
      </c>
      <c r="BC40" s="199">
        <v>0</v>
      </c>
      <c r="BD40" s="199">
        <v>120</v>
      </c>
      <c r="BE40" s="199">
        <v>0</v>
      </c>
      <c r="BF40" s="199">
        <v>0</v>
      </c>
      <c r="BG40" s="199">
        <v>0</v>
      </c>
      <c r="BH40" s="199">
        <v>0</v>
      </c>
      <c r="BI40" s="199">
        <v>0</v>
      </c>
      <c r="BJ40" s="199">
        <v>0</v>
      </c>
      <c r="BK40" s="199">
        <v>0</v>
      </c>
      <c r="BL40" s="199">
        <v>0</v>
      </c>
      <c r="BM40" s="199">
        <v>32500</v>
      </c>
      <c r="BN40" s="199">
        <v>0</v>
      </c>
      <c r="BO40" s="199">
        <v>0</v>
      </c>
      <c r="BP40" s="199">
        <v>0</v>
      </c>
      <c r="BQ40" s="199">
        <v>0</v>
      </c>
      <c r="BR40" s="199">
        <v>0</v>
      </c>
      <c r="BS40" s="199">
        <v>0</v>
      </c>
      <c r="BT40" s="199">
        <v>0</v>
      </c>
      <c r="BU40" s="199">
        <v>0</v>
      </c>
      <c r="BV40" s="199">
        <v>0</v>
      </c>
      <c r="BW40" s="199">
        <v>0</v>
      </c>
      <c r="BX40" s="199">
        <v>40</v>
      </c>
      <c r="BY40" s="199">
        <v>80</v>
      </c>
      <c r="BZ40" s="199">
        <v>0</v>
      </c>
      <c r="CA40" s="199">
        <v>0</v>
      </c>
      <c r="CB40" s="199">
        <v>0</v>
      </c>
      <c r="CC40" s="199">
        <v>0</v>
      </c>
      <c r="CD40" s="199">
        <v>0</v>
      </c>
      <c r="CE40" s="199">
        <v>0</v>
      </c>
      <c r="CF40" s="199">
        <v>0</v>
      </c>
      <c r="CG40" s="199">
        <v>0</v>
      </c>
      <c r="CH40" s="199">
        <v>0</v>
      </c>
      <c r="CI40" s="199">
        <v>0</v>
      </c>
      <c r="CJ40" s="199">
        <v>0</v>
      </c>
      <c r="CK40" s="199">
        <v>0</v>
      </c>
      <c r="CL40" s="199">
        <v>80</v>
      </c>
      <c r="CM40" s="199">
        <v>0</v>
      </c>
      <c r="CN40" s="199">
        <v>1600</v>
      </c>
      <c r="CO40" s="199">
        <v>40</v>
      </c>
      <c r="CP40" s="199">
        <v>0</v>
      </c>
      <c r="CQ40" s="199">
        <v>0</v>
      </c>
      <c r="CR40" s="199">
        <v>360</v>
      </c>
      <c r="CS40" s="199">
        <v>0</v>
      </c>
      <c r="CT40" s="199">
        <v>0</v>
      </c>
      <c r="CU40" s="199">
        <v>0</v>
      </c>
      <c r="CV40" s="199">
        <v>0</v>
      </c>
      <c r="CW40" s="199">
        <v>0</v>
      </c>
      <c r="CX40" s="199">
        <v>0</v>
      </c>
      <c r="CY40" s="199">
        <v>0</v>
      </c>
      <c r="CZ40" s="199">
        <v>0</v>
      </c>
      <c r="DA40" s="199">
        <v>0</v>
      </c>
      <c r="DB40" s="199">
        <v>0</v>
      </c>
      <c r="DC40" s="199">
        <v>0</v>
      </c>
      <c r="DD40" s="199">
        <v>0</v>
      </c>
      <c r="DE40" s="199">
        <v>0</v>
      </c>
      <c r="DF40" s="199">
        <v>0.4</v>
      </c>
      <c r="DG40" s="199">
        <v>0</v>
      </c>
      <c r="DH40" s="199">
        <v>0</v>
      </c>
      <c r="DI40" s="199">
        <v>360</v>
      </c>
      <c r="DJ40" s="199">
        <v>0</v>
      </c>
      <c r="DK40" s="199">
        <v>0</v>
      </c>
      <c r="DL40" s="199">
        <v>0</v>
      </c>
      <c r="DM40" s="199">
        <v>0</v>
      </c>
      <c r="DN40" s="199">
        <v>320</v>
      </c>
      <c r="DO40" s="199">
        <v>0</v>
      </c>
      <c r="DP40" s="199">
        <v>160</v>
      </c>
      <c r="DQ40" s="199">
        <v>0</v>
      </c>
      <c r="DR40" s="199">
        <v>40</v>
      </c>
      <c r="DS40" s="199">
        <v>0</v>
      </c>
      <c r="DT40" s="199">
        <v>0</v>
      </c>
      <c r="DU40" s="199">
        <v>0</v>
      </c>
      <c r="DV40" s="199">
        <v>0</v>
      </c>
      <c r="DW40" s="199">
        <v>0</v>
      </c>
      <c r="DX40" s="199">
        <v>0</v>
      </c>
      <c r="DY40" s="199">
        <v>120</v>
      </c>
      <c r="DZ40" s="199">
        <v>0</v>
      </c>
      <c r="EA40" s="199">
        <v>0</v>
      </c>
      <c r="EB40" s="199">
        <v>0</v>
      </c>
      <c r="EC40" s="199">
        <v>520</v>
      </c>
      <c r="ED40" s="199">
        <v>0</v>
      </c>
      <c r="EE40" s="199">
        <v>0</v>
      </c>
      <c r="EF40" s="199">
        <v>0</v>
      </c>
      <c r="EG40" s="199">
        <v>0</v>
      </c>
      <c r="EH40" s="199">
        <v>0</v>
      </c>
      <c r="EI40" s="199">
        <v>0</v>
      </c>
      <c r="EJ40" s="199">
        <v>0</v>
      </c>
      <c r="EK40" s="199">
        <v>0</v>
      </c>
      <c r="EL40" s="199">
        <v>0</v>
      </c>
      <c r="EM40" s="199">
        <v>0</v>
      </c>
      <c r="EN40" s="199">
        <v>0</v>
      </c>
      <c r="EO40" s="199">
        <v>0</v>
      </c>
      <c r="EP40" s="199">
        <v>0</v>
      </c>
      <c r="EQ40" s="199">
        <v>0</v>
      </c>
      <c r="ER40" s="199">
        <v>0</v>
      </c>
      <c r="ES40" s="199">
        <v>0</v>
      </c>
    </row>
    <row r="41" spans="1:149" ht="12" customHeight="1">
      <c r="A41" s="15" t="s">
        <v>31</v>
      </c>
      <c r="B41" s="2" t="s">
        <v>100</v>
      </c>
      <c r="C41" s="2" t="s">
        <v>101</v>
      </c>
      <c r="D41" s="2" t="s">
        <v>57</v>
      </c>
      <c r="E41" s="88" t="s">
        <v>114</v>
      </c>
      <c r="F41" s="4">
        <v>15</v>
      </c>
      <c r="G41" s="2" t="s">
        <v>29</v>
      </c>
      <c r="H41" s="2">
        <v>49890</v>
      </c>
      <c r="I41" s="64">
        <v>84.7</v>
      </c>
      <c r="J41" s="64">
        <v>32.69</v>
      </c>
      <c r="K41" s="2">
        <v>15.82</v>
      </c>
      <c r="L41" s="2">
        <v>8.17</v>
      </c>
      <c r="M41" s="2" t="s">
        <v>29</v>
      </c>
      <c r="N41" s="2">
        <v>0.12</v>
      </c>
      <c r="O41" s="2">
        <v>3.3000000000000002E-2</v>
      </c>
      <c r="P41" s="2">
        <v>0.19</v>
      </c>
      <c r="Q41" s="2">
        <v>0.22</v>
      </c>
      <c r="R41" s="2">
        <v>4.2999999999999997E-2</v>
      </c>
      <c r="S41" s="2">
        <v>1.6E-2</v>
      </c>
      <c r="T41" s="2">
        <v>1.4999999999999999E-2</v>
      </c>
      <c r="U41" s="2">
        <v>0.46</v>
      </c>
      <c r="V41" s="2" t="s">
        <v>29</v>
      </c>
      <c r="W41" s="2" t="s">
        <v>29</v>
      </c>
      <c r="X41" s="157" t="s">
        <v>314</v>
      </c>
      <c r="Y41" s="288">
        <v>11400.228000000001</v>
      </c>
      <c r="Z41" s="294">
        <v>7600.152000000001</v>
      </c>
      <c r="AA41" s="295">
        <v>3800.0760000000005</v>
      </c>
      <c r="AB41" s="92">
        <v>44867.564000000006</v>
      </c>
      <c r="AC41" s="92">
        <v>6616.7990000000009</v>
      </c>
      <c r="AD41" s="291"/>
      <c r="AE41" s="292">
        <f t="shared" si="5"/>
        <v>259.99999999999994</v>
      </c>
      <c r="AF41" s="291"/>
      <c r="AG41" s="100">
        <v>1122617.4519000002</v>
      </c>
      <c r="AH41" s="99">
        <v>3890077.8000000003</v>
      </c>
      <c r="AI41" s="109">
        <v>1968372.7000000002</v>
      </c>
      <c r="AJ41" s="106">
        <v>1921705.1</v>
      </c>
      <c r="AK41" s="114">
        <v>203.33333333333329</v>
      </c>
      <c r="AL41" s="114">
        <v>30</v>
      </c>
      <c r="AM41" s="114">
        <v>3.3333333333333335</v>
      </c>
      <c r="AN41" s="114">
        <v>23.333333333333336</v>
      </c>
      <c r="AO41" s="114">
        <v>0</v>
      </c>
      <c r="AP41" s="114">
        <v>0</v>
      </c>
      <c r="AQ41" s="114">
        <v>0</v>
      </c>
      <c r="AR41" s="114">
        <v>0</v>
      </c>
      <c r="AS41" s="114">
        <v>0</v>
      </c>
      <c r="AT41" s="114">
        <v>0</v>
      </c>
      <c r="AU41" s="199">
        <v>6.666666666666667</v>
      </c>
      <c r="AV41" s="199">
        <v>0</v>
      </c>
      <c r="AW41" s="199">
        <v>0</v>
      </c>
      <c r="AX41" s="199">
        <v>0</v>
      </c>
      <c r="AY41" s="199">
        <v>0</v>
      </c>
      <c r="AZ41" s="199">
        <v>0</v>
      </c>
      <c r="BA41" s="199">
        <v>0</v>
      </c>
      <c r="BB41" s="199">
        <v>0</v>
      </c>
      <c r="BC41" s="199">
        <v>0</v>
      </c>
      <c r="BD41" s="199">
        <v>0</v>
      </c>
      <c r="BE41" s="199">
        <v>0</v>
      </c>
      <c r="BF41" s="199">
        <v>0</v>
      </c>
      <c r="BG41" s="199">
        <v>0</v>
      </c>
      <c r="BH41" s="199">
        <v>0</v>
      </c>
      <c r="BI41" s="199">
        <v>0</v>
      </c>
      <c r="BJ41" s="199">
        <v>0</v>
      </c>
      <c r="BK41" s="199">
        <v>0</v>
      </c>
      <c r="BL41" s="199">
        <v>0</v>
      </c>
      <c r="BM41" s="199">
        <v>183.33333333333331</v>
      </c>
      <c r="BN41" s="199">
        <v>0</v>
      </c>
      <c r="BO41" s="199">
        <v>0</v>
      </c>
      <c r="BP41" s="199">
        <v>0</v>
      </c>
      <c r="BQ41" s="199">
        <v>0</v>
      </c>
      <c r="BR41" s="199">
        <v>0</v>
      </c>
      <c r="BS41" s="199">
        <v>0</v>
      </c>
      <c r="BT41" s="199">
        <v>0</v>
      </c>
      <c r="BU41" s="199">
        <v>0</v>
      </c>
      <c r="BV41" s="199">
        <v>0</v>
      </c>
      <c r="BW41" s="199">
        <v>0</v>
      </c>
      <c r="BX41" s="199">
        <v>6.666666666666667</v>
      </c>
      <c r="BY41" s="199">
        <v>6.666666666666667</v>
      </c>
      <c r="BZ41" s="199">
        <v>0</v>
      </c>
      <c r="CA41" s="199">
        <v>0</v>
      </c>
      <c r="CB41" s="199">
        <v>0</v>
      </c>
      <c r="CC41" s="199">
        <v>0</v>
      </c>
      <c r="CD41" s="199">
        <v>0</v>
      </c>
      <c r="CE41" s="199">
        <v>0</v>
      </c>
      <c r="CF41" s="199">
        <v>0</v>
      </c>
      <c r="CG41" s="199">
        <v>0</v>
      </c>
      <c r="CH41" s="199">
        <v>0</v>
      </c>
      <c r="CI41" s="199">
        <v>0</v>
      </c>
      <c r="CJ41" s="199">
        <v>0</v>
      </c>
      <c r="CK41" s="199">
        <v>0</v>
      </c>
      <c r="CL41" s="199">
        <v>0</v>
      </c>
      <c r="CM41" s="199">
        <v>0</v>
      </c>
      <c r="CN41" s="199">
        <v>26.666666666666668</v>
      </c>
      <c r="CO41" s="199">
        <v>3.3333333333333335</v>
      </c>
      <c r="CP41" s="199">
        <v>0</v>
      </c>
      <c r="CQ41" s="199">
        <v>0</v>
      </c>
      <c r="CR41" s="199">
        <v>0</v>
      </c>
      <c r="CS41" s="199">
        <v>0</v>
      </c>
      <c r="CT41" s="199">
        <v>0</v>
      </c>
      <c r="CU41" s="199">
        <v>0</v>
      </c>
      <c r="CV41" s="199">
        <v>0</v>
      </c>
      <c r="CW41" s="199">
        <v>0</v>
      </c>
      <c r="CX41" s="199">
        <v>0</v>
      </c>
      <c r="CY41" s="199">
        <v>0</v>
      </c>
      <c r="CZ41" s="199">
        <v>0</v>
      </c>
      <c r="DA41" s="199">
        <v>0</v>
      </c>
      <c r="DB41" s="199">
        <v>0</v>
      </c>
      <c r="DC41" s="199">
        <v>0</v>
      </c>
      <c r="DD41" s="199">
        <v>0</v>
      </c>
      <c r="DE41" s="199">
        <v>0</v>
      </c>
      <c r="DF41" s="199">
        <v>0</v>
      </c>
      <c r="DG41" s="199">
        <v>0</v>
      </c>
      <c r="DH41" s="199">
        <v>0</v>
      </c>
      <c r="DI41" s="199">
        <v>0</v>
      </c>
      <c r="DJ41" s="199">
        <v>0</v>
      </c>
      <c r="DK41" s="199">
        <v>0</v>
      </c>
      <c r="DL41" s="199">
        <v>0</v>
      </c>
      <c r="DM41" s="199">
        <v>0</v>
      </c>
      <c r="DN41" s="199">
        <v>3.3333333333333335</v>
      </c>
      <c r="DO41" s="199">
        <v>0</v>
      </c>
      <c r="DP41" s="199">
        <v>0</v>
      </c>
      <c r="DQ41" s="199">
        <v>0</v>
      </c>
      <c r="DR41" s="199">
        <v>0</v>
      </c>
      <c r="DS41" s="199">
        <v>0</v>
      </c>
      <c r="DT41" s="199">
        <v>0</v>
      </c>
      <c r="DU41" s="199">
        <v>0</v>
      </c>
      <c r="DV41" s="199">
        <v>0</v>
      </c>
      <c r="DW41" s="199">
        <v>0</v>
      </c>
      <c r="DX41" s="199">
        <v>0</v>
      </c>
      <c r="DY41" s="199">
        <v>0</v>
      </c>
      <c r="DZ41" s="199">
        <v>0</v>
      </c>
      <c r="EA41" s="199">
        <v>0</v>
      </c>
      <c r="EB41" s="199">
        <v>0</v>
      </c>
      <c r="EC41" s="199">
        <v>23.333333333333336</v>
      </c>
      <c r="ED41" s="199">
        <v>0</v>
      </c>
      <c r="EE41" s="199">
        <v>0</v>
      </c>
      <c r="EF41" s="199">
        <v>0</v>
      </c>
      <c r="EG41" s="199">
        <v>0</v>
      </c>
      <c r="EH41" s="199">
        <v>0</v>
      </c>
      <c r="EI41" s="199">
        <v>0</v>
      </c>
      <c r="EJ41" s="199">
        <v>0</v>
      </c>
      <c r="EK41" s="199">
        <v>0</v>
      </c>
      <c r="EL41" s="199">
        <v>0</v>
      </c>
      <c r="EM41" s="199">
        <v>0</v>
      </c>
      <c r="EN41" s="199">
        <v>0</v>
      </c>
      <c r="EO41" s="199">
        <v>0</v>
      </c>
      <c r="EP41" s="199">
        <v>0</v>
      </c>
      <c r="EQ41" s="199">
        <v>0</v>
      </c>
      <c r="ER41" s="199">
        <v>0</v>
      </c>
      <c r="ES41" s="199">
        <v>0</v>
      </c>
    </row>
    <row r="42" spans="1:149" ht="12" customHeight="1">
      <c r="A42" s="15" t="s">
        <v>31</v>
      </c>
      <c r="B42" s="2" t="s">
        <v>103</v>
      </c>
      <c r="C42" s="2" t="s">
        <v>101</v>
      </c>
      <c r="D42" s="2" t="s">
        <v>57</v>
      </c>
      <c r="E42" s="87" t="s">
        <v>113</v>
      </c>
      <c r="F42" s="4">
        <v>0.51100000000000001</v>
      </c>
      <c r="G42" s="2">
        <v>1.7</v>
      </c>
      <c r="H42" s="2">
        <v>30890</v>
      </c>
      <c r="I42" s="64">
        <v>89.1</v>
      </c>
      <c r="J42" s="64">
        <v>19.25</v>
      </c>
      <c r="K42" s="2">
        <v>15.36</v>
      </c>
      <c r="L42" s="2">
        <v>8.01</v>
      </c>
      <c r="M42" s="2">
        <v>3.2000000000000002E-3</v>
      </c>
      <c r="N42" s="2">
        <v>0.49</v>
      </c>
      <c r="O42" s="2">
        <v>1.7999999999999999E-2</v>
      </c>
      <c r="P42" s="2">
        <v>0.69</v>
      </c>
      <c r="Q42" s="2">
        <v>0.7</v>
      </c>
      <c r="R42" s="2">
        <v>1.4999999999999999E-2</v>
      </c>
      <c r="S42" s="2">
        <v>2.1000000000000001E-2</v>
      </c>
      <c r="T42" s="2">
        <v>5.0000000000000001E-3</v>
      </c>
      <c r="U42" s="2">
        <v>2.1</v>
      </c>
      <c r="V42" s="2">
        <v>94</v>
      </c>
      <c r="W42" s="2">
        <v>9</v>
      </c>
      <c r="X42" s="297" t="s">
        <v>315</v>
      </c>
      <c r="Y42" s="288">
        <v>7550.1510000000007</v>
      </c>
      <c r="Z42" s="289">
        <v>2466.7160000000003</v>
      </c>
      <c r="AA42" s="290">
        <v>5133.4360000000006</v>
      </c>
      <c r="AB42" s="92">
        <v>97801.956000000006</v>
      </c>
      <c r="AC42" s="92">
        <v>12333.58</v>
      </c>
      <c r="AD42" s="291">
        <f>LOG(AC42)</f>
        <v>4.0910891551501125</v>
      </c>
      <c r="AE42" s="292">
        <f t="shared" si="5"/>
        <v>2626.6666666666665</v>
      </c>
      <c r="AF42" s="291">
        <f>LOG(AE42)</f>
        <v>3.4194049627698928</v>
      </c>
      <c r="AG42" s="98">
        <v>1615407.6408400002</v>
      </c>
      <c r="AH42" s="99">
        <v>1420028.4000000001</v>
      </c>
      <c r="AI42" s="213">
        <v>586678.4</v>
      </c>
      <c r="AJ42" s="106">
        <v>833350.00000000012</v>
      </c>
      <c r="AK42" s="114">
        <v>973.33333333333314</v>
      </c>
      <c r="AL42" s="114">
        <v>453.33333333333343</v>
      </c>
      <c r="AM42" s="114">
        <v>86.666666666666657</v>
      </c>
      <c r="AN42" s="114">
        <v>1113.3333333333333</v>
      </c>
      <c r="AO42" s="114">
        <v>0</v>
      </c>
      <c r="AP42" s="114">
        <v>0</v>
      </c>
      <c r="AQ42" s="114">
        <v>0</v>
      </c>
      <c r="AR42" s="114">
        <v>0</v>
      </c>
      <c r="AS42" s="114">
        <v>0</v>
      </c>
      <c r="AT42" s="114">
        <v>0</v>
      </c>
      <c r="AU42" s="199">
        <v>0</v>
      </c>
      <c r="AV42" s="199">
        <v>0</v>
      </c>
      <c r="AW42" s="199">
        <v>0</v>
      </c>
      <c r="AX42" s="199">
        <v>0</v>
      </c>
      <c r="AY42" s="199">
        <v>66.666666666666657</v>
      </c>
      <c r="AZ42" s="199">
        <v>0</v>
      </c>
      <c r="BA42" s="199">
        <v>0</v>
      </c>
      <c r="BB42" s="199">
        <v>0</v>
      </c>
      <c r="BC42" s="199">
        <v>6.666666666666667</v>
      </c>
      <c r="BD42" s="199">
        <v>13.333333333333334</v>
      </c>
      <c r="BE42" s="199">
        <v>0</v>
      </c>
      <c r="BF42" s="199">
        <v>0</v>
      </c>
      <c r="BG42" s="199">
        <v>0</v>
      </c>
      <c r="BH42" s="199">
        <v>0</v>
      </c>
      <c r="BI42" s="199">
        <v>0</v>
      </c>
      <c r="BJ42" s="199">
        <v>0</v>
      </c>
      <c r="BK42" s="199">
        <v>0</v>
      </c>
      <c r="BL42" s="199">
        <v>0</v>
      </c>
      <c r="BM42" s="199">
        <v>873.33333333333326</v>
      </c>
      <c r="BN42" s="199">
        <v>0</v>
      </c>
      <c r="BO42" s="199">
        <v>0</v>
      </c>
      <c r="BP42" s="199">
        <v>0</v>
      </c>
      <c r="BQ42" s="199">
        <v>0</v>
      </c>
      <c r="BR42" s="199">
        <v>0</v>
      </c>
      <c r="BS42" s="199">
        <v>0</v>
      </c>
      <c r="BT42" s="199">
        <v>0</v>
      </c>
      <c r="BU42" s="199">
        <v>0</v>
      </c>
      <c r="BV42" s="199">
        <v>0</v>
      </c>
      <c r="BW42" s="199">
        <v>0</v>
      </c>
      <c r="BX42" s="199">
        <v>6.666666666666667</v>
      </c>
      <c r="BY42" s="199">
        <v>0</v>
      </c>
      <c r="BZ42" s="199">
        <v>0</v>
      </c>
      <c r="CA42" s="199">
        <v>0</v>
      </c>
      <c r="CB42" s="199">
        <v>0</v>
      </c>
      <c r="CC42" s="199">
        <v>6.666666666666667</v>
      </c>
      <c r="CD42" s="199">
        <v>0</v>
      </c>
      <c r="CE42" s="199">
        <v>0</v>
      </c>
      <c r="CF42" s="199">
        <v>0</v>
      </c>
      <c r="CG42" s="199">
        <v>0</v>
      </c>
      <c r="CH42" s="199">
        <v>0</v>
      </c>
      <c r="CI42" s="199">
        <v>0</v>
      </c>
      <c r="CJ42" s="199">
        <v>0</v>
      </c>
      <c r="CK42" s="199">
        <v>0</v>
      </c>
      <c r="CL42" s="199">
        <v>0</v>
      </c>
      <c r="CM42" s="199">
        <v>0</v>
      </c>
      <c r="CN42" s="199">
        <v>300</v>
      </c>
      <c r="CO42" s="199">
        <v>6.666666666666667</v>
      </c>
      <c r="CP42" s="199">
        <v>0</v>
      </c>
      <c r="CQ42" s="199">
        <v>0</v>
      </c>
      <c r="CR42" s="199">
        <v>86.666666666666671</v>
      </c>
      <c r="CS42" s="199">
        <v>0</v>
      </c>
      <c r="CT42" s="199">
        <v>0</v>
      </c>
      <c r="CU42" s="199">
        <v>0</v>
      </c>
      <c r="CV42" s="199">
        <v>0</v>
      </c>
      <c r="CW42" s="199">
        <v>0</v>
      </c>
      <c r="CX42" s="199">
        <v>0</v>
      </c>
      <c r="CY42" s="199">
        <v>0</v>
      </c>
      <c r="CZ42" s="199">
        <v>6.666666666666667</v>
      </c>
      <c r="DA42" s="199">
        <v>0</v>
      </c>
      <c r="DB42" s="199">
        <v>0</v>
      </c>
      <c r="DC42" s="199">
        <v>0</v>
      </c>
      <c r="DD42" s="199">
        <v>0</v>
      </c>
      <c r="DE42" s="199">
        <v>0</v>
      </c>
      <c r="DF42" s="199">
        <v>6.666666666666667</v>
      </c>
      <c r="DG42" s="199">
        <v>6.666666666666667</v>
      </c>
      <c r="DH42" s="199">
        <v>0</v>
      </c>
      <c r="DI42" s="199">
        <v>40</v>
      </c>
      <c r="DJ42" s="199">
        <v>0</v>
      </c>
      <c r="DK42" s="199">
        <v>0</v>
      </c>
      <c r="DL42" s="199">
        <v>0</v>
      </c>
      <c r="DM42" s="199">
        <v>0</v>
      </c>
      <c r="DN42" s="199">
        <v>6.666666666666667</v>
      </c>
      <c r="DO42" s="199">
        <v>13.333333333333334</v>
      </c>
      <c r="DP42" s="199">
        <v>0</v>
      </c>
      <c r="DQ42" s="199">
        <v>13.333333333333334</v>
      </c>
      <c r="DR42" s="199">
        <v>20</v>
      </c>
      <c r="DS42" s="199">
        <v>0</v>
      </c>
      <c r="DT42" s="199">
        <v>0</v>
      </c>
      <c r="DU42" s="199">
        <v>33.333333333333329</v>
      </c>
      <c r="DV42" s="199">
        <v>0</v>
      </c>
      <c r="DW42" s="199">
        <v>0</v>
      </c>
      <c r="DX42" s="199">
        <v>0</v>
      </c>
      <c r="DY42" s="199">
        <v>86.666666666666671</v>
      </c>
      <c r="DZ42" s="199">
        <v>46.666666666666671</v>
      </c>
      <c r="EA42" s="199">
        <v>0</v>
      </c>
      <c r="EB42" s="199">
        <v>0</v>
      </c>
      <c r="EC42" s="199">
        <v>980</v>
      </c>
      <c r="ED42" s="199">
        <v>0</v>
      </c>
      <c r="EE42" s="199">
        <v>0</v>
      </c>
      <c r="EF42" s="199">
        <v>0</v>
      </c>
      <c r="EG42" s="199">
        <v>0</v>
      </c>
      <c r="EH42" s="199">
        <v>0</v>
      </c>
      <c r="EI42" s="199">
        <v>0</v>
      </c>
      <c r="EJ42" s="199">
        <v>0</v>
      </c>
      <c r="EK42" s="199">
        <v>0</v>
      </c>
      <c r="EL42" s="199">
        <v>0</v>
      </c>
      <c r="EM42" s="199">
        <v>0</v>
      </c>
      <c r="EN42" s="199">
        <v>0</v>
      </c>
      <c r="EO42" s="199">
        <v>0</v>
      </c>
      <c r="EP42" s="199">
        <v>0</v>
      </c>
      <c r="EQ42" s="199">
        <v>0</v>
      </c>
      <c r="ER42" s="199">
        <v>0</v>
      </c>
      <c r="ES42" s="199">
        <v>0</v>
      </c>
    </row>
    <row r="43" spans="1:149" ht="12" customHeight="1" thickBot="1">
      <c r="A43" s="23" t="s">
        <v>31</v>
      </c>
      <c r="B43" s="12" t="s">
        <v>103</v>
      </c>
      <c r="C43" s="12" t="s">
        <v>101</v>
      </c>
      <c r="D43" s="12" t="s">
        <v>57</v>
      </c>
      <c r="E43" s="89" t="s">
        <v>114</v>
      </c>
      <c r="F43" s="14">
        <v>15.5</v>
      </c>
      <c r="G43" s="2" t="s">
        <v>29</v>
      </c>
      <c r="H43" s="2">
        <v>51390</v>
      </c>
      <c r="I43" s="64">
        <v>93.7</v>
      </c>
      <c r="J43" s="296">
        <v>33.81</v>
      </c>
      <c r="K43" s="2">
        <v>16.34</v>
      </c>
      <c r="L43" s="2">
        <v>8.07</v>
      </c>
      <c r="M43" s="2" t="s">
        <v>29</v>
      </c>
      <c r="N43" s="2">
        <v>0.15</v>
      </c>
      <c r="O43" s="2">
        <v>1.7999999999999999E-2</v>
      </c>
      <c r="P43" s="2">
        <v>0.19</v>
      </c>
      <c r="Q43" s="2">
        <v>0.21</v>
      </c>
      <c r="R43" s="2">
        <v>1.4999999999999999E-2</v>
      </c>
      <c r="S43" s="2">
        <v>1.7000000000000001E-2</v>
      </c>
      <c r="T43" s="2">
        <v>5.0000000000000001E-3</v>
      </c>
      <c r="U43" s="2">
        <v>0.3</v>
      </c>
      <c r="V43" s="2" t="s">
        <v>29</v>
      </c>
      <c r="W43" s="2" t="s">
        <v>29</v>
      </c>
      <c r="X43" s="157" t="s">
        <v>314</v>
      </c>
      <c r="Y43" s="288">
        <v>38284.099000000002</v>
      </c>
      <c r="Z43" s="289">
        <v>12966.926000000001</v>
      </c>
      <c r="AA43" s="290">
        <v>25333.84</v>
      </c>
      <c r="AB43" s="93">
        <v>196270.592</v>
      </c>
      <c r="AC43" s="93">
        <v>5700.1140000000005</v>
      </c>
      <c r="AD43" s="291"/>
      <c r="AE43" s="292">
        <f t="shared" si="5"/>
        <v>216.66666666666669</v>
      </c>
      <c r="AF43" s="291"/>
      <c r="AG43" s="101">
        <v>668812.10930800019</v>
      </c>
      <c r="AH43" s="102">
        <v>1918371.7000000002</v>
      </c>
      <c r="AI43" s="110">
        <v>1106688.8</v>
      </c>
      <c r="AJ43" s="110">
        <v>811682.9</v>
      </c>
      <c r="AK43" s="114">
        <v>106.66666666666667</v>
      </c>
      <c r="AL43" s="114">
        <v>60</v>
      </c>
      <c r="AM43" s="114">
        <v>3.3333333333333335</v>
      </c>
      <c r="AN43" s="114">
        <v>46.666666666666671</v>
      </c>
      <c r="AO43" s="114">
        <v>0</v>
      </c>
      <c r="AP43" s="114">
        <v>0</v>
      </c>
      <c r="AQ43" s="114">
        <v>0</v>
      </c>
      <c r="AR43" s="114">
        <v>0</v>
      </c>
      <c r="AS43" s="114">
        <v>0</v>
      </c>
      <c r="AT43" s="114">
        <v>0</v>
      </c>
      <c r="AU43" s="199">
        <v>3.3333333333333335</v>
      </c>
      <c r="AV43" s="199">
        <v>0</v>
      </c>
      <c r="AW43" s="199">
        <v>0</v>
      </c>
      <c r="AX43" s="199">
        <v>0</v>
      </c>
      <c r="AY43" s="199">
        <v>13.333333333333334</v>
      </c>
      <c r="AZ43" s="199">
        <v>0</v>
      </c>
      <c r="BA43" s="199">
        <v>0</v>
      </c>
      <c r="BB43" s="199">
        <v>0</v>
      </c>
      <c r="BC43" s="199">
        <v>0</v>
      </c>
      <c r="BD43" s="199">
        <v>0</v>
      </c>
      <c r="BE43" s="199">
        <v>10</v>
      </c>
      <c r="BF43" s="199">
        <v>0</v>
      </c>
      <c r="BG43" s="199">
        <v>0</v>
      </c>
      <c r="BH43" s="199">
        <v>0</v>
      </c>
      <c r="BI43" s="199">
        <v>0</v>
      </c>
      <c r="BJ43" s="199">
        <v>0</v>
      </c>
      <c r="BK43" s="199">
        <v>0</v>
      </c>
      <c r="BL43" s="199">
        <v>0</v>
      </c>
      <c r="BM43" s="199">
        <v>60</v>
      </c>
      <c r="BN43" s="199">
        <v>0</v>
      </c>
      <c r="BO43" s="199">
        <v>0</v>
      </c>
      <c r="BP43" s="199">
        <v>0</v>
      </c>
      <c r="BQ43" s="199">
        <v>0</v>
      </c>
      <c r="BR43" s="199">
        <v>0</v>
      </c>
      <c r="BS43" s="199">
        <v>0</v>
      </c>
      <c r="BT43" s="199">
        <v>0</v>
      </c>
      <c r="BU43" s="199">
        <v>0</v>
      </c>
      <c r="BV43" s="199">
        <v>0</v>
      </c>
      <c r="BW43" s="199">
        <v>0</v>
      </c>
      <c r="BX43" s="199">
        <v>10</v>
      </c>
      <c r="BY43" s="199">
        <v>3.3333333333333335</v>
      </c>
      <c r="BZ43" s="199">
        <v>0</v>
      </c>
      <c r="CA43" s="199">
        <v>0</v>
      </c>
      <c r="CB43" s="199">
        <v>0</v>
      </c>
      <c r="CC43" s="199">
        <v>6.666666666666667</v>
      </c>
      <c r="CD43" s="199">
        <v>0</v>
      </c>
      <c r="CE43" s="199">
        <v>0</v>
      </c>
      <c r="CF43" s="199">
        <v>0</v>
      </c>
      <c r="CG43" s="199">
        <v>0</v>
      </c>
      <c r="CH43" s="199">
        <v>0</v>
      </c>
      <c r="CI43" s="199">
        <v>0</v>
      </c>
      <c r="CJ43" s="199">
        <v>0</v>
      </c>
      <c r="CK43" s="199">
        <v>0</v>
      </c>
      <c r="CL43" s="199">
        <v>0</v>
      </c>
      <c r="CM43" s="199">
        <v>0</v>
      </c>
      <c r="CN43" s="199">
        <v>50</v>
      </c>
      <c r="CO43" s="199">
        <v>10</v>
      </c>
      <c r="CP43" s="199">
        <v>0</v>
      </c>
      <c r="CQ43" s="199">
        <v>0</v>
      </c>
      <c r="CR43" s="199">
        <v>0</v>
      </c>
      <c r="CS43" s="199">
        <v>0</v>
      </c>
      <c r="CT43" s="199">
        <v>0</v>
      </c>
      <c r="CU43" s="199">
        <v>0</v>
      </c>
      <c r="CV43" s="199">
        <v>0</v>
      </c>
      <c r="CW43" s="199">
        <v>0</v>
      </c>
      <c r="CX43" s="199">
        <v>0</v>
      </c>
      <c r="CY43" s="199">
        <v>0</v>
      </c>
      <c r="CZ43" s="199">
        <v>0</v>
      </c>
      <c r="DA43" s="199">
        <v>0</v>
      </c>
      <c r="DB43" s="199">
        <v>0</v>
      </c>
      <c r="DC43" s="199">
        <v>0</v>
      </c>
      <c r="DD43" s="199">
        <v>0</v>
      </c>
      <c r="DE43" s="199">
        <v>0</v>
      </c>
      <c r="DF43" s="199">
        <v>0</v>
      </c>
      <c r="DG43" s="199">
        <v>0</v>
      </c>
      <c r="DH43" s="199">
        <v>0</v>
      </c>
      <c r="DI43" s="199">
        <v>0</v>
      </c>
      <c r="DJ43" s="199">
        <v>0</v>
      </c>
      <c r="DK43" s="199">
        <v>0</v>
      </c>
      <c r="DL43" s="199">
        <v>0</v>
      </c>
      <c r="DM43" s="199">
        <v>0</v>
      </c>
      <c r="DN43" s="199">
        <v>0</v>
      </c>
      <c r="DO43" s="199">
        <v>0</v>
      </c>
      <c r="DP43" s="199">
        <v>0</v>
      </c>
      <c r="DQ43" s="199">
        <v>0</v>
      </c>
      <c r="DR43" s="199">
        <v>3.3333333333333335</v>
      </c>
      <c r="DS43" s="199">
        <v>0</v>
      </c>
      <c r="DT43" s="199">
        <v>0</v>
      </c>
      <c r="DU43" s="199">
        <v>0</v>
      </c>
      <c r="DV43" s="199">
        <v>0</v>
      </c>
      <c r="DW43" s="199">
        <v>0</v>
      </c>
      <c r="DX43" s="199">
        <v>0</v>
      </c>
      <c r="DY43" s="199">
        <v>0</v>
      </c>
      <c r="DZ43" s="199">
        <v>0</v>
      </c>
      <c r="EA43" s="199">
        <v>0</v>
      </c>
      <c r="EB43" s="199">
        <v>0</v>
      </c>
      <c r="EC43" s="199">
        <v>46.666666666666671</v>
      </c>
      <c r="ED43" s="199">
        <v>0</v>
      </c>
      <c r="EE43" s="199">
        <v>0</v>
      </c>
      <c r="EF43" s="199">
        <v>0</v>
      </c>
      <c r="EG43" s="199">
        <v>0</v>
      </c>
      <c r="EH43" s="199">
        <v>0</v>
      </c>
      <c r="EI43" s="199">
        <v>0</v>
      </c>
      <c r="EJ43" s="199">
        <v>0</v>
      </c>
      <c r="EK43" s="199">
        <v>0</v>
      </c>
      <c r="EL43" s="199">
        <v>0</v>
      </c>
      <c r="EM43" s="199">
        <v>0</v>
      </c>
      <c r="EN43" s="199">
        <v>0</v>
      </c>
      <c r="EO43" s="199">
        <v>0</v>
      </c>
      <c r="EP43" s="199">
        <v>0</v>
      </c>
      <c r="EQ43" s="199">
        <v>0</v>
      </c>
      <c r="ER43" s="199">
        <v>0</v>
      </c>
      <c r="ES43" s="199">
        <v>0</v>
      </c>
    </row>
    <row r="44" spans="1:149" ht="12" customHeight="1">
      <c r="A44" s="26" t="s">
        <v>31</v>
      </c>
      <c r="B44" s="11" t="s">
        <v>105</v>
      </c>
      <c r="C44" s="11" t="s">
        <v>32</v>
      </c>
      <c r="D44" s="11" t="s">
        <v>57</v>
      </c>
      <c r="E44" s="90" t="s">
        <v>113</v>
      </c>
      <c r="F44" s="13">
        <v>0.496</v>
      </c>
      <c r="G44" s="2">
        <v>2</v>
      </c>
      <c r="H44" s="2">
        <v>24600</v>
      </c>
      <c r="I44" s="64">
        <v>99.8</v>
      </c>
      <c r="J44" s="296">
        <v>15.01</v>
      </c>
      <c r="K44" s="2">
        <v>17.100000000000001</v>
      </c>
      <c r="L44" s="2">
        <v>8.17</v>
      </c>
      <c r="M44" s="2">
        <v>6.1000000000000004E-3</v>
      </c>
      <c r="N44" s="2">
        <v>0.5</v>
      </c>
      <c r="O44" s="2">
        <v>0.01</v>
      </c>
      <c r="P44" s="2">
        <v>0.6</v>
      </c>
      <c r="Q44" s="2">
        <v>0.61</v>
      </c>
      <c r="R44" s="2">
        <v>0.01</v>
      </c>
      <c r="S44" s="2">
        <v>2.4E-2</v>
      </c>
      <c r="T44" s="2">
        <v>5.0000000000000001E-3</v>
      </c>
      <c r="U44" s="2">
        <v>1.3</v>
      </c>
      <c r="V44" s="2">
        <v>100</v>
      </c>
      <c r="W44" s="2">
        <v>8</v>
      </c>
      <c r="X44" s="157" t="s">
        <v>314</v>
      </c>
      <c r="Y44" s="288">
        <v>4800.0960000000005</v>
      </c>
      <c r="Z44" s="289">
        <v>1533.364</v>
      </c>
      <c r="AA44" s="290">
        <v>3300.0660000000003</v>
      </c>
      <c r="AB44" s="94">
        <v>142002.84</v>
      </c>
      <c r="AC44" s="94">
        <v>46517.597000000002</v>
      </c>
      <c r="AD44" s="291">
        <f>LOG(AC44)</f>
        <v>4.6676172719077673</v>
      </c>
      <c r="AE44" s="292">
        <f t="shared" si="5"/>
        <v>13360</v>
      </c>
      <c r="AF44" s="291">
        <f>LOG(AE44)</f>
        <v>4.1258064581395271</v>
      </c>
      <c r="AG44" s="98">
        <v>4236927.8035280006</v>
      </c>
      <c r="AH44" s="99">
        <v>6980139.6000000015</v>
      </c>
      <c r="AI44" s="213">
        <v>4223417.8000000007</v>
      </c>
      <c r="AJ44" s="106">
        <v>2756721.8000000003</v>
      </c>
      <c r="AK44" s="114">
        <v>12520</v>
      </c>
      <c r="AL44" s="114">
        <v>300</v>
      </c>
      <c r="AM44" s="114">
        <v>160</v>
      </c>
      <c r="AN44" s="114">
        <v>380</v>
      </c>
      <c r="AO44" s="114">
        <v>0</v>
      </c>
      <c r="AP44" s="114">
        <v>0</v>
      </c>
      <c r="AQ44" s="114">
        <v>0</v>
      </c>
      <c r="AR44" s="114">
        <v>0</v>
      </c>
      <c r="AS44" s="114">
        <v>0</v>
      </c>
      <c r="AT44" s="114">
        <v>0</v>
      </c>
      <c r="AU44" s="199">
        <v>0</v>
      </c>
      <c r="AV44" s="199">
        <v>0</v>
      </c>
      <c r="AW44" s="199">
        <v>0</v>
      </c>
      <c r="AX44" s="199">
        <v>0</v>
      </c>
      <c r="AY44" s="199">
        <v>0</v>
      </c>
      <c r="AZ44" s="199">
        <v>0</v>
      </c>
      <c r="BA44" s="199">
        <v>0</v>
      </c>
      <c r="BB44" s="199">
        <v>0</v>
      </c>
      <c r="BC44" s="199">
        <v>300</v>
      </c>
      <c r="BD44" s="199">
        <v>740</v>
      </c>
      <c r="BE44" s="199">
        <v>0</v>
      </c>
      <c r="BF44" s="199">
        <v>0</v>
      </c>
      <c r="BG44" s="199">
        <v>0</v>
      </c>
      <c r="BH44" s="199">
        <v>0</v>
      </c>
      <c r="BI44" s="199">
        <v>0</v>
      </c>
      <c r="BJ44" s="199">
        <v>0</v>
      </c>
      <c r="BK44" s="199">
        <v>0</v>
      </c>
      <c r="BL44" s="199">
        <v>0</v>
      </c>
      <c r="BM44" s="199">
        <v>11460</v>
      </c>
      <c r="BN44" s="199">
        <v>0</v>
      </c>
      <c r="BO44" s="199">
        <v>0</v>
      </c>
      <c r="BP44" s="199">
        <v>0</v>
      </c>
      <c r="BQ44" s="199">
        <v>0</v>
      </c>
      <c r="BR44" s="199">
        <v>0</v>
      </c>
      <c r="BS44" s="199">
        <v>0</v>
      </c>
      <c r="BT44" s="199">
        <v>0</v>
      </c>
      <c r="BU44" s="199">
        <v>0</v>
      </c>
      <c r="BV44" s="199">
        <v>0</v>
      </c>
      <c r="BW44" s="199">
        <v>0</v>
      </c>
      <c r="BX44" s="199">
        <v>20</v>
      </c>
      <c r="BY44" s="199">
        <v>0</v>
      </c>
      <c r="BZ44" s="199">
        <v>0</v>
      </c>
      <c r="CA44" s="199">
        <v>0</v>
      </c>
      <c r="CB44" s="199">
        <v>0</v>
      </c>
      <c r="CC44" s="199">
        <v>0</v>
      </c>
      <c r="CD44" s="199">
        <v>0</v>
      </c>
      <c r="CE44" s="199">
        <v>0</v>
      </c>
      <c r="CF44" s="199">
        <v>0</v>
      </c>
      <c r="CG44" s="199">
        <v>0</v>
      </c>
      <c r="CH44" s="199">
        <v>0</v>
      </c>
      <c r="CI44" s="199">
        <v>0</v>
      </c>
      <c r="CJ44" s="199">
        <v>0</v>
      </c>
      <c r="CK44" s="199">
        <v>0</v>
      </c>
      <c r="CL44" s="199">
        <v>0</v>
      </c>
      <c r="CM44" s="199">
        <v>0</v>
      </c>
      <c r="CN44" s="199">
        <v>200</v>
      </c>
      <c r="CO44" s="199">
        <v>100</v>
      </c>
      <c r="CP44" s="199">
        <v>0</v>
      </c>
      <c r="CQ44" s="199">
        <v>0</v>
      </c>
      <c r="CR44" s="199">
        <v>0</v>
      </c>
      <c r="CS44" s="199">
        <v>0</v>
      </c>
      <c r="CT44" s="199">
        <v>0</v>
      </c>
      <c r="CU44" s="199">
        <v>0</v>
      </c>
      <c r="CV44" s="199">
        <v>0</v>
      </c>
      <c r="CW44" s="199">
        <v>0</v>
      </c>
      <c r="CX44" s="199">
        <v>0</v>
      </c>
      <c r="CY44" s="199">
        <v>0</v>
      </c>
      <c r="CZ44" s="199">
        <v>0</v>
      </c>
      <c r="DA44" s="199">
        <v>0</v>
      </c>
      <c r="DB44" s="199">
        <v>0</v>
      </c>
      <c r="DC44" s="199">
        <v>0</v>
      </c>
      <c r="DD44" s="199">
        <v>0</v>
      </c>
      <c r="DE44" s="199">
        <v>0</v>
      </c>
      <c r="DF44" s="199">
        <v>0</v>
      </c>
      <c r="DG44" s="199">
        <v>0</v>
      </c>
      <c r="DH44" s="199">
        <v>0</v>
      </c>
      <c r="DI44" s="199">
        <v>0</v>
      </c>
      <c r="DJ44" s="199">
        <v>0</v>
      </c>
      <c r="DK44" s="199">
        <v>0</v>
      </c>
      <c r="DL44" s="199">
        <v>0</v>
      </c>
      <c r="DM44" s="199">
        <v>0</v>
      </c>
      <c r="DN44" s="199">
        <v>0</v>
      </c>
      <c r="DO44" s="199">
        <v>0</v>
      </c>
      <c r="DP44" s="199">
        <v>0</v>
      </c>
      <c r="DQ44" s="199">
        <v>0</v>
      </c>
      <c r="DR44" s="199">
        <v>0</v>
      </c>
      <c r="DS44" s="199">
        <v>0</v>
      </c>
      <c r="DT44" s="199">
        <v>0</v>
      </c>
      <c r="DU44" s="199">
        <v>160</v>
      </c>
      <c r="DV44" s="199">
        <v>0</v>
      </c>
      <c r="DW44" s="199">
        <v>0</v>
      </c>
      <c r="DX44" s="199">
        <v>0</v>
      </c>
      <c r="DY44" s="199">
        <v>140</v>
      </c>
      <c r="DZ44" s="199">
        <v>80</v>
      </c>
      <c r="EA44" s="199">
        <v>0</v>
      </c>
      <c r="EB44" s="199">
        <v>0</v>
      </c>
      <c r="EC44" s="199">
        <v>160</v>
      </c>
      <c r="ED44" s="199">
        <v>0</v>
      </c>
      <c r="EE44" s="199">
        <v>0</v>
      </c>
      <c r="EF44" s="199">
        <v>0</v>
      </c>
      <c r="EG44" s="199">
        <v>0</v>
      </c>
      <c r="EH44" s="199">
        <v>0</v>
      </c>
      <c r="EI44" s="199">
        <v>0</v>
      </c>
      <c r="EJ44" s="199">
        <v>0</v>
      </c>
      <c r="EK44" s="199">
        <v>0</v>
      </c>
      <c r="EL44" s="199">
        <v>0</v>
      </c>
      <c r="EM44" s="199">
        <v>0</v>
      </c>
      <c r="EN44" s="199">
        <v>0</v>
      </c>
      <c r="EO44" s="199">
        <v>0</v>
      </c>
      <c r="EP44" s="199">
        <v>0</v>
      </c>
      <c r="EQ44" s="199">
        <v>0</v>
      </c>
      <c r="ER44" s="199">
        <v>0</v>
      </c>
      <c r="ES44" s="199">
        <v>0</v>
      </c>
    </row>
    <row r="45" spans="1:149" ht="12" customHeight="1">
      <c r="A45" s="15" t="s">
        <v>31</v>
      </c>
      <c r="B45" s="2" t="s">
        <v>105</v>
      </c>
      <c r="C45" s="2" t="s">
        <v>32</v>
      </c>
      <c r="D45" s="2" t="s">
        <v>57</v>
      </c>
      <c r="E45" s="88" t="s">
        <v>114</v>
      </c>
      <c r="F45" s="4">
        <v>15.5</v>
      </c>
      <c r="G45" s="2" t="s">
        <v>29</v>
      </c>
      <c r="H45" s="2">
        <v>50810</v>
      </c>
      <c r="I45" s="64">
        <v>96.7</v>
      </c>
      <c r="J45" s="296">
        <v>33.380000000000003</v>
      </c>
      <c r="K45" s="2">
        <v>16.77</v>
      </c>
      <c r="L45" s="2">
        <v>8.02</v>
      </c>
      <c r="M45" s="2" t="s">
        <v>29</v>
      </c>
      <c r="N45" s="2">
        <v>0.12</v>
      </c>
      <c r="O45" s="2">
        <v>2.3E-2</v>
      </c>
      <c r="P45" s="2">
        <v>0.18</v>
      </c>
      <c r="Q45" s="2">
        <v>0.2</v>
      </c>
      <c r="R45" s="2">
        <v>3.2000000000000001E-2</v>
      </c>
      <c r="S45" s="2">
        <v>1.9E-2</v>
      </c>
      <c r="T45" s="2">
        <v>8.0000000000000002E-3</v>
      </c>
      <c r="U45" s="2">
        <v>0.44</v>
      </c>
      <c r="V45" s="2" t="s">
        <v>29</v>
      </c>
      <c r="W45" s="2" t="s">
        <v>29</v>
      </c>
      <c r="X45" s="157" t="s">
        <v>314</v>
      </c>
      <c r="Y45" s="288">
        <v>13466.936000000002</v>
      </c>
      <c r="Z45" s="289">
        <v>11300.226000000001</v>
      </c>
      <c r="AA45" s="290">
        <v>2116.7090000000003</v>
      </c>
      <c r="AB45" s="92">
        <v>48284.299000000006</v>
      </c>
      <c r="AC45" s="92">
        <v>3783.4090000000006</v>
      </c>
      <c r="AD45" s="291"/>
      <c r="AE45" s="292">
        <f t="shared" si="5"/>
        <v>171.66666666666666</v>
      </c>
      <c r="AF45" s="291"/>
      <c r="AG45" s="100">
        <v>981758.70144800015</v>
      </c>
      <c r="AH45" s="99">
        <v>2120042.4000000004</v>
      </c>
      <c r="AI45" s="109">
        <v>1103355.4000000001</v>
      </c>
      <c r="AJ45" s="106">
        <v>1016687.0000000001</v>
      </c>
      <c r="AK45" s="114">
        <v>115</v>
      </c>
      <c r="AL45" s="114">
        <v>30</v>
      </c>
      <c r="AM45" s="114">
        <v>20</v>
      </c>
      <c r="AN45" s="114">
        <v>6.666666666666667</v>
      </c>
      <c r="AO45" s="114">
        <v>0</v>
      </c>
      <c r="AP45" s="114">
        <v>0</v>
      </c>
      <c r="AQ45" s="114">
        <v>0</v>
      </c>
      <c r="AR45" s="114">
        <v>0</v>
      </c>
      <c r="AS45" s="114">
        <v>0</v>
      </c>
      <c r="AT45" s="114">
        <v>0</v>
      </c>
      <c r="AU45" s="199">
        <v>0</v>
      </c>
      <c r="AV45" s="199">
        <v>0</v>
      </c>
      <c r="AW45" s="199">
        <v>0</v>
      </c>
      <c r="AX45" s="199">
        <v>0</v>
      </c>
      <c r="AY45" s="199">
        <v>0</v>
      </c>
      <c r="AZ45" s="199">
        <v>0</v>
      </c>
      <c r="BA45" s="199">
        <v>0</v>
      </c>
      <c r="BB45" s="199">
        <v>0</v>
      </c>
      <c r="BC45" s="199">
        <v>1.6666666666666667</v>
      </c>
      <c r="BD45" s="199">
        <v>0</v>
      </c>
      <c r="BE45" s="199">
        <v>1.6666666666666667</v>
      </c>
      <c r="BF45" s="199">
        <v>0</v>
      </c>
      <c r="BG45" s="199">
        <v>0</v>
      </c>
      <c r="BH45" s="199">
        <v>0</v>
      </c>
      <c r="BI45" s="199">
        <v>0</v>
      </c>
      <c r="BJ45" s="199">
        <v>0</v>
      </c>
      <c r="BK45" s="199">
        <v>0</v>
      </c>
      <c r="BL45" s="199">
        <v>0</v>
      </c>
      <c r="BM45" s="199">
        <v>101.66666666666666</v>
      </c>
      <c r="BN45" s="199">
        <v>0</v>
      </c>
      <c r="BO45" s="199">
        <v>0</v>
      </c>
      <c r="BP45" s="199">
        <v>0</v>
      </c>
      <c r="BQ45" s="199">
        <v>0</v>
      </c>
      <c r="BR45" s="199">
        <v>0</v>
      </c>
      <c r="BS45" s="199">
        <v>0</v>
      </c>
      <c r="BT45" s="199">
        <v>0</v>
      </c>
      <c r="BU45" s="199">
        <v>0</v>
      </c>
      <c r="BV45" s="199">
        <v>0</v>
      </c>
      <c r="BW45" s="199">
        <v>0</v>
      </c>
      <c r="BX45" s="199">
        <v>10</v>
      </c>
      <c r="BY45" s="199">
        <v>0</v>
      </c>
      <c r="BZ45" s="199">
        <v>0</v>
      </c>
      <c r="CA45" s="199">
        <v>0</v>
      </c>
      <c r="CB45" s="199">
        <v>0</v>
      </c>
      <c r="CC45" s="199">
        <v>0</v>
      </c>
      <c r="CD45" s="199">
        <v>0</v>
      </c>
      <c r="CE45" s="199">
        <v>0</v>
      </c>
      <c r="CF45" s="199">
        <v>0</v>
      </c>
      <c r="CG45" s="199">
        <v>0</v>
      </c>
      <c r="CH45" s="199">
        <v>0</v>
      </c>
      <c r="CI45" s="199">
        <v>0</v>
      </c>
      <c r="CJ45" s="199">
        <v>0</v>
      </c>
      <c r="CK45" s="199">
        <v>0</v>
      </c>
      <c r="CL45" s="199">
        <v>0</v>
      </c>
      <c r="CM45" s="199">
        <v>0</v>
      </c>
      <c r="CN45" s="199">
        <v>21.666666666666668</v>
      </c>
      <c r="CO45" s="199">
        <v>8.3333333333333321</v>
      </c>
      <c r="CP45" s="199">
        <v>0</v>
      </c>
      <c r="CQ45" s="199">
        <v>0</v>
      </c>
      <c r="CR45" s="199">
        <v>0</v>
      </c>
      <c r="CS45" s="199">
        <v>0</v>
      </c>
      <c r="CT45" s="199">
        <v>0</v>
      </c>
      <c r="CU45" s="199">
        <v>0</v>
      </c>
      <c r="CV45" s="199">
        <v>0</v>
      </c>
      <c r="CW45" s="199">
        <v>0</v>
      </c>
      <c r="CX45" s="199">
        <v>0</v>
      </c>
      <c r="CY45" s="199">
        <v>0</v>
      </c>
      <c r="CZ45" s="199">
        <v>0</v>
      </c>
      <c r="DA45" s="199">
        <v>0</v>
      </c>
      <c r="DB45" s="199">
        <v>0</v>
      </c>
      <c r="DC45" s="199">
        <v>0</v>
      </c>
      <c r="DD45" s="199">
        <v>0</v>
      </c>
      <c r="DE45" s="199">
        <v>0</v>
      </c>
      <c r="DF45" s="199">
        <v>0</v>
      </c>
      <c r="DG45" s="199">
        <v>0</v>
      </c>
      <c r="DH45" s="199">
        <v>0</v>
      </c>
      <c r="DI45" s="199">
        <v>0</v>
      </c>
      <c r="DJ45" s="199">
        <v>0</v>
      </c>
      <c r="DK45" s="199">
        <v>0</v>
      </c>
      <c r="DL45" s="199">
        <v>0</v>
      </c>
      <c r="DM45" s="199">
        <v>0</v>
      </c>
      <c r="DN45" s="199">
        <v>0</v>
      </c>
      <c r="DO45" s="199">
        <v>0</v>
      </c>
      <c r="DP45" s="199">
        <v>0</v>
      </c>
      <c r="DQ45" s="199">
        <v>0</v>
      </c>
      <c r="DR45" s="199">
        <v>0</v>
      </c>
      <c r="DS45" s="199">
        <v>0</v>
      </c>
      <c r="DT45" s="199">
        <v>0</v>
      </c>
      <c r="DU45" s="199">
        <v>20</v>
      </c>
      <c r="DV45" s="199">
        <v>0</v>
      </c>
      <c r="DW45" s="199">
        <v>0</v>
      </c>
      <c r="DX45" s="199">
        <v>0</v>
      </c>
      <c r="DY45" s="199">
        <v>0</v>
      </c>
      <c r="DZ45" s="199">
        <v>0</v>
      </c>
      <c r="EA45" s="199">
        <v>0</v>
      </c>
      <c r="EB45" s="199">
        <v>0</v>
      </c>
      <c r="EC45" s="199">
        <v>6.666666666666667</v>
      </c>
      <c r="ED45" s="199">
        <v>0</v>
      </c>
      <c r="EE45" s="199">
        <v>0</v>
      </c>
      <c r="EF45" s="199">
        <v>0</v>
      </c>
      <c r="EG45" s="199">
        <v>0</v>
      </c>
      <c r="EH45" s="199">
        <v>0</v>
      </c>
      <c r="EI45" s="199">
        <v>0</v>
      </c>
      <c r="EJ45" s="199">
        <v>0</v>
      </c>
      <c r="EK45" s="199">
        <v>0</v>
      </c>
      <c r="EL45" s="199">
        <v>0</v>
      </c>
      <c r="EM45" s="199">
        <v>0</v>
      </c>
      <c r="EN45" s="199">
        <v>0</v>
      </c>
      <c r="EO45" s="199">
        <v>0</v>
      </c>
      <c r="EP45" s="199">
        <v>0</v>
      </c>
      <c r="EQ45" s="199">
        <v>0</v>
      </c>
      <c r="ER45" s="199">
        <v>0</v>
      </c>
      <c r="ES45" s="199">
        <v>0</v>
      </c>
    </row>
    <row r="46" spans="1:149" ht="12" customHeight="1">
      <c r="A46" s="15" t="s">
        <v>31</v>
      </c>
      <c r="B46" s="2" t="s">
        <v>18</v>
      </c>
      <c r="C46" s="2" t="s">
        <v>32</v>
      </c>
      <c r="D46" s="2" t="s">
        <v>57</v>
      </c>
      <c r="E46" s="87" t="s">
        <v>113</v>
      </c>
      <c r="F46" s="4">
        <v>0.52200000000000002</v>
      </c>
      <c r="G46" s="2">
        <v>2.5</v>
      </c>
      <c r="H46" s="2">
        <v>37390</v>
      </c>
      <c r="I46" s="64">
        <v>99.8</v>
      </c>
      <c r="J46" s="296">
        <v>23.75</v>
      </c>
      <c r="K46" s="2">
        <v>19.47</v>
      </c>
      <c r="L46" s="2">
        <v>8.07</v>
      </c>
      <c r="M46" s="2">
        <v>3.3999999999999998E-3</v>
      </c>
      <c r="N46" s="2">
        <v>0.28999999999999998</v>
      </c>
      <c r="O46" s="2">
        <v>0.01</v>
      </c>
      <c r="P46" s="2">
        <v>0.39</v>
      </c>
      <c r="Q46" s="2">
        <v>0.4</v>
      </c>
      <c r="R46" s="2">
        <v>0.01</v>
      </c>
      <c r="S46" s="2">
        <v>2.5000000000000001E-2</v>
      </c>
      <c r="T46" s="2">
        <v>5.0000000000000001E-3</v>
      </c>
      <c r="U46" s="2">
        <v>0.94</v>
      </c>
      <c r="V46" s="2">
        <v>120</v>
      </c>
      <c r="W46" s="2">
        <v>5</v>
      </c>
      <c r="X46" s="297" t="s">
        <v>315</v>
      </c>
      <c r="Y46" s="288">
        <v>11166.89</v>
      </c>
      <c r="Z46" s="289">
        <v>8116.8290000000006</v>
      </c>
      <c r="AA46" s="290">
        <v>3050.0610000000001</v>
      </c>
      <c r="AB46" s="92">
        <v>138102.76200000002</v>
      </c>
      <c r="AC46" s="92">
        <v>17950.359</v>
      </c>
      <c r="AD46" s="291">
        <f>LOG(AC46)</f>
        <v>4.2540731387171187</v>
      </c>
      <c r="AE46" s="292">
        <f t="shared" si="5"/>
        <v>4420</v>
      </c>
      <c r="AF46" s="291">
        <f>LOG(AE46)</f>
        <v>3.6454222693490919</v>
      </c>
      <c r="AG46" s="98">
        <v>3276506.7954920009</v>
      </c>
      <c r="AH46" s="99">
        <v>7196810.6000000015</v>
      </c>
      <c r="AI46" s="213">
        <v>4606758.8000000007</v>
      </c>
      <c r="AJ46" s="106">
        <v>2590051.8000000003</v>
      </c>
      <c r="AK46" s="114">
        <v>3420</v>
      </c>
      <c r="AL46" s="114">
        <v>690</v>
      </c>
      <c r="AM46" s="114">
        <v>70</v>
      </c>
      <c r="AN46" s="114">
        <v>210</v>
      </c>
      <c r="AO46" s="114">
        <v>30</v>
      </c>
      <c r="AP46" s="114">
        <v>0</v>
      </c>
      <c r="AQ46" s="114">
        <v>0</v>
      </c>
      <c r="AR46" s="114">
        <v>0</v>
      </c>
      <c r="AS46" s="114">
        <v>0</v>
      </c>
      <c r="AT46" s="114">
        <v>0</v>
      </c>
      <c r="AU46" s="199">
        <v>0</v>
      </c>
      <c r="AV46" s="199">
        <v>0</v>
      </c>
      <c r="AW46" s="199">
        <v>0</v>
      </c>
      <c r="AX46" s="199">
        <v>230</v>
      </c>
      <c r="AY46" s="199">
        <v>1580</v>
      </c>
      <c r="AZ46" s="199">
        <v>0</v>
      </c>
      <c r="BA46" s="199">
        <v>0</v>
      </c>
      <c r="BB46" s="199">
        <v>0</v>
      </c>
      <c r="BC46" s="199">
        <v>0</v>
      </c>
      <c r="BD46" s="199">
        <v>1010</v>
      </c>
      <c r="BE46" s="199">
        <v>10</v>
      </c>
      <c r="BF46" s="199">
        <v>0</v>
      </c>
      <c r="BG46" s="199">
        <v>0</v>
      </c>
      <c r="BH46" s="199">
        <v>0</v>
      </c>
      <c r="BI46" s="199">
        <v>0</v>
      </c>
      <c r="BJ46" s="199">
        <v>0</v>
      </c>
      <c r="BK46" s="199">
        <v>0</v>
      </c>
      <c r="BL46" s="199">
        <v>0</v>
      </c>
      <c r="BM46" s="199">
        <v>580</v>
      </c>
      <c r="BN46" s="199">
        <v>0</v>
      </c>
      <c r="BO46" s="199">
        <v>0</v>
      </c>
      <c r="BP46" s="199">
        <v>0</v>
      </c>
      <c r="BQ46" s="199">
        <v>0</v>
      </c>
      <c r="BR46" s="199">
        <v>0</v>
      </c>
      <c r="BS46" s="199">
        <v>0</v>
      </c>
      <c r="BT46" s="199">
        <v>0</v>
      </c>
      <c r="BU46" s="199">
        <v>0</v>
      </c>
      <c r="BV46" s="199">
        <v>0</v>
      </c>
      <c r="BW46" s="199">
        <v>0</v>
      </c>
      <c r="BX46" s="199">
        <v>10</v>
      </c>
      <c r="BY46" s="199">
        <v>0</v>
      </c>
      <c r="BZ46" s="199">
        <v>0</v>
      </c>
      <c r="CA46" s="199">
        <v>0</v>
      </c>
      <c r="CB46" s="199">
        <v>0</v>
      </c>
      <c r="CC46" s="199">
        <v>0</v>
      </c>
      <c r="CD46" s="199">
        <v>0</v>
      </c>
      <c r="CE46" s="199">
        <v>0</v>
      </c>
      <c r="CF46" s="199">
        <v>0</v>
      </c>
      <c r="CG46" s="199">
        <v>0</v>
      </c>
      <c r="CH46" s="199">
        <v>0</v>
      </c>
      <c r="CI46" s="199">
        <v>0</v>
      </c>
      <c r="CJ46" s="199">
        <v>0</v>
      </c>
      <c r="CK46" s="199">
        <v>0</v>
      </c>
      <c r="CL46" s="199">
        <v>60</v>
      </c>
      <c r="CM46" s="199">
        <v>0</v>
      </c>
      <c r="CN46" s="199">
        <v>560</v>
      </c>
      <c r="CO46" s="199">
        <v>10</v>
      </c>
      <c r="CP46" s="199">
        <v>0</v>
      </c>
      <c r="CQ46" s="199">
        <v>10</v>
      </c>
      <c r="CR46" s="199">
        <v>20</v>
      </c>
      <c r="CS46" s="199">
        <v>0</v>
      </c>
      <c r="CT46" s="199">
        <v>0</v>
      </c>
      <c r="CU46" s="199">
        <v>0</v>
      </c>
      <c r="CV46" s="199">
        <v>0</v>
      </c>
      <c r="CW46" s="199">
        <v>0</v>
      </c>
      <c r="CX46" s="199">
        <v>0</v>
      </c>
      <c r="CY46" s="199">
        <v>0</v>
      </c>
      <c r="CZ46" s="199">
        <v>0</v>
      </c>
      <c r="DA46" s="199">
        <v>20</v>
      </c>
      <c r="DB46" s="199">
        <v>0</v>
      </c>
      <c r="DC46" s="199">
        <v>0</v>
      </c>
      <c r="DD46" s="199">
        <v>0</v>
      </c>
      <c r="DE46" s="199">
        <v>0</v>
      </c>
      <c r="DF46" s="199">
        <v>0</v>
      </c>
      <c r="DG46" s="199">
        <v>0</v>
      </c>
      <c r="DH46" s="199">
        <v>0</v>
      </c>
      <c r="DI46" s="199">
        <v>10</v>
      </c>
      <c r="DJ46" s="199">
        <v>0</v>
      </c>
      <c r="DK46" s="199">
        <v>0</v>
      </c>
      <c r="DL46" s="199">
        <v>0</v>
      </c>
      <c r="DM46" s="199">
        <v>0</v>
      </c>
      <c r="DN46" s="199">
        <v>0</v>
      </c>
      <c r="DO46" s="199">
        <v>0</v>
      </c>
      <c r="DP46" s="199">
        <v>0</v>
      </c>
      <c r="DQ46" s="199">
        <v>70</v>
      </c>
      <c r="DR46" s="199">
        <v>0</v>
      </c>
      <c r="DS46" s="199">
        <v>0</v>
      </c>
      <c r="DT46" s="199">
        <v>0</v>
      </c>
      <c r="DU46" s="199">
        <v>0</v>
      </c>
      <c r="DV46" s="298">
        <v>0</v>
      </c>
      <c r="DW46" s="298">
        <v>0</v>
      </c>
      <c r="DX46" s="298">
        <v>0</v>
      </c>
      <c r="DY46" s="298">
        <v>30</v>
      </c>
      <c r="DZ46" s="298">
        <v>20</v>
      </c>
      <c r="EA46" s="298">
        <v>0</v>
      </c>
      <c r="EB46" s="298">
        <v>0</v>
      </c>
      <c r="EC46" s="298">
        <v>160</v>
      </c>
      <c r="ED46" s="298">
        <v>0</v>
      </c>
      <c r="EE46" s="298">
        <v>30</v>
      </c>
      <c r="EF46" s="298">
        <v>0</v>
      </c>
      <c r="EG46" s="298">
        <v>0</v>
      </c>
      <c r="EH46" s="298">
        <v>0</v>
      </c>
      <c r="EI46" s="298">
        <v>0</v>
      </c>
      <c r="EJ46" s="298">
        <v>0</v>
      </c>
      <c r="EK46" s="298">
        <v>0</v>
      </c>
      <c r="EL46" s="298">
        <v>0</v>
      </c>
      <c r="EM46" s="298">
        <v>0</v>
      </c>
      <c r="EN46" s="298">
        <v>0</v>
      </c>
      <c r="EO46" s="298">
        <v>0</v>
      </c>
      <c r="EP46" s="298">
        <v>0</v>
      </c>
      <c r="EQ46" s="298">
        <v>0</v>
      </c>
      <c r="ER46" s="298">
        <v>0</v>
      </c>
      <c r="ES46" s="298">
        <v>0</v>
      </c>
    </row>
    <row r="47" spans="1:149" ht="12" customHeight="1" thickBot="1">
      <c r="A47" s="23" t="s">
        <v>31</v>
      </c>
      <c r="B47" s="12" t="s">
        <v>18</v>
      </c>
      <c r="C47" s="12" t="s">
        <v>32</v>
      </c>
      <c r="D47" s="12" t="s">
        <v>57</v>
      </c>
      <c r="E47" s="89" t="s">
        <v>114</v>
      </c>
      <c r="F47" s="14">
        <v>16.5</v>
      </c>
      <c r="G47" s="2" t="s">
        <v>29</v>
      </c>
      <c r="H47" s="2">
        <v>52800</v>
      </c>
      <c r="I47" s="64">
        <v>96.7</v>
      </c>
      <c r="J47" s="64">
        <v>34.869999999999997</v>
      </c>
      <c r="K47" s="2">
        <v>18.329999999999998</v>
      </c>
      <c r="L47" s="2">
        <v>8.1300000000000008</v>
      </c>
      <c r="M47" s="2" t="s">
        <v>29</v>
      </c>
      <c r="N47" s="2">
        <v>6.3E-2</v>
      </c>
      <c r="O47" s="2">
        <v>1.0999999999999999E-2</v>
      </c>
      <c r="P47" s="2">
        <v>0.12</v>
      </c>
      <c r="Q47" s="2">
        <v>0.13</v>
      </c>
      <c r="R47" s="2">
        <v>1.6E-2</v>
      </c>
      <c r="S47" s="2">
        <v>1.7999999999999999E-2</v>
      </c>
      <c r="T47" s="2">
        <v>7.0000000000000001E-3</v>
      </c>
      <c r="U47" s="2">
        <v>0.17</v>
      </c>
      <c r="V47" s="2" t="s">
        <v>29</v>
      </c>
      <c r="W47" s="2" t="s">
        <v>29</v>
      </c>
      <c r="X47" s="157" t="s">
        <v>314</v>
      </c>
      <c r="Y47" s="288">
        <v>34000.68</v>
      </c>
      <c r="Z47" s="289">
        <v>31617.299000000003</v>
      </c>
      <c r="AA47" s="290">
        <v>2316.7130000000002</v>
      </c>
      <c r="AB47" s="93">
        <v>73651.473000000013</v>
      </c>
      <c r="AC47" s="93">
        <v>2816.7230000000004</v>
      </c>
      <c r="AD47" s="291">
        <f>LOG(AC47)</f>
        <v>3.4497441400328102</v>
      </c>
      <c r="AE47" s="292">
        <f t="shared" si="5"/>
        <v>2730</v>
      </c>
      <c r="AF47" s="291">
        <f>LOG(AE47)</f>
        <v>3.436162647040756</v>
      </c>
      <c r="AG47" s="101">
        <v>1042099.9749160003</v>
      </c>
      <c r="AH47" s="102">
        <v>2720054.4000000004</v>
      </c>
      <c r="AI47" s="110">
        <v>1415028.3</v>
      </c>
      <c r="AJ47" s="110">
        <v>1305026.1000000001</v>
      </c>
      <c r="AK47" s="114">
        <v>2470</v>
      </c>
      <c r="AL47" s="114">
        <v>150</v>
      </c>
      <c r="AM47" s="114">
        <v>40</v>
      </c>
      <c r="AN47" s="114">
        <v>50</v>
      </c>
      <c r="AO47" s="114">
        <v>0</v>
      </c>
      <c r="AP47" s="114">
        <v>20</v>
      </c>
      <c r="AQ47" s="114">
        <v>0</v>
      </c>
      <c r="AR47" s="114">
        <v>0</v>
      </c>
      <c r="AS47" s="114">
        <v>0</v>
      </c>
      <c r="AT47" s="114">
        <v>0</v>
      </c>
      <c r="AU47" s="199">
        <v>0</v>
      </c>
      <c r="AV47" s="199">
        <v>0</v>
      </c>
      <c r="AW47" s="199">
        <v>0</v>
      </c>
      <c r="AX47" s="199">
        <v>50</v>
      </c>
      <c r="AY47" s="199">
        <v>1800</v>
      </c>
      <c r="AZ47" s="199">
        <v>0</v>
      </c>
      <c r="BA47" s="199">
        <v>0</v>
      </c>
      <c r="BB47" s="199">
        <v>0</v>
      </c>
      <c r="BC47" s="199">
        <v>270</v>
      </c>
      <c r="BD47" s="199">
        <v>0</v>
      </c>
      <c r="BE47" s="199">
        <v>10</v>
      </c>
      <c r="BF47" s="199">
        <v>0</v>
      </c>
      <c r="BG47" s="199">
        <v>0</v>
      </c>
      <c r="BH47" s="199">
        <v>0</v>
      </c>
      <c r="BI47" s="199">
        <v>0</v>
      </c>
      <c r="BJ47" s="199">
        <v>0</v>
      </c>
      <c r="BK47" s="199">
        <v>0</v>
      </c>
      <c r="BL47" s="199">
        <v>0</v>
      </c>
      <c r="BM47" s="199">
        <v>330</v>
      </c>
      <c r="BN47" s="199">
        <v>0</v>
      </c>
      <c r="BO47" s="199">
        <v>0</v>
      </c>
      <c r="BP47" s="199">
        <v>0</v>
      </c>
      <c r="BQ47" s="199">
        <v>0</v>
      </c>
      <c r="BR47" s="199">
        <v>0</v>
      </c>
      <c r="BS47" s="199">
        <v>0</v>
      </c>
      <c r="BT47" s="199">
        <v>0</v>
      </c>
      <c r="BU47" s="199">
        <v>0</v>
      </c>
      <c r="BV47" s="199">
        <v>0</v>
      </c>
      <c r="BW47" s="199">
        <v>0</v>
      </c>
      <c r="BX47" s="199">
        <v>0</v>
      </c>
      <c r="BY47" s="199">
        <v>10</v>
      </c>
      <c r="BZ47" s="199">
        <v>0</v>
      </c>
      <c r="CA47" s="199">
        <v>0</v>
      </c>
      <c r="CB47" s="199">
        <v>0</v>
      </c>
      <c r="CC47" s="199">
        <v>0</v>
      </c>
      <c r="CD47" s="199">
        <v>0</v>
      </c>
      <c r="CE47" s="199">
        <v>0</v>
      </c>
      <c r="CF47" s="199">
        <v>0</v>
      </c>
      <c r="CG47" s="199">
        <v>0</v>
      </c>
      <c r="CH47" s="199">
        <v>0</v>
      </c>
      <c r="CI47" s="199">
        <v>0</v>
      </c>
      <c r="CJ47" s="199">
        <v>0</v>
      </c>
      <c r="CK47" s="199">
        <v>0</v>
      </c>
      <c r="CL47" s="199">
        <v>0</v>
      </c>
      <c r="CM47" s="199">
        <v>0</v>
      </c>
      <c r="CN47" s="199">
        <v>130</v>
      </c>
      <c r="CO47" s="199">
        <v>20</v>
      </c>
      <c r="CP47" s="199">
        <v>0</v>
      </c>
      <c r="CQ47" s="199">
        <v>0</v>
      </c>
      <c r="CR47" s="199">
        <v>0</v>
      </c>
      <c r="CS47" s="199">
        <v>0</v>
      </c>
      <c r="CT47" s="199">
        <v>0</v>
      </c>
      <c r="CU47" s="199">
        <v>0</v>
      </c>
      <c r="CV47" s="199">
        <v>0</v>
      </c>
      <c r="CW47" s="199">
        <v>0</v>
      </c>
      <c r="CX47" s="199">
        <v>0</v>
      </c>
      <c r="CY47" s="199">
        <v>0</v>
      </c>
      <c r="CZ47" s="199">
        <v>0</v>
      </c>
      <c r="DA47" s="199">
        <v>0</v>
      </c>
      <c r="DB47" s="199">
        <v>0</v>
      </c>
      <c r="DC47" s="199">
        <v>0</v>
      </c>
      <c r="DD47" s="199">
        <v>0</v>
      </c>
      <c r="DE47" s="199">
        <v>0</v>
      </c>
      <c r="DF47" s="199">
        <v>0</v>
      </c>
      <c r="DG47" s="199">
        <v>0</v>
      </c>
      <c r="DH47" s="199">
        <v>0</v>
      </c>
      <c r="DI47" s="199">
        <v>0</v>
      </c>
      <c r="DJ47" s="199">
        <v>0</v>
      </c>
      <c r="DK47" s="199">
        <v>0</v>
      </c>
      <c r="DL47" s="199">
        <v>0</v>
      </c>
      <c r="DM47" s="199">
        <v>0</v>
      </c>
      <c r="DN47" s="199">
        <v>0</v>
      </c>
      <c r="DO47" s="199">
        <v>0</v>
      </c>
      <c r="DP47" s="199">
        <v>0</v>
      </c>
      <c r="DQ47" s="199">
        <v>40</v>
      </c>
      <c r="DR47" s="199">
        <v>0</v>
      </c>
      <c r="DS47" s="199">
        <v>0</v>
      </c>
      <c r="DT47" s="199">
        <v>0</v>
      </c>
      <c r="DU47" s="199">
        <v>0</v>
      </c>
      <c r="DV47" s="298">
        <v>0</v>
      </c>
      <c r="DW47" s="298">
        <v>0</v>
      </c>
      <c r="DX47" s="298">
        <v>0</v>
      </c>
      <c r="DY47" s="298">
        <v>30</v>
      </c>
      <c r="DZ47" s="298">
        <v>0</v>
      </c>
      <c r="EA47" s="298">
        <v>0</v>
      </c>
      <c r="EB47" s="298">
        <v>0</v>
      </c>
      <c r="EC47" s="298">
        <v>20</v>
      </c>
      <c r="ED47" s="298">
        <v>0</v>
      </c>
      <c r="EE47" s="298">
        <v>0</v>
      </c>
      <c r="EF47" s="298">
        <v>0</v>
      </c>
      <c r="EG47" s="298">
        <v>20</v>
      </c>
      <c r="EH47" s="298">
        <v>0</v>
      </c>
      <c r="EI47" s="298">
        <v>0</v>
      </c>
      <c r="EJ47" s="298">
        <v>0</v>
      </c>
      <c r="EK47" s="298">
        <v>0</v>
      </c>
      <c r="EL47" s="298">
        <v>0</v>
      </c>
      <c r="EM47" s="298">
        <v>0</v>
      </c>
      <c r="EN47" s="298">
        <v>0</v>
      </c>
      <c r="EO47" s="298">
        <v>0</v>
      </c>
      <c r="EP47" s="298">
        <v>0</v>
      </c>
      <c r="EQ47" s="298">
        <v>0</v>
      </c>
      <c r="ER47" s="298">
        <v>0</v>
      </c>
      <c r="ES47" s="298">
        <v>0</v>
      </c>
    </row>
    <row r="48" spans="1:149" ht="12" customHeight="1">
      <c r="A48" s="26" t="s">
        <v>31</v>
      </c>
      <c r="B48" s="11" t="s">
        <v>20</v>
      </c>
      <c r="C48" s="11" t="s">
        <v>30</v>
      </c>
      <c r="D48" s="11" t="s">
        <v>57</v>
      </c>
      <c r="E48" s="90" t="s">
        <v>113</v>
      </c>
      <c r="F48" s="13">
        <v>0.505</v>
      </c>
      <c r="G48" s="2" t="s">
        <v>29</v>
      </c>
      <c r="H48" s="2">
        <v>43860</v>
      </c>
      <c r="I48" s="64">
        <v>99.7</v>
      </c>
      <c r="J48" s="64">
        <v>28.35</v>
      </c>
      <c r="K48" s="2">
        <v>18.23</v>
      </c>
      <c r="L48" s="2">
        <v>8.09</v>
      </c>
      <c r="M48" s="2">
        <v>3.5000000000000001E-3</v>
      </c>
      <c r="N48" s="2">
        <v>0.22</v>
      </c>
      <c r="O48" s="2">
        <v>2.7E-2</v>
      </c>
      <c r="P48" s="2">
        <v>0.28000000000000003</v>
      </c>
      <c r="Q48" s="2">
        <v>0.31</v>
      </c>
      <c r="R48" s="2">
        <v>0.01</v>
      </c>
      <c r="S48" s="2">
        <v>2.1999999999999999E-2</v>
      </c>
      <c r="T48" s="2">
        <v>2.1999999999999999E-2</v>
      </c>
      <c r="U48" s="2">
        <v>0.83</v>
      </c>
      <c r="V48" s="2">
        <v>120</v>
      </c>
      <c r="W48" s="2">
        <v>4</v>
      </c>
      <c r="X48" s="157" t="s">
        <v>314</v>
      </c>
      <c r="Y48" s="288">
        <v>6516.7970000000005</v>
      </c>
      <c r="Z48" s="289">
        <v>2083.375</v>
      </c>
      <c r="AA48" s="290">
        <v>4416.7550000000001</v>
      </c>
      <c r="AB48" s="94">
        <v>84151.683000000005</v>
      </c>
      <c r="AC48" s="94">
        <v>11366.894</v>
      </c>
      <c r="AD48" s="291">
        <f>LOG(AC48)</f>
        <v>4.055641810075616</v>
      </c>
      <c r="AE48" s="292">
        <f t="shared" si="5"/>
        <v>973.33333333333326</v>
      </c>
      <c r="AF48" s="291">
        <f>LOG(AE48)</f>
        <v>2.9882615967287558</v>
      </c>
      <c r="AG48" s="98">
        <v>1954675.0927200005</v>
      </c>
      <c r="AH48" s="99">
        <v>4916765</v>
      </c>
      <c r="AI48" s="213">
        <v>2606718.8000000003</v>
      </c>
      <c r="AJ48" s="106">
        <v>2310046.2000000002</v>
      </c>
      <c r="AK48" s="114">
        <v>156.66666666666666</v>
      </c>
      <c r="AL48" s="114">
        <v>500</v>
      </c>
      <c r="AM48" s="114">
        <v>30</v>
      </c>
      <c r="AN48" s="114">
        <v>260</v>
      </c>
      <c r="AO48" s="114">
        <v>0</v>
      </c>
      <c r="AP48" s="114">
        <v>26.666666666666668</v>
      </c>
      <c r="AQ48" s="114">
        <v>0</v>
      </c>
      <c r="AR48" s="114">
        <v>0</v>
      </c>
      <c r="AS48" s="114">
        <v>0</v>
      </c>
      <c r="AT48" s="114">
        <v>0</v>
      </c>
      <c r="AU48" s="298">
        <v>0</v>
      </c>
      <c r="AV48" s="298">
        <v>0</v>
      </c>
      <c r="AW48" s="298">
        <v>0</v>
      </c>
      <c r="AX48" s="298">
        <v>6.666666666666667</v>
      </c>
      <c r="AY48" s="298">
        <v>13.333333333333334</v>
      </c>
      <c r="AZ48" s="298">
        <v>0</v>
      </c>
      <c r="BA48" s="298">
        <v>0</v>
      </c>
      <c r="BB48" s="298">
        <v>0</v>
      </c>
      <c r="BC48" s="298">
        <v>33.333333333333329</v>
      </c>
      <c r="BD48" s="298">
        <v>10</v>
      </c>
      <c r="BE48" s="298">
        <v>10</v>
      </c>
      <c r="BF48" s="298">
        <v>0</v>
      </c>
      <c r="BG48" s="298">
        <v>0</v>
      </c>
      <c r="BH48" s="298">
        <v>0</v>
      </c>
      <c r="BI48" s="298">
        <v>0</v>
      </c>
      <c r="BJ48" s="298">
        <v>0</v>
      </c>
      <c r="BK48" s="298">
        <v>0</v>
      </c>
      <c r="BL48" s="298">
        <v>0</v>
      </c>
      <c r="BM48" s="298">
        <v>60</v>
      </c>
      <c r="BN48" s="298">
        <v>0</v>
      </c>
      <c r="BO48" s="298">
        <v>0</v>
      </c>
      <c r="BP48" s="298">
        <v>0</v>
      </c>
      <c r="BQ48" s="298">
        <v>0</v>
      </c>
      <c r="BR48" s="298">
        <v>3.3333333333333335</v>
      </c>
      <c r="BS48" s="298">
        <v>0</v>
      </c>
      <c r="BT48" s="298">
        <v>0</v>
      </c>
      <c r="BU48" s="298">
        <v>0</v>
      </c>
      <c r="BV48" s="298">
        <v>0</v>
      </c>
      <c r="BW48" s="298">
        <v>0</v>
      </c>
      <c r="BX48" s="298">
        <v>16.666666666666664</v>
      </c>
      <c r="BY48" s="298">
        <v>0</v>
      </c>
      <c r="BZ48" s="298">
        <v>0</v>
      </c>
      <c r="CA48" s="298">
        <v>0</v>
      </c>
      <c r="CB48" s="298">
        <v>0</v>
      </c>
      <c r="CC48" s="298">
        <v>0</v>
      </c>
      <c r="CD48" s="298">
        <v>3.3333333333333335</v>
      </c>
      <c r="CE48" s="298">
        <v>0</v>
      </c>
      <c r="CF48" s="298">
        <v>0</v>
      </c>
      <c r="CG48" s="298">
        <v>0</v>
      </c>
      <c r="CH48" s="298">
        <v>3.3333333333333335</v>
      </c>
      <c r="CI48" s="298">
        <v>0</v>
      </c>
      <c r="CJ48" s="298">
        <v>0</v>
      </c>
      <c r="CK48" s="298">
        <v>0</v>
      </c>
      <c r="CL48" s="298">
        <v>6.666666666666667</v>
      </c>
      <c r="CM48" s="298">
        <v>0</v>
      </c>
      <c r="CN48" s="298">
        <v>373.33333333333337</v>
      </c>
      <c r="CO48" s="298">
        <v>63.333333333333329</v>
      </c>
      <c r="CP48" s="298">
        <v>0</v>
      </c>
      <c r="CQ48" s="298">
        <v>0</v>
      </c>
      <c r="CR48" s="298">
        <v>20</v>
      </c>
      <c r="CS48" s="298">
        <v>10</v>
      </c>
      <c r="CT48" s="298">
        <v>0</v>
      </c>
      <c r="CU48" s="298">
        <v>0</v>
      </c>
      <c r="CV48" s="298">
        <v>0</v>
      </c>
      <c r="CW48" s="298">
        <v>0</v>
      </c>
      <c r="CX48" s="298">
        <v>6.666666666666667</v>
      </c>
      <c r="CY48" s="298">
        <v>0</v>
      </c>
      <c r="CZ48" s="298">
        <v>0</v>
      </c>
      <c r="DA48" s="298">
        <v>10</v>
      </c>
      <c r="DB48" s="298">
        <v>0</v>
      </c>
      <c r="DC48" s="298">
        <v>0</v>
      </c>
      <c r="DD48" s="298">
        <v>0</v>
      </c>
      <c r="DE48" s="298">
        <v>0</v>
      </c>
      <c r="DF48" s="298">
        <v>0</v>
      </c>
      <c r="DG48" s="298">
        <v>0</v>
      </c>
      <c r="DH48" s="298">
        <v>0</v>
      </c>
      <c r="DI48" s="298">
        <v>6.666666666666667</v>
      </c>
      <c r="DJ48" s="298">
        <v>0</v>
      </c>
      <c r="DK48" s="298">
        <v>26.666666666666668</v>
      </c>
      <c r="DL48" s="298">
        <v>0</v>
      </c>
      <c r="DM48" s="298">
        <v>0</v>
      </c>
      <c r="DN48" s="298">
        <v>0</v>
      </c>
      <c r="DO48" s="298">
        <v>0</v>
      </c>
      <c r="DP48" s="298">
        <v>0</v>
      </c>
      <c r="DQ48" s="298">
        <v>0</v>
      </c>
      <c r="DR48" s="298">
        <v>3.3333333333333335</v>
      </c>
      <c r="DS48" s="298">
        <v>0</v>
      </c>
      <c r="DT48" s="298">
        <v>0</v>
      </c>
      <c r="DU48" s="298">
        <v>0</v>
      </c>
      <c r="DV48" s="298">
        <v>0</v>
      </c>
      <c r="DW48" s="298">
        <v>0</v>
      </c>
      <c r="DX48" s="298">
        <v>0</v>
      </c>
      <c r="DY48" s="298">
        <v>153.33333333333334</v>
      </c>
      <c r="DZ48" s="298">
        <v>0</v>
      </c>
      <c r="EA48" s="298">
        <v>0</v>
      </c>
      <c r="EB48" s="298">
        <v>0</v>
      </c>
      <c r="EC48" s="298">
        <v>106.66666666666667</v>
      </c>
      <c r="ED48" s="298">
        <v>0</v>
      </c>
      <c r="EE48" s="298">
        <v>0</v>
      </c>
      <c r="EF48" s="298">
        <v>26.666666666666668</v>
      </c>
      <c r="EG48" s="298">
        <v>0</v>
      </c>
      <c r="EH48" s="298">
        <v>0</v>
      </c>
      <c r="EI48" s="298">
        <v>0</v>
      </c>
      <c r="EJ48" s="298">
        <v>0</v>
      </c>
      <c r="EK48" s="298">
        <v>0</v>
      </c>
      <c r="EL48" s="298">
        <v>0</v>
      </c>
      <c r="EM48" s="298">
        <v>0</v>
      </c>
      <c r="EN48" s="298">
        <v>0</v>
      </c>
      <c r="EO48" s="298">
        <v>0</v>
      </c>
      <c r="EP48" s="298">
        <v>0</v>
      </c>
      <c r="EQ48" s="298">
        <v>0</v>
      </c>
      <c r="ER48" s="298">
        <v>0</v>
      </c>
      <c r="ES48" s="298">
        <v>0</v>
      </c>
    </row>
    <row r="49" spans="1:149" ht="12" customHeight="1" thickBot="1">
      <c r="A49" s="23" t="s">
        <v>31</v>
      </c>
      <c r="B49" s="12" t="s">
        <v>20</v>
      </c>
      <c r="C49" s="12" t="s">
        <v>30</v>
      </c>
      <c r="D49" s="12" t="s">
        <v>57</v>
      </c>
      <c r="E49" s="89" t="s">
        <v>114</v>
      </c>
      <c r="F49" s="14">
        <v>15.5</v>
      </c>
      <c r="G49" s="12" t="s">
        <v>29</v>
      </c>
      <c r="H49" s="12">
        <v>52730</v>
      </c>
      <c r="I49" s="33">
        <v>92.8</v>
      </c>
      <c r="J49" s="33">
        <v>34.78</v>
      </c>
      <c r="K49" s="12">
        <v>18.670000000000002</v>
      </c>
      <c r="L49" s="12">
        <v>8.1199999999999992</v>
      </c>
      <c r="M49" s="12" t="s">
        <v>29</v>
      </c>
      <c r="N49" s="12">
        <v>0.09</v>
      </c>
      <c r="O49" s="12">
        <v>1.7999999999999999E-2</v>
      </c>
      <c r="P49" s="12">
        <v>0.14000000000000001</v>
      </c>
      <c r="Q49" s="12">
        <v>0.16</v>
      </c>
      <c r="R49" s="12">
        <v>1.4E-2</v>
      </c>
      <c r="S49" s="12">
        <v>1.9E-2</v>
      </c>
      <c r="T49" s="12">
        <v>1.7000000000000001E-2</v>
      </c>
      <c r="U49" s="12">
        <v>0.31</v>
      </c>
      <c r="V49" s="12" t="s">
        <v>29</v>
      </c>
      <c r="W49" s="12" t="s">
        <v>29</v>
      </c>
      <c r="X49" s="157" t="s">
        <v>314</v>
      </c>
      <c r="Y49" s="299">
        <v>24700.494000000002</v>
      </c>
      <c r="Z49" s="300">
        <v>11583.565000000001</v>
      </c>
      <c r="AA49" s="301">
        <v>13200.264000000001</v>
      </c>
      <c r="AB49" s="93">
        <v>143152.86300000001</v>
      </c>
      <c r="AC49" s="93">
        <v>1900.0380000000002</v>
      </c>
      <c r="AD49" s="291"/>
      <c r="AE49" s="292">
        <f t="shared" si="5"/>
        <v>123.33333333333334</v>
      </c>
      <c r="AF49" s="291"/>
      <c r="AG49" s="302">
        <v>532899.05776800006</v>
      </c>
      <c r="AH49" s="102">
        <v>1883371</v>
      </c>
      <c r="AI49" s="110">
        <v>1056687.8</v>
      </c>
      <c r="AJ49" s="110">
        <v>826683.20000000007</v>
      </c>
      <c r="AK49" s="118">
        <v>36.666666666666664</v>
      </c>
      <c r="AL49" s="118">
        <v>66.666666666666671</v>
      </c>
      <c r="AM49" s="118">
        <v>6.666666666666667</v>
      </c>
      <c r="AN49" s="118">
        <v>13.333333333333334</v>
      </c>
      <c r="AO49" s="118">
        <v>0</v>
      </c>
      <c r="AP49" s="118">
        <v>0</v>
      </c>
      <c r="AQ49" s="118">
        <v>0</v>
      </c>
      <c r="AR49" s="118">
        <v>0</v>
      </c>
      <c r="AS49" s="118">
        <v>0</v>
      </c>
      <c r="AT49" s="118">
        <v>0</v>
      </c>
      <c r="AU49" s="303">
        <v>0</v>
      </c>
      <c r="AV49" s="303">
        <v>0</v>
      </c>
      <c r="AW49" s="303">
        <v>0</v>
      </c>
      <c r="AX49" s="303">
        <v>3.3333333333333335</v>
      </c>
      <c r="AY49" s="303">
        <v>0</v>
      </c>
      <c r="AZ49" s="303">
        <v>0</v>
      </c>
      <c r="BA49" s="303">
        <v>0</v>
      </c>
      <c r="BB49" s="303">
        <v>0</v>
      </c>
      <c r="BC49" s="303">
        <v>0</v>
      </c>
      <c r="BD49" s="303">
        <v>3.3333333333333335</v>
      </c>
      <c r="BE49" s="303">
        <v>6.666666666666667</v>
      </c>
      <c r="BF49" s="303">
        <v>0</v>
      </c>
      <c r="BG49" s="303">
        <v>0</v>
      </c>
      <c r="BH49" s="303">
        <v>0</v>
      </c>
      <c r="BI49" s="303">
        <v>0</v>
      </c>
      <c r="BJ49" s="303">
        <v>0</v>
      </c>
      <c r="BK49" s="303">
        <v>0</v>
      </c>
      <c r="BL49" s="303">
        <v>0</v>
      </c>
      <c r="BM49" s="303">
        <v>6.666666666666667</v>
      </c>
      <c r="BN49" s="303">
        <v>0</v>
      </c>
      <c r="BO49" s="303">
        <v>0</v>
      </c>
      <c r="BP49" s="303">
        <v>0</v>
      </c>
      <c r="BQ49" s="303">
        <v>0</v>
      </c>
      <c r="BR49" s="303">
        <v>3.3333333333333335</v>
      </c>
      <c r="BS49" s="303">
        <v>0</v>
      </c>
      <c r="BT49" s="303">
        <v>6.666666666666667</v>
      </c>
      <c r="BU49" s="303">
        <v>0</v>
      </c>
      <c r="BV49" s="303">
        <v>0</v>
      </c>
      <c r="BW49" s="303">
        <v>0</v>
      </c>
      <c r="BX49" s="303">
        <v>0</v>
      </c>
      <c r="BY49" s="303">
        <v>6.666666666666667</v>
      </c>
      <c r="BZ49" s="303">
        <v>0</v>
      </c>
      <c r="CA49" s="303">
        <v>0</v>
      </c>
      <c r="CB49" s="303">
        <v>0</v>
      </c>
      <c r="CC49" s="303">
        <v>0</v>
      </c>
      <c r="CD49" s="303">
        <v>0</v>
      </c>
      <c r="CE49" s="303">
        <v>0</v>
      </c>
      <c r="CF49" s="303">
        <v>0</v>
      </c>
      <c r="CG49" s="303">
        <v>0</v>
      </c>
      <c r="CH49" s="303">
        <v>0</v>
      </c>
      <c r="CI49" s="303">
        <v>0</v>
      </c>
      <c r="CJ49" s="303">
        <v>0</v>
      </c>
      <c r="CK49" s="303">
        <v>0</v>
      </c>
      <c r="CL49" s="303">
        <v>3.3333333333333335</v>
      </c>
      <c r="CM49" s="303">
        <v>0</v>
      </c>
      <c r="CN49" s="303">
        <v>46.666666666666671</v>
      </c>
      <c r="CO49" s="303">
        <v>6.666666666666667</v>
      </c>
      <c r="CP49" s="303">
        <v>0</v>
      </c>
      <c r="CQ49" s="303">
        <v>0</v>
      </c>
      <c r="CR49" s="303">
        <v>0</v>
      </c>
      <c r="CS49" s="303">
        <v>0</v>
      </c>
      <c r="CT49" s="303">
        <v>0</v>
      </c>
      <c r="CU49" s="303">
        <v>0</v>
      </c>
      <c r="CV49" s="303">
        <v>0</v>
      </c>
      <c r="CW49" s="303">
        <v>0</v>
      </c>
      <c r="CX49" s="303">
        <v>3.3333333333333335</v>
      </c>
      <c r="CY49" s="303">
        <v>0</v>
      </c>
      <c r="CZ49" s="303">
        <v>0</v>
      </c>
      <c r="DA49" s="303">
        <v>6.666666666666667</v>
      </c>
      <c r="DB49" s="303">
        <v>0</v>
      </c>
      <c r="DC49" s="303">
        <v>0</v>
      </c>
      <c r="DD49" s="303">
        <v>0</v>
      </c>
      <c r="DE49" s="303">
        <v>0</v>
      </c>
      <c r="DF49" s="303">
        <v>0</v>
      </c>
      <c r="DG49" s="303">
        <v>0</v>
      </c>
      <c r="DH49" s="303">
        <v>0</v>
      </c>
      <c r="DI49" s="303">
        <v>0</v>
      </c>
      <c r="DJ49" s="303">
        <v>0</v>
      </c>
      <c r="DK49" s="303">
        <v>6.666666666666667</v>
      </c>
      <c r="DL49" s="303">
        <v>0</v>
      </c>
      <c r="DM49" s="303">
        <v>0</v>
      </c>
      <c r="DN49" s="303">
        <v>0</v>
      </c>
      <c r="DO49" s="303">
        <v>0</v>
      </c>
      <c r="DP49" s="303">
        <v>0</v>
      </c>
      <c r="DQ49" s="303">
        <v>0</v>
      </c>
      <c r="DR49" s="303">
        <v>0</v>
      </c>
      <c r="DS49" s="303">
        <v>0</v>
      </c>
      <c r="DT49" s="303">
        <v>0</v>
      </c>
      <c r="DU49" s="303">
        <v>0</v>
      </c>
      <c r="DV49" s="298">
        <v>0</v>
      </c>
      <c r="DW49" s="298">
        <v>0</v>
      </c>
      <c r="DX49" s="298">
        <v>0</v>
      </c>
      <c r="DY49" s="298">
        <v>6.666666666666667</v>
      </c>
      <c r="DZ49" s="298">
        <v>0</v>
      </c>
      <c r="EA49" s="298">
        <v>0</v>
      </c>
      <c r="EB49" s="298">
        <v>0</v>
      </c>
      <c r="EC49" s="298">
        <v>6.666666666666667</v>
      </c>
      <c r="ED49" s="298">
        <v>0</v>
      </c>
      <c r="EE49" s="298">
        <v>0</v>
      </c>
      <c r="EF49" s="298">
        <v>0</v>
      </c>
      <c r="EG49" s="298">
        <v>0</v>
      </c>
      <c r="EH49" s="298">
        <v>0</v>
      </c>
      <c r="EI49" s="298">
        <v>0</v>
      </c>
      <c r="EJ49" s="298">
        <v>0</v>
      </c>
      <c r="EK49" s="298">
        <v>0</v>
      </c>
      <c r="EL49" s="298">
        <v>0</v>
      </c>
      <c r="EM49" s="298">
        <v>0</v>
      </c>
      <c r="EN49" s="298">
        <v>0</v>
      </c>
      <c r="EO49" s="298">
        <v>0</v>
      </c>
      <c r="EP49" s="298">
        <v>0</v>
      </c>
      <c r="EQ49" s="298">
        <v>0</v>
      </c>
      <c r="ER49" s="298">
        <v>0</v>
      </c>
      <c r="ES49" s="298">
        <v>0</v>
      </c>
    </row>
    <row r="50" spans="1:149" ht="12" customHeight="1">
      <c r="A50" s="32" t="s">
        <v>33</v>
      </c>
      <c r="B50" s="11" t="s">
        <v>52</v>
      </c>
      <c r="C50" s="11" t="s">
        <v>44</v>
      </c>
      <c r="D50" s="11" t="s">
        <v>45</v>
      </c>
      <c r="E50" s="90" t="s">
        <v>113</v>
      </c>
      <c r="F50" s="13">
        <v>0.53800000000000003</v>
      </c>
      <c r="G50" s="11" t="s">
        <v>29</v>
      </c>
      <c r="H50" s="11">
        <v>47190</v>
      </c>
      <c r="I50" s="304">
        <v>101.6</v>
      </c>
      <c r="J50" s="304">
        <v>30.71</v>
      </c>
      <c r="K50" s="11">
        <v>23.76</v>
      </c>
      <c r="L50" s="11">
        <v>8.02</v>
      </c>
      <c r="M50" s="11">
        <v>2.3999999999999998E-3</v>
      </c>
      <c r="N50" s="11">
        <v>0.28000000000000003</v>
      </c>
      <c r="O50" s="11">
        <v>0.01</v>
      </c>
      <c r="P50" s="11">
        <v>0.31</v>
      </c>
      <c r="Q50" s="11">
        <v>0.32</v>
      </c>
      <c r="R50" s="11">
        <v>2.1000000000000001E-2</v>
      </c>
      <c r="S50" s="11">
        <v>3.5999999999999997E-2</v>
      </c>
      <c r="T50" s="11">
        <v>5.0000000000000001E-3</v>
      </c>
      <c r="U50" s="11">
        <v>0.65</v>
      </c>
      <c r="V50" s="11">
        <v>120</v>
      </c>
      <c r="W50" s="11">
        <v>1</v>
      </c>
      <c r="X50" s="157" t="s">
        <v>314</v>
      </c>
      <c r="Y50" s="305">
        <v>108985.51300000001</v>
      </c>
      <c r="Z50" s="306">
        <v>96301.926000000007</v>
      </c>
      <c r="AA50" s="307">
        <v>12150.243</v>
      </c>
      <c r="AB50" s="94">
        <v>201254.02500000002</v>
      </c>
      <c r="AC50" s="94">
        <v>14233.618000000002</v>
      </c>
      <c r="AD50" s="291">
        <f>LOG(AC50)</f>
        <v>4.1533153061081416</v>
      </c>
      <c r="AE50" s="292">
        <f t="shared" si="5"/>
        <v>165</v>
      </c>
      <c r="AF50" s="291"/>
      <c r="AG50" s="98">
        <v>2461384.4267040007</v>
      </c>
      <c r="AH50" s="99">
        <v>2511716.9000000004</v>
      </c>
      <c r="AI50" s="213">
        <v>896684.60000000009</v>
      </c>
      <c r="AJ50" s="106">
        <v>1615032.3</v>
      </c>
      <c r="AK50" s="117">
        <v>51</v>
      </c>
      <c r="AL50" s="117">
        <v>106.5</v>
      </c>
      <c r="AM50" s="117">
        <v>0.5</v>
      </c>
      <c r="AN50" s="117">
        <v>4</v>
      </c>
      <c r="AO50" s="117">
        <v>0</v>
      </c>
      <c r="AP50" s="117">
        <v>3</v>
      </c>
      <c r="AQ50" s="117">
        <v>0</v>
      </c>
      <c r="AR50" s="117">
        <v>0</v>
      </c>
      <c r="AS50" s="117">
        <v>0</v>
      </c>
      <c r="AT50" s="119">
        <v>0</v>
      </c>
      <c r="AU50" s="199">
        <v>0</v>
      </c>
      <c r="AV50" s="199">
        <v>0</v>
      </c>
      <c r="AW50" s="199">
        <v>0</v>
      </c>
      <c r="AX50" s="199">
        <v>1</v>
      </c>
      <c r="AY50" s="199">
        <v>1</v>
      </c>
      <c r="AZ50" s="199">
        <v>0</v>
      </c>
      <c r="BA50" s="199">
        <v>0</v>
      </c>
      <c r="BB50" s="199">
        <v>0</v>
      </c>
      <c r="BC50" s="199">
        <v>5</v>
      </c>
      <c r="BD50" s="199">
        <v>0</v>
      </c>
      <c r="BE50" s="199">
        <v>2.5</v>
      </c>
      <c r="BF50" s="199">
        <v>0</v>
      </c>
      <c r="BG50" s="199">
        <v>0</v>
      </c>
      <c r="BH50" s="199">
        <v>0</v>
      </c>
      <c r="BI50" s="199">
        <v>0</v>
      </c>
      <c r="BJ50" s="199">
        <v>0</v>
      </c>
      <c r="BK50" s="199">
        <v>0</v>
      </c>
      <c r="BL50" s="199">
        <v>0</v>
      </c>
      <c r="BM50" s="199">
        <v>2</v>
      </c>
      <c r="BN50" s="199">
        <v>0</v>
      </c>
      <c r="BO50" s="199">
        <v>0</v>
      </c>
      <c r="BP50" s="199">
        <v>0</v>
      </c>
      <c r="BQ50" s="199">
        <v>0</v>
      </c>
      <c r="BR50" s="199">
        <v>1</v>
      </c>
      <c r="BS50" s="199">
        <v>0</v>
      </c>
      <c r="BT50" s="199">
        <v>0</v>
      </c>
      <c r="BU50" s="199">
        <v>8</v>
      </c>
      <c r="BV50" s="199">
        <v>0</v>
      </c>
      <c r="BW50" s="199">
        <v>0</v>
      </c>
      <c r="BX50" s="199">
        <v>14</v>
      </c>
      <c r="BY50" s="199">
        <v>14</v>
      </c>
      <c r="BZ50" s="199">
        <v>0</v>
      </c>
      <c r="CA50" s="199">
        <v>0</v>
      </c>
      <c r="CB50" s="199">
        <v>0</v>
      </c>
      <c r="CC50" s="199">
        <v>2.5</v>
      </c>
      <c r="CD50" s="199">
        <v>0</v>
      </c>
      <c r="CE50" s="199">
        <v>0</v>
      </c>
      <c r="CF50" s="199">
        <v>0</v>
      </c>
      <c r="CG50" s="199">
        <v>24</v>
      </c>
      <c r="CH50" s="199">
        <v>0</v>
      </c>
      <c r="CI50" s="199">
        <v>0</v>
      </c>
      <c r="CJ50" s="199">
        <v>0</v>
      </c>
      <c r="CK50" s="199">
        <v>0</v>
      </c>
      <c r="CL50" s="199">
        <v>0</v>
      </c>
      <c r="CM50" s="199">
        <v>0</v>
      </c>
      <c r="CN50" s="199">
        <v>28</v>
      </c>
      <c r="CO50" s="199">
        <v>4.5</v>
      </c>
      <c r="CP50" s="199">
        <v>0</v>
      </c>
      <c r="CQ50" s="199">
        <v>0</v>
      </c>
      <c r="CR50" s="199">
        <v>0.5</v>
      </c>
      <c r="CS50" s="199">
        <v>0</v>
      </c>
      <c r="CT50" s="199">
        <v>0</v>
      </c>
      <c r="CU50" s="199">
        <v>32.5</v>
      </c>
      <c r="CV50" s="199">
        <v>0</v>
      </c>
      <c r="CW50" s="199">
        <v>0</v>
      </c>
      <c r="CX50" s="199">
        <v>0</v>
      </c>
      <c r="CY50" s="199">
        <v>0</v>
      </c>
      <c r="CZ50" s="199">
        <v>0</v>
      </c>
      <c r="DA50" s="199">
        <v>2</v>
      </c>
      <c r="DB50" s="199">
        <v>0</v>
      </c>
      <c r="DC50" s="199">
        <v>12.5</v>
      </c>
      <c r="DD50" s="199">
        <v>0</v>
      </c>
      <c r="DE50" s="199">
        <v>0</v>
      </c>
      <c r="DF50" s="199">
        <v>0</v>
      </c>
      <c r="DG50" s="199">
        <v>2</v>
      </c>
      <c r="DH50" s="199">
        <v>0</v>
      </c>
      <c r="DI50" s="199">
        <v>0.5</v>
      </c>
      <c r="DJ50" s="199">
        <v>0</v>
      </c>
      <c r="DK50" s="199">
        <v>0</v>
      </c>
      <c r="DL50" s="199">
        <v>0</v>
      </c>
      <c r="DM50" s="199">
        <v>0</v>
      </c>
      <c r="DN50" s="199">
        <v>0</v>
      </c>
      <c r="DO50" s="199">
        <v>0</v>
      </c>
      <c r="DP50" s="199">
        <v>0</v>
      </c>
      <c r="DQ50" s="199">
        <v>0</v>
      </c>
      <c r="DR50" s="199">
        <v>0.5</v>
      </c>
      <c r="DS50" s="199">
        <v>0</v>
      </c>
      <c r="DT50" s="199">
        <v>0</v>
      </c>
      <c r="DU50" s="199">
        <v>0</v>
      </c>
      <c r="DV50" s="199">
        <v>0</v>
      </c>
      <c r="DW50" s="199">
        <v>0</v>
      </c>
      <c r="DX50" s="199">
        <v>0</v>
      </c>
      <c r="DY50" s="199">
        <v>4</v>
      </c>
      <c r="DZ50" s="199">
        <v>0</v>
      </c>
      <c r="EA50" s="199">
        <v>0</v>
      </c>
      <c r="EB50" s="199">
        <v>0</v>
      </c>
      <c r="EC50" s="199">
        <v>0</v>
      </c>
      <c r="ED50" s="199">
        <v>0</v>
      </c>
      <c r="EE50" s="199">
        <v>0</v>
      </c>
      <c r="EF50" s="199">
        <v>0</v>
      </c>
      <c r="EG50" s="199">
        <v>3</v>
      </c>
      <c r="EH50" s="199">
        <v>0</v>
      </c>
      <c r="EI50" s="199">
        <v>0</v>
      </c>
      <c r="EJ50" s="199">
        <v>0</v>
      </c>
      <c r="EK50" s="199">
        <v>0</v>
      </c>
      <c r="EL50" s="199">
        <v>0</v>
      </c>
      <c r="EM50" s="199">
        <v>0</v>
      </c>
      <c r="EN50" s="199">
        <v>0</v>
      </c>
      <c r="EO50" s="199">
        <v>0</v>
      </c>
      <c r="EP50" s="199">
        <v>0</v>
      </c>
      <c r="EQ50" s="199">
        <v>0</v>
      </c>
      <c r="ER50" s="199">
        <v>0</v>
      </c>
      <c r="ES50" s="199">
        <v>0</v>
      </c>
    </row>
    <row r="51" spans="1:149" ht="12" customHeight="1">
      <c r="A51" s="27" t="s">
        <v>33</v>
      </c>
      <c r="B51" s="2" t="s">
        <v>52</v>
      </c>
      <c r="C51" s="2" t="s">
        <v>44</v>
      </c>
      <c r="D51" s="2" t="s">
        <v>45</v>
      </c>
      <c r="E51" s="88" t="s">
        <v>114</v>
      </c>
      <c r="F51" s="4">
        <v>10.8</v>
      </c>
      <c r="G51" s="2" t="s">
        <v>29</v>
      </c>
      <c r="H51" s="2">
        <v>52090</v>
      </c>
      <c r="I51" s="64">
        <v>53.1</v>
      </c>
      <c r="J51" s="64">
        <v>34.33</v>
      </c>
      <c r="K51" s="2">
        <v>21.61</v>
      </c>
      <c r="L51" s="2">
        <v>7.87</v>
      </c>
      <c r="M51" s="2" t="s">
        <v>29</v>
      </c>
      <c r="N51" s="2">
        <v>0.13</v>
      </c>
      <c r="O51" s="2">
        <v>1.9E-2</v>
      </c>
      <c r="P51" s="2">
        <v>0.18</v>
      </c>
      <c r="Q51" s="2">
        <v>0.2</v>
      </c>
      <c r="R51" s="2">
        <v>4.2000000000000003E-2</v>
      </c>
      <c r="S51" s="2">
        <v>0.04</v>
      </c>
      <c r="T51" s="2">
        <v>6.0000000000000001E-3</v>
      </c>
      <c r="U51" s="2">
        <v>0.86</v>
      </c>
      <c r="V51" s="2" t="s">
        <v>29</v>
      </c>
      <c r="W51" s="2" t="s">
        <v>29</v>
      </c>
      <c r="X51" s="157" t="s">
        <v>314</v>
      </c>
      <c r="Y51" s="288">
        <v>43184.197000000007</v>
      </c>
      <c r="Z51" s="289">
        <v>39350.787000000004</v>
      </c>
      <c r="AA51" s="290">
        <v>3416.7350000000001</v>
      </c>
      <c r="AB51" s="92">
        <v>73634.806000000011</v>
      </c>
      <c r="AC51" s="92">
        <v>8533.5040000000008</v>
      </c>
      <c r="AD51" s="291"/>
      <c r="AE51" s="292">
        <f t="shared" si="5"/>
        <v>30</v>
      </c>
      <c r="AF51" s="291"/>
      <c r="AG51" s="100">
        <v>1437624.7519200002</v>
      </c>
      <c r="AH51" s="99">
        <v>2253378.4000000004</v>
      </c>
      <c r="AI51" s="109">
        <v>1335026.7000000002</v>
      </c>
      <c r="AJ51" s="106">
        <v>918351.70000000007</v>
      </c>
      <c r="AK51" s="114">
        <v>22.5</v>
      </c>
      <c r="AL51" s="114">
        <v>7.5</v>
      </c>
      <c r="AM51" s="114">
        <v>0</v>
      </c>
      <c r="AN51" s="114">
        <v>0</v>
      </c>
      <c r="AO51" s="114">
        <v>0</v>
      </c>
      <c r="AP51" s="114">
        <v>0</v>
      </c>
      <c r="AQ51" s="114">
        <v>0</v>
      </c>
      <c r="AR51" s="114">
        <v>0</v>
      </c>
      <c r="AS51" s="114">
        <v>0</v>
      </c>
      <c r="AT51" s="115">
        <v>0</v>
      </c>
      <c r="AU51" s="199">
        <v>0</v>
      </c>
      <c r="AV51" s="199">
        <v>0</v>
      </c>
      <c r="AW51" s="199">
        <v>0</v>
      </c>
      <c r="AX51" s="199">
        <v>0.5</v>
      </c>
      <c r="AY51" s="199">
        <v>9.5</v>
      </c>
      <c r="AZ51" s="199">
        <v>0</v>
      </c>
      <c r="BA51" s="199">
        <v>0</v>
      </c>
      <c r="BB51" s="199">
        <v>0</v>
      </c>
      <c r="BC51" s="199">
        <v>2.5</v>
      </c>
      <c r="BD51" s="199">
        <v>0</v>
      </c>
      <c r="BE51" s="199">
        <v>0.5</v>
      </c>
      <c r="BF51" s="199">
        <v>0</v>
      </c>
      <c r="BG51" s="199">
        <v>0</v>
      </c>
      <c r="BH51" s="199">
        <v>0</v>
      </c>
      <c r="BI51" s="199">
        <v>0</v>
      </c>
      <c r="BJ51" s="199">
        <v>0</v>
      </c>
      <c r="BK51" s="199">
        <v>0</v>
      </c>
      <c r="BL51" s="199">
        <v>0</v>
      </c>
      <c r="BM51" s="199">
        <v>0</v>
      </c>
      <c r="BN51" s="199">
        <v>1</v>
      </c>
      <c r="BO51" s="199">
        <v>0</v>
      </c>
      <c r="BP51" s="199">
        <v>0</v>
      </c>
      <c r="BQ51" s="199">
        <v>0</v>
      </c>
      <c r="BR51" s="199">
        <v>0</v>
      </c>
      <c r="BS51" s="199">
        <v>0</v>
      </c>
      <c r="BT51" s="199">
        <v>0</v>
      </c>
      <c r="BU51" s="199">
        <v>3</v>
      </c>
      <c r="BV51" s="199">
        <v>0</v>
      </c>
      <c r="BW51" s="199">
        <v>0.5</v>
      </c>
      <c r="BX51" s="199">
        <v>3.5</v>
      </c>
      <c r="BY51" s="199">
        <v>1.5</v>
      </c>
      <c r="BZ51" s="199">
        <v>0</v>
      </c>
      <c r="CA51" s="199">
        <v>0</v>
      </c>
      <c r="CB51" s="199">
        <v>0</v>
      </c>
      <c r="CC51" s="199">
        <v>0</v>
      </c>
      <c r="CD51" s="199">
        <v>0</v>
      </c>
      <c r="CE51" s="199">
        <v>0</v>
      </c>
      <c r="CF51" s="199">
        <v>0</v>
      </c>
      <c r="CG51" s="199">
        <v>0.5</v>
      </c>
      <c r="CH51" s="199">
        <v>0</v>
      </c>
      <c r="CI51" s="199">
        <v>0</v>
      </c>
      <c r="CJ51" s="199">
        <v>0</v>
      </c>
      <c r="CK51" s="199">
        <v>0</v>
      </c>
      <c r="CL51" s="199">
        <v>0</v>
      </c>
      <c r="CM51" s="199">
        <v>0.5</v>
      </c>
      <c r="CN51" s="199">
        <v>3.5</v>
      </c>
      <c r="CO51" s="199">
        <v>0</v>
      </c>
      <c r="CP51" s="199">
        <v>0</v>
      </c>
      <c r="CQ51" s="199">
        <v>0</v>
      </c>
      <c r="CR51" s="199">
        <v>0.5</v>
      </c>
      <c r="CS51" s="199">
        <v>0</v>
      </c>
      <c r="CT51" s="199">
        <v>0</v>
      </c>
      <c r="CU51" s="199">
        <v>1.5</v>
      </c>
      <c r="CV51" s="199">
        <v>0</v>
      </c>
      <c r="CW51" s="199">
        <v>0</v>
      </c>
      <c r="CX51" s="199">
        <v>0</v>
      </c>
      <c r="CY51" s="199">
        <v>0</v>
      </c>
      <c r="CZ51" s="199">
        <v>0</v>
      </c>
      <c r="DA51" s="199">
        <v>0</v>
      </c>
      <c r="DB51" s="199">
        <v>0</v>
      </c>
      <c r="DC51" s="199">
        <v>0</v>
      </c>
      <c r="DD51" s="199">
        <v>0</v>
      </c>
      <c r="DE51" s="199">
        <v>0</v>
      </c>
      <c r="DF51" s="199">
        <v>0</v>
      </c>
      <c r="DG51" s="199">
        <v>1</v>
      </c>
      <c r="DH51" s="199">
        <v>0</v>
      </c>
      <c r="DI51" s="199">
        <v>0</v>
      </c>
      <c r="DJ51" s="199">
        <v>0</v>
      </c>
      <c r="DK51" s="199">
        <v>0</v>
      </c>
      <c r="DL51" s="199">
        <v>0</v>
      </c>
      <c r="DM51" s="199">
        <v>0</v>
      </c>
      <c r="DN51" s="199">
        <v>0</v>
      </c>
      <c r="DO51" s="199">
        <v>0</v>
      </c>
      <c r="DP51" s="199">
        <v>0</v>
      </c>
      <c r="DQ51" s="199">
        <v>0</v>
      </c>
      <c r="DR51" s="199">
        <v>0</v>
      </c>
      <c r="DS51" s="199">
        <v>0</v>
      </c>
      <c r="DT51" s="199">
        <v>0</v>
      </c>
      <c r="DU51" s="199">
        <v>0</v>
      </c>
      <c r="DV51" s="199">
        <v>0</v>
      </c>
      <c r="DW51" s="199">
        <v>0</v>
      </c>
      <c r="DX51" s="199">
        <v>0</v>
      </c>
      <c r="DY51" s="199">
        <v>0</v>
      </c>
      <c r="DZ51" s="199">
        <v>0</v>
      </c>
      <c r="EA51" s="199">
        <v>0</v>
      </c>
      <c r="EB51" s="199">
        <v>0</v>
      </c>
      <c r="EC51" s="199">
        <v>0</v>
      </c>
      <c r="ED51" s="199">
        <v>0</v>
      </c>
      <c r="EE51" s="199">
        <v>0</v>
      </c>
      <c r="EF51" s="199">
        <v>0</v>
      </c>
      <c r="EG51" s="199">
        <v>0</v>
      </c>
      <c r="EH51" s="199">
        <v>0</v>
      </c>
      <c r="EI51" s="199">
        <v>0</v>
      </c>
      <c r="EJ51" s="199">
        <v>0</v>
      </c>
      <c r="EK51" s="199">
        <v>0</v>
      </c>
      <c r="EL51" s="199">
        <v>0</v>
      </c>
      <c r="EM51" s="199">
        <v>0</v>
      </c>
      <c r="EN51" s="199">
        <v>0</v>
      </c>
      <c r="EO51" s="199">
        <v>0</v>
      </c>
      <c r="EP51" s="199">
        <v>0</v>
      </c>
      <c r="EQ51" s="199">
        <v>0</v>
      </c>
      <c r="ER51" s="199">
        <v>0</v>
      </c>
      <c r="ES51" s="199">
        <v>0</v>
      </c>
    </row>
    <row r="52" spans="1:149" ht="12" customHeight="1">
      <c r="A52" s="27" t="s">
        <v>33</v>
      </c>
      <c r="B52" s="2" t="s">
        <v>54</v>
      </c>
      <c r="C52" s="2" t="s">
        <v>44</v>
      </c>
      <c r="D52" s="2" t="s">
        <v>45</v>
      </c>
      <c r="E52" s="87" t="s">
        <v>113</v>
      </c>
      <c r="F52" s="4">
        <v>0.48799999999999999</v>
      </c>
      <c r="G52" s="2">
        <v>2.5</v>
      </c>
      <c r="H52" s="2">
        <v>49140</v>
      </c>
      <c r="I52" s="64">
        <v>96</v>
      </c>
      <c r="J52" s="64">
        <v>32.14</v>
      </c>
      <c r="K52" s="2">
        <v>23.32</v>
      </c>
      <c r="L52" s="2">
        <v>7.97</v>
      </c>
      <c r="M52" s="2">
        <v>1.5E-3</v>
      </c>
      <c r="N52" s="2">
        <v>0.28000000000000003</v>
      </c>
      <c r="O52" s="2">
        <v>0.01</v>
      </c>
      <c r="P52" s="2">
        <v>0.34</v>
      </c>
      <c r="Q52" s="2">
        <v>0.34</v>
      </c>
      <c r="R52" s="2">
        <v>0.01</v>
      </c>
      <c r="S52" s="2">
        <v>3.4000000000000002E-2</v>
      </c>
      <c r="T52" s="2">
        <v>5.0000000000000001E-3</v>
      </c>
      <c r="U52" s="2">
        <v>0.83</v>
      </c>
      <c r="V52" s="2">
        <v>120</v>
      </c>
      <c r="W52" s="2">
        <v>2</v>
      </c>
      <c r="X52" s="157" t="s">
        <v>314</v>
      </c>
      <c r="Y52" s="288">
        <v>69068.04800000001</v>
      </c>
      <c r="Z52" s="289">
        <v>67418.014999999999</v>
      </c>
      <c r="AA52" s="290">
        <v>1400.0280000000002</v>
      </c>
      <c r="AB52" s="92">
        <v>110452.20900000002</v>
      </c>
      <c r="AC52" s="92">
        <v>4750.0950000000003</v>
      </c>
      <c r="AD52" s="291"/>
      <c r="AE52" s="292">
        <f t="shared" si="5"/>
        <v>600</v>
      </c>
      <c r="AF52" s="291"/>
      <c r="AG52" s="98">
        <v>2125376.6400160003</v>
      </c>
      <c r="AH52" s="99">
        <v>2060041.2000000002</v>
      </c>
      <c r="AI52" s="213">
        <v>1221691.1000000001</v>
      </c>
      <c r="AJ52" s="106">
        <v>838350.10000000009</v>
      </c>
      <c r="AK52" s="115">
        <v>293.33333333333337</v>
      </c>
      <c r="AL52" s="115">
        <v>231.66666666666669</v>
      </c>
      <c r="AM52" s="115">
        <v>0</v>
      </c>
      <c r="AN52" s="115">
        <v>66.666666666666657</v>
      </c>
      <c r="AO52" s="116">
        <v>0</v>
      </c>
      <c r="AP52" s="115">
        <v>3.3333333333333335</v>
      </c>
      <c r="AQ52" s="115">
        <v>5</v>
      </c>
      <c r="AR52" s="115">
        <v>0</v>
      </c>
      <c r="AS52" s="115">
        <v>0</v>
      </c>
      <c r="AT52" s="115">
        <v>0</v>
      </c>
      <c r="AU52" s="199">
        <v>0</v>
      </c>
      <c r="AV52" s="199">
        <v>0</v>
      </c>
      <c r="AW52" s="199">
        <v>0</v>
      </c>
      <c r="AX52" s="199">
        <v>65</v>
      </c>
      <c r="AY52" s="199">
        <v>0</v>
      </c>
      <c r="AZ52" s="199">
        <v>0</v>
      </c>
      <c r="BA52" s="199">
        <v>0</v>
      </c>
      <c r="BB52" s="199">
        <v>0</v>
      </c>
      <c r="BC52" s="199">
        <v>110</v>
      </c>
      <c r="BD52" s="199">
        <v>0</v>
      </c>
      <c r="BE52" s="199">
        <v>46.666666666666671</v>
      </c>
      <c r="BF52" s="199">
        <v>0</v>
      </c>
      <c r="BG52" s="199">
        <v>0</v>
      </c>
      <c r="BH52" s="199">
        <v>0</v>
      </c>
      <c r="BI52" s="199">
        <v>0</v>
      </c>
      <c r="BJ52" s="199">
        <v>0</v>
      </c>
      <c r="BK52" s="199">
        <v>0</v>
      </c>
      <c r="BL52" s="199">
        <v>0</v>
      </c>
      <c r="BM52" s="199">
        <v>21.666666666666668</v>
      </c>
      <c r="BN52" s="199">
        <v>0</v>
      </c>
      <c r="BO52" s="199">
        <v>18.333333333333332</v>
      </c>
      <c r="BP52" s="199">
        <v>0</v>
      </c>
      <c r="BQ52" s="199">
        <v>0</v>
      </c>
      <c r="BR52" s="199">
        <v>0</v>
      </c>
      <c r="BS52" s="199">
        <v>6.666666666666667</v>
      </c>
      <c r="BT52" s="199">
        <v>0</v>
      </c>
      <c r="BU52" s="199">
        <v>0</v>
      </c>
      <c r="BV52" s="199">
        <v>0</v>
      </c>
      <c r="BW52" s="199">
        <v>0</v>
      </c>
      <c r="BX52" s="199">
        <v>0</v>
      </c>
      <c r="BY52" s="199">
        <v>8.3333333333333321</v>
      </c>
      <c r="BZ52" s="199">
        <v>0</v>
      </c>
      <c r="CA52" s="199">
        <v>0</v>
      </c>
      <c r="CB52" s="199">
        <v>0</v>
      </c>
      <c r="CC52" s="199">
        <v>5</v>
      </c>
      <c r="CD52" s="199">
        <v>11.666666666666668</v>
      </c>
      <c r="CE52" s="199">
        <v>0</v>
      </c>
      <c r="CF52" s="199">
        <v>0</v>
      </c>
      <c r="CG52" s="199">
        <v>5</v>
      </c>
      <c r="CH52" s="199">
        <v>0</v>
      </c>
      <c r="CI52" s="199">
        <v>0</v>
      </c>
      <c r="CJ52" s="199">
        <v>0</v>
      </c>
      <c r="CK52" s="199">
        <v>0</v>
      </c>
      <c r="CL52" s="199">
        <v>0</v>
      </c>
      <c r="CM52" s="199">
        <v>1.6666666666666667</v>
      </c>
      <c r="CN52" s="199">
        <v>75</v>
      </c>
      <c r="CO52" s="199">
        <v>15</v>
      </c>
      <c r="CP52" s="199">
        <v>0</v>
      </c>
      <c r="CQ52" s="199">
        <v>11.666666666666668</v>
      </c>
      <c r="CR52" s="199">
        <v>46.666666666666671</v>
      </c>
      <c r="CS52" s="199">
        <v>0</v>
      </c>
      <c r="CT52" s="199">
        <v>0</v>
      </c>
      <c r="CU52" s="199">
        <v>0</v>
      </c>
      <c r="CV52" s="199">
        <v>55</v>
      </c>
      <c r="CW52" s="199">
        <v>0</v>
      </c>
      <c r="CX52" s="199">
        <v>5</v>
      </c>
      <c r="CY52" s="199">
        <v>0</v>
      </c>
      <c r="CZ52" s="199">
        <v>0</v>
      </c>
      <c r="DA52" s="199">
        <v>0</v>
      </c>
      <c r="DB52" s="199">
        <v>8.3333333333333321</v>
      </c>
      <c r="DC52" s="199">
        <v>0</v>
      </c>
      <c r="DD52" s="199">
        <v>0</v>
      </c>
      <c r="DE52" s="199">
        <v>8.3333333333333321</v>
      </c>
      <c r="DF52" s="199">
        <v>0</v>
      </c>
      <c r="DG52" s="199">
        <v>0</v>
      </c>
      <c r="DH52" s="199">
        <v>0</v>
      </c>
      <c r="DI52" s="199">
        <v>0</v>
      </c>
      <c r="DJ52" s="199">
        <v>0</v>
      </c>
      <c r="DK52" s="199">
        <v>0</v>
      </c>
      <c r="DL52" s="199">
        <v>0</v>
      </c>
      <c r="DM52" s="199">
        <v>0</v>
      </c>
      <c r="DN52" s="199">
        <v>0</v>
      </c>
      <c r="DO52" s="199">
        <v>0</v>
      </c>
      <c r="DP52" s="199">
        <v>0</v>
      </c>
      <c r="DQ52" s="199">
        <v>0</v>
      </c>
      <c r="DR52" s="199">
        <v>0</v>
      </c>
      <c r="DS52" s="199">
        <v>0</v>
      </c>
      <c r="DT52" s="199">
        <v>0</v>
      </c>
      <c r="DU52" s="199">
        <v>0</v>
      </c>
      <c r="DV52" s="199">
        <v>0</v>
      </c>
      <c r="DW52" s="199">
        <v>0</v>
      </c>
      <c r="DX52" s="199">
        <v>0</v>
      </c>
      <c r="DY52" s="199">
        <v>66.666666666666657</v>
      </c>
      <c r="DZ52" s="199">
        <v>0</v>
      </c>
      <c r="EA52" s="199">
        <v>0</v>
      </c>
      <c r="EB52" s="199">
        <v>0</v>
      </c>
      <c r="EC52" s="199">
        <v>0</v>
      </c>
      <c r="ED52" s="199">
        <v>0</v>
      </c>
      <c r="EE52" s="199">
        <v>0</v>
      </c>
      <c r="EF52" s="199">
        <v>0</v>
      </c>
      <c r="EG52" s="199">
        <v>3.3333333333333335</v>
      </c>
      <c r="EH52" s="199">
        <v>5</v>
      </c>
      <c r="EI52" s="199">
        <v>0</v>
      </c>
      <c r="EJ52" s="199">
        <v>0</v>
      </c>
      <c r="EK52" s="199">
        <v>0</v>
      </c>
      <c r="EL52" s="199">
        <v>0</v>
      </c>
      <c r="EM52" s="199">
        <v>0</v>
      </c>
      <c r="EN52" s="199">
        <v>0</v>
      </c>
      <c r="EO52" s="199">
        <v>0</v>
      </c>
      <c r="EP52" s="199">
        <v>0</v>
      </c>
      <c r="EQ52" s="199">
        <v>0</v>
      </c>
      <c r="ER52" s="199">
        <v>0</v>
      </c>
      <c r="ES52" s="199">
        <v>0</v>
      </c>
    </row>
    <row r="53" spans="1:149" ht="12" customHeight="1" thickBot="1">
      <c r="A53" s="28" t="s">
        <v>33</v>
      </c>
      <c r="B53" s="12" t="s">
        <v>54</v>
      </c>
      <c r="C53" s="12" t="s">
        <v>44</v>
      </c>
      <c r="D53" s="12" t="s">
        <v>45</v>
      </c>
      <c r="E53" s="89" t="s">
        <v>114</v>
      </c>
      <c r="F53" s="14">
        <v>11.6</v>
      </c>
      <c r="G53" s="2" t="s">
        <v>29</v>
      </c>
      <c r="H53" s="2">
        <v>53070</v>
      </c>
      <c r="I53" s="64">
        <v>56.1</v>
      </c>
      <c r="J53" s="64">
        <v>35.049999999999997</v>
      </c>
      <c r="K53" s="2">
        <v>22.1</v>
      </c>
      <c r="L53" s="2">
        <v>7.87</v>
      </c>
      <c r="M53" s="2" t="s">
        <v>29</v>
      </c>
      <c r="N53" s="2">
        <v>0.21</v>
      </c>
      <c r="O53" s="2">
        <v>0.01</v>
      </c>
      <c r="P53" s="2">
        <v>0.22</v>
      </c>
      <c r="Q53" s="2">
        <v>0.22</v>
      </c>
      <c r="R53" s="2">
        <v>0.01</v>
      </c>
      <c r="S53" s="2">
        <v>2.4E-2</v>
      </c>
      <c r="T53" s="2">
        <v>5.0000000000000001E-3</v>
      </c>
      <c r="U53" s="2">
        <v>0.55000000000000004</v>
      </c>
      <c r="V53" s="2" t="s">
        <v>29</v>
      </c>
      <c r="W53" s="2" t="s">
        <v>29</v>
      </c>
      <c r="X53" s="157" t="s">
        <v>314</v>
      </c>
      <c r="Y53" s="288">
        <v>28567.238000000001</v>
      </c>
      <c r="Z53" s="289">
        <v>26833.87</v>
      </c>
      <c r="AA53" s="290">
        <v>1516.6970000000001</v>
      </c>
      <c r="AB53" s="93">
        <v>49434.322000000007</v>
      </c>
      <c r="AC53" s="93">
        <v>1900.0380000000002</v>
      </c>
      <c r="AD53" s="291">
        <f>LOG(AC53)</f>
        <v>3.2787622867556094</v>
      </c>
      <c r="AE53" s="292">
        <f t="shared" si="5"/>
        <v>1430</v>
      </c>
      <c r="AF53" s="291">
        <f>LOG(AE53)</f>
        <v>3.1553360374650619</v>
      </c>
      <c r="AG53" s="101">
        <v>1515500.7760760002</v>
      </c>
      <c r="AH53" s="102">
        <v>663346.60000000009</v>
      </c>
      <c r="AI53" s="110">
        <v>383341.00000000006</v>
      </c>
      <c r="AJ53" s="110">
        <v>280005.60000000003</v>
      </c>
      <c r="AK53" s="114">
        <v>670</v>
      </c>
      <c r="AL53" s="114">
        <v>630</v>
      </c>
      <c r="AM53" s="114">
        <v>0</v>
      </c>
      <c r="AN53" s="114">
        <v>0</v>
      </c>
      <c r="AO53" s="114">
        <v>0</v>
      </c>
      <c r="AP53" s="114">
        <v>0</v>
      </c>
      <c r="AQ53" s="114">
        <v>130</v>
      </c>
      <c r="AR53" s="114">
        <v>0</v>
      </c>
      <c r="AS53" s="114">
        <v>0</v>
      </c>
      <c r="AT53" s="117">
        <v>0</v>
      </c>
      <c r="AU53" s="199">
        <v>0</v>
      </c>
      <c r="AV53" s="199">
        <v>0</v>
      </c>
      <c r="AW53" s="199">
        <v>0</v>
      </c>
      <c r="AX53" s="199">
        <v>60</v>
      </c>
      <c r="AY53" s="199">
        <v>0</v>
      </c>
      <c r="AZ53" s="199">
        <v>0</v>
      </c>
      <c r="BA53" s="199">
        <v>0</v>
      </c>
      <c r="BB53" s="199">
        <v>0</v>
      </c>
      <c r="BC53" s="199">
        <v>150</v>
      </c>
      <c r="BD53" s="199">
        <v>170</v>
      </c>
      <c r="BE53" s="199">
        <v>0</v>
      </c>
      <c r="BF53" s="199">
        <v>0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40</v>
      </c>
      <c r="BN53" s="199">
        <v>0</v>
      </c>
      <c r="BO53" s="199">
        <v>150</v>
      </c>
      <c r="BP53" s="199">
        <v>0</v>
      </c>
      <c r="BQ53" s="199">
        <v>0</v>
      </c>
      <c r="BR53" s="199">
        <v>0</v>
      </c>
      <c r="BS53" s="199">
        <v>0</v>
      </c>
      <c r="BT53" s="199">
        <v>0</v>
      </c>
      <c r="BU53" s="199">
        <v>0</v>
      </c>
      <c r="BV53" s="199">
        <v>0</v>
      </c>
      <c r="BW53" s="199">
        <v>0</v>
      </c>
      <c r="BX53" s="199">
        <v>0</v>
      </c>
      <c r="BY53" s="199">
        <v>50</v>
      </c>
      <c r="BZ53" s="199">
        <v>10</v>
      </c>
      <c r="CA53" s="199">
        <v>0</v>
      </c>
      <c r="CB53" s="199">
        <v>0</v>
      </c>
      <c r="CC53" s="199">
        <v>20</v>
      </c>
      <c r="CD53" s="199">
        <v>20</v>
      </c>
      <c r="CE53" s="199">
        <v>0</v>
      </c>
      <c r="CF53" s="199">
        <v>0</v>
      </c>
      <c r="CG53" s="199">
        <v>250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90</v>
      </c>
      <c r="CO53" s="199">
        <v>70</v>
      </c>
      <c r="CP53" s="199">
        <v>0</v>
      </c>
      <c r="CQ53" s="199">
        <v>10</v>
      </c>
      <c r="CR53" s="199">
        <v>80</v>
      </c>
      <c r="CS53" s="199">
        <v>0</v>
      </c>
      <c r="CT53" s="199">
        <v>0</v>
      </c>
      <c r="CU53" s="199">
        <v>60</v>
      </c>
      <c r="CV53" s="199">
        <v>0</v>
      </c>
      <c r="CW53" s="199">
        <v>0</v>
      </c>
      <c r="CX53" s="199">
        <v>10</v>
      </c>
      <c r="CY53" s="199">
        <v>0</v>
      </c>
      <c r="CZ53" s="199">
        <v>0</v>
      </c>
      <c r="DA53" s="199">
        <v>20</v>
      </c>
      <c r="DB53" s="199">
        <v>0</v>
      </c>
      <c r="DC53" s="199">
        <v>10</v>
      </c>
      <c r="DD53" s="199">
        <v>0</v>
      </c>
      <c r="DE53" s="199">
        <v>10</v>
      </c>
      <c r="DF53" s="199">
        <v>0</v>
      </c>
      <c r="DG53" s="199">
        <v>0</v>
      </c>
      <c r="DH53" s="199">
        <v>0</v>
      </c>
      <c r="DI53" s="199">
        <v>10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0</v>
      </c>
      <c r="DX53" s="199">
        <v>0</v>
      </c>
      <c r="DY53" s="199">
        <v>0</v>
      </c>
      <c r="DZ53" s="199">
        <v>0</v>
      </c>
      <c r="EA53" s="199">
        <v>0</v>
      </c>
      <c r="EB53" s="199">
        <v>0</v>
      </c>
      <c r="EC53" s="199">
        <v>0</v>
      </c>
      <c r="ED53" s="199">
        <v>0</v>
      </c>
      <c r="EE53" s="199">
        <v>0</v>
      </c>
      <c r="EF53" s="199">
        <v>0</v>
      </c>
      <c r="EG53" s="199">
        <v>0</v>
      </c>
      <c r="EH53" s="199">
        <v>130</v>
      </c>
      <c r="EI53" s="199">
        <v>0</v>
      </c>
      <c r="EJ53" s="199">
        <v>0</v>
      </c>
      <c r="EK53" s="199">
        <v>0</v>
      </c>
      <c r="EL53" s="199">
        <v>0</v>
      </c>
      <c r="EM53" s="199">
        <v>0</v>
      </c>
      <c r="EN53" s="199">
        <v>0</v>
      </c>
      <c r="EO53" s="199">
        <v>0</v>
      </c>
      <c r="EP53" s="199">
        <v>0</v>
      </c>
      <c r="EQ53" s="199">
        <v>0</v>
      </c>
      <c r="ER53" s="199">
        <v>0</v>
      </c>
      <c r="ES53" s="199">
        <v>0</v>
      </c>
    </row>
    <row r="54" spans="1:149" ht="12" customHeight="1">
      <c r="A54" s="32" t="s">
        <v>33</v>
      </c>
      <c r="B54" s="11" t="s">
        <v>58</v>
      </c>
      <c r="C54" s="11" t="s">
        <v>56</v>
      </c>
      <c r="D54" s="11" t="s">
        <v>57</v>
      </c>
      <c r="E54" s="90" t="s">
        <v>113</v>
      </c>
      <c r="F54" s="13">
        <v>0.50800000000000001</v>
      </c>
      <c r="G54" s="2">
        <v>3</v>
      </c>
      <c r="H54" s="2">
        <v>51010</v>
      </c>
      <c r="I54" s="64">
        <v>103.3</v>
      </c>
      <c r="J54" s="64">
        <v>33.46</v>
      </c>
      <c r="K54" s="2">
        <v>25.8</v>
      </c>
      <c r="L54" s="2">
        <v>7.99</v>
      </c>
      <c r="M54" s="2">
        <v>6.9999999999999999E-4</v>
      </c>
      <c r="N54" s="2">
        <v>0.26</v>
      </c>
      <c r="O54" s="2">
        <v>0.01</v>
      </c>
      <c r="P54" s="2">
        <v>0.33</v>
      </c>
      <c r="Q54" s="2">
        <v>0.33</v>
      </c>
      <c r="R54" s="2">
        <v>0.01</v>
      </c>
      <c r="S54" s="2">
        <v>0.03</v>
      </c>
      <c r="T54" s="2">
        <v>8.9999999999999993E-3</v>
      </c>
      <c r="U54" s="2">
        <v>0.56000000000000005</v>
      </c>
      <c r="V54" s="2">
        <v>130</v>
      </c>
      <c r="W54" s="2">
        <v>3</v>
      </c>
      <c r="X54" s="157" t="s">
        <v>314</v>
      </c>
      <c r="Y54" s="288">
        <v>108818.84300000001</v>
      </c>
      <c r="Z54" s="289">
        <v>93368.534000000014</v>
      </c>
      <c r="AA54" s="290">
        <v>14633.626000000002</v>
      </c>
      <c r="AB54" s="94">
        <v>163519.93700000001</v>
      </c>
      <c r="AC54" s="94">
        <v>5683.4470000000001</v>
      </c>
      <c r="AD54" s="291"/>
      <c r="AE54" s="292">
        <f t="shared" si="5"/>
        <v>567.5</v>
      </c>
      <c r="AF54" s="291"/>
      <c r="AG54" s="98">
        <v>4318737.9063640013</v>
      </c>
      <c r="AH54" s="99">
        <v>2465049.3000000003</v>
      </c>
      <c r="AI54" s="213">
        <v>413341.60000000003</v>
      </c>
      <c r="AJ54" s="106">
        <v>2051707.7000000002</v>
      </c>
      <c r="AK54" s="114">
        <v>406.25</v>
      </c>
      <c r="AL54" s="114">
        <v>145</v>
      </c>
      <c r="AM54" s="114">
        <v>0</v>
      </c>
      <c r="AN54" s="114">
        <v>13.75</v>
      </c>
      <c r="AO54" s="114">
        <v>0</v>
      </c>
      <c r="AP54" s="114">
        <v>2.5</v>
      </c>
      <c r="AQ54" s="114">
        <v>0</v>
      </c>
      <c r="AR54" s="115">
        <v>0</v>
      </c>
      <c r="AS54" s="115">
        <v>0</v>
      </c>
      <c r="AT54" s="115">
        <v>0</v>
      </c>
      <c r="AU54" s="199">
        <v>0</v>
      </c>
      <c r="AV54" s="199">
        <v>0</v>
      </c>
      <c r="AW54" s="199">
        <v>0</v>
      </c>
      <c r="AX54" s="199">
        <v>46.25</v>
      </c>
      <c r="AY54" s="199">
        <v>0</v>
      </c>
      <c r="AZ54" s="199">
        <v>0</v>
      </c>
      <c r="BA54" s="199">
        <v>0</v>
      </c>
      <c r="BB54" s="199">
        <v>0</v>
      </c>
      <c r="BC54" s="199">
        <v>0</v>
      </c>
      <c r="BD54" s="199">
        <v>22.5</v>
      </c>
      <c r="BE54" s="199">
        <v>11.25</v>
      </c>
      <c r="BF54" s="199">
        <v>0</v>
      </c>
      <c r="BG54" s="199">
        <v>0</v>
      </c>
      <c r="BH54" s="199">
        <v>0</v>
      </c>
      <c r="BI54" s="199">
        <v>0</v>
      </c>
      <c r="BJ54" s="199">
        <v>0</v>
      </c>
      <c r="BK54" s="199">
        <v>0</v>
      </c>
      <c r="BL54" s="199">
        <v>0</v>
      </c>
      <c r="BM54" s="199">
        <v>45</v>
      </c>
      <c r="BN54" s="199">
        <v>0</v>
      </c>
      <c r="BO54" s="199">
        <v>277.5</v>
      </c>
      <c r="BP54" s="199">
        <v>0</v>
      </c>
      <c r="BQ54" s="199">
        <v>0</v>
      </c>
      <c r="BR54" s="199">
        <v>0</v>
      </c>
      <c r="BS54" s="199">
        <v>0</v>
      </c>
      <c r="BT54" s="199">
        <v>1.25</v>
      </c>
      <c r="BU54" s="199">
        <v>0</v>
      </c>
      <c r="BV54" s="199">
        <v>0</v>
      </c>
      <c r="BW54" s="199">
        <v>0</v>
      </c>
      <c r="BX54" s="199">
        <v>0</v>
      </c>
      <c r="BY54" s="199">
        <v>2.5</v>
      </c>
      <c r="BZ54" s="199">
        <v>0</v>
      </c>
      <c r="CA54" s="199">
        <v>0</v>
      </c>
      <c r="CB54" s="199">
        <v>0</v>
      </c>
      <c r="CC54" s="199">
        <v>0</v>
      </c>
      <c r="CD54" s="199">
        <v>0</v>
      </c>
      <c r="CE54" s="199">
        <v>0</v>
      </c>
      <c r="CF54" s="199">
        <v>0</v>
      </c>
      <c r="CG54" s="199">
        <v>6.25</v>
      </c>
      <c r="CH54" s="199">
        <v>0</v>
      </c>
      <c r="CI54" s="199">
        <v>0</v>
      </c>
      <c r="CJ54" s="199">
        <v>0</v>
      </c>
      <c r="CK54" s="199">
        <v>0</v>
      </c>
      <c r="CL54" s="199">
        <v>0</v>
      </c>
      <c r="CM54" s="199">
        <v>0</v>
      </c>
      <c r="CN54" s="199">
        <v>126.25</v>
      </c>
      <c r="CO54" s="199">
        <v>7.5</v>
      </c>
      <c r="CP54" s="199">
        <v>0</v>
      </c>
      <c r="CQ54" s="199">
        <v>0</v>
      </c>
      <c r="CR54" s="199">
        <v>0</v>
      </c>
      <c r="CS54" s="199">
        <v>0</v>
      </c>
      <c r="CT54" s="199">
        <v>0</v>
      </c>
      <c r="CU54" s="199">
        <v>1.25</v>
      </c>
      <c r="CV54" s="199">
        <v>1.25</v>
      </c>
      <c r="CW54" s="199">
        <v>0</v>
      </c>
      <c r="CX54" s="199">
        <v>0</v>
      </c>
      <c r="CY54" s="199">
        <v>0</v>
      </c>
      <c r="CZ54" s="199">
        <v>0</v>
      </c>
      <c r="DA54" s="199">
        <v>0</v>
      </c>
      <c r="DB54" s="199">
        <v>0</v>
      </c>
      <c r="DC54" s="199">
        <v>0</v>
      </c>
      <c r="DD54" s="199">
        <v>0</v>
      </c>
      <c r="DE54" s="199">
        <v>0</v>
      </c>
      <c r="DF54" s="199">
        <v>0</v>
      </c>
      <c r="DG54" s="199">
        <v>0</v>
      </c>
      <c r="DH54" s="199">
        <v>2.5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13.75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2.5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</row>
    <row r="55" spans="1:149" ht="12" customHeight="1">
      <c r="A55" s="27" t="s">
        <v>33</v>
      </c>
      <c r="B55" s="2" t="s">
        <v>58</v>
      </c>
      <c r="C55" s="2" t="s">
        <v>56</v>
      </c>
      <c r="D55" s="2" t="s">
        <v>57</v>
      </c>
      <c r="E55" s="88" t="s">
        <v>114</v>
      </c>
      <c r="F55" s="4">
        <v>11.5</v>
      </c>
      <c r="G55" s="2" t="s">
        <v>29</v>
      </c>
      <c r="H55" s="2">
        <v>51560</v>
      </c>
      <c r="I55" s="64">
        <v>71.400000000000006</v>
      </c>
      <c r="J55" s="64">
        <v>33.89</v>
      </c>
      <c r="K55" s="2">
        <v>24.82</v>
      </c>
      <c r="L55" s="2">
        <v>7.94</v>
      </c>
      <c r="M55" s="2" t="s">
        <v>29</v>
      </c>
      <c r="N55" s="2">
        <v>0.24</v>
      </c>
      <c r="O55" s="2">
        <v>0.01</v>
      </c>
      <c r="P55" s="2">
        <v>0.28000000000000003</v>
      </c>
      <c r="Q55" s="2">
        <v>0.28000000000000003</v>
      </c>
      <c r="R55" s="2">
        <v>1.0999999999999999E-2</v>
      </c>
      <c r="S55" s="2">
        <v>2.7E-2</v>
      </c>
      <c r="T55" s="2">
        <v>8.9999999999999993E-3</v>
      </c>
      <c r="U55" s="2">
        <v>0.63</v>
      </c>
      <c r="V55" s="2" t="s">
        <v>29</v>
      </c>
      <c r="W55" s="2" t="s">
        <v>29</v>
      </c>
      <c r="X55" s="157" t="s">
        <v>314</v>
      </c>
      <c r="Y55" s="288">
        <v>67068.008000000002</v>
      </c>
      <c r="Z55" s="289">
        <v>58417.835000000006</v>
      </c>
      <c r="AA55" s="290">
        <v>7966.8260000000009</v>
      </c>
      <c r="AB55" s="92">
        <v>132285.97900000002</v>
      </c>
      <c r="AC55" s="92">
        <v>6583.4650000000011</v>
      </c>
      <c r="AD55" s="291"/>
      <c r="AE55" s="292">
        <f t="shared" si="5"/>
        <v>245</v>
      </c>
      <c r="AF55" s="291"/>
      <c r="AG55" s="100">
        <v>2428731.5736600002</v>
      </c>
      <c r="AH55" s="99">
        <v>1666700</v>
      </c>
      <c r="AI55" s="109">
        <v>468342.70000000007</v>
      </c>
      <c r="AJ55" s="106">
        <v>1198357.3</v>
      </c>
      <c r="AK55" s="114">
        <v>168</v>
      </c>
      <c r="AL55" s="114">
        <v>0</v>
      </c>
      <c r="AM55" s="114">
        <v>68</v>
      </c>
      <c r="AN55" s="114">
        <v>0</v>
      </c>
      <c r="AO55" s="114">
        <v>8</v>
      </c>
      <c r="AP55" s="114">
        <v>0</v>
      </c>
      <c r="AQ55" s="114">
        <v>0</v>
      </c>
      <c r="AR55" s="114">
        <v>1</v>
      </c>
      <c r="AS55" s="114">
        <v>0</v>
      </c>
      <c r="AT55" s="114">
        <v>0</v>
      </c>
      <c r="AU55" s="199">
        <v>0</v>
      </c>
      <c r="AV55" s="199">
        <v>15</v>
      </c>
      <c r="AW55" s="199">
        <v>0</v>
      </c>
      <c r="AX55" s="199">
        <v>36</v>
      </c>
      <c r="AY55" s="199">
        <v>0</v>
      </c>
      <c r="AZ55" s="199">
        <v>0</v>
      </c>
      <c r="BA55" s="199">
        <v>0</v>
      </c>
      <c r="BB55" s="199">
        <v>0</v>
      </c>
      <c r="BC55" s="199">
        <v>26</v>
      </c>
      <c r="BD55" s="199">
        <v>0</v>
      </c>
      <c r="BE55" s="199">
        <v>18</v>
      </c>
      <c r="BF55" s="199">
        <v>0</v>
      </c>
      <c r="BG55" s="199">
        <v>0</v>
      </c>
      <c r="BH55" s="199">
        <v>0</v>
      </c>
      <c r="BI55" s="199">
        <v>0</v>
      </c>
      <c r="BJ55" s="199">
        <v>0</v>
      </c>
      <c r="BK55" s="199">
        <v>0</v>
      </c>
      <c r="BL55" s="199">
        <v>0</v>
      </c>
      <c r="BM55" s="199">
        <v>30</v>
      </c>
      <c r="BN55" s="199">
        <v>0</v>
      </c>
      <c r="BO55" s="199">
        <v>43</v>
      </c>
      <c r="BP55" s="199">
        <v>0</v>
      </c>
      <c r="BQ55" s="199">
        <v>0</v>
      </c>
      <c r="BR55" s="199">
        <v>0</v>
      </c>
      <c r="BS55" s="199">
        <v>0</v>
      </c>
      <c r="BT55" s="199">
        <v>0</v>
      </c>
      <c r="BU55" s="199">
        <v>0</v>
      </c>
      <c r="BV55" s="199">
        <v>0</v>
      </c>
      <c r="BW55" s="199">
        <v>0</v>
      </c>
      <c r="BX55" s="199">
        <v>0</v>
      </c>
      <c r="BY55" s="199">
        <v>0</v>
      </c>
      <c r="BZ55" s="199">
        <v>0</v>
      </c>
      <c r="CA55" s="199">
        <v>0</v>
      </c>
      <c r="CB55" s="199">
        <v>0</v>
      </c>
      <c r="CC55" s="199">
        <v>0</v>
      </c>
      <c r="CD55" s="199">
        <v>0</v>
      </c>
      <c r="CE55" s="199">
        <v>0</v>
      </c>
      <c r="CF55" s="199">
        <v>0</v>
      </c>
      <c r="CG55" s="199">
        <v>22</v>
      </c>
      <c r="CH55" s="199">
        <v>0</v>
      </c>
      <c r="CI55" s="199">
        <v>0</v>
      </c>
      <c r="CJ55" s="199">
        <v>0</v>
      </c>
      <c r="CK55" s="199">
        <v>0</v>
      </c>
      <c r="CL55" s="199">
        <v>0</v>
      </c>
      <c r="CM55" s="199">
        <v>0</v>
      </c>
      <c r="CN55" s="199">
        <v>26</v>
      </c>
      <c r="CO55" s="199">
        <v>0</v>
      </c>
      <c r="CP55" s="199">
        <v>4</v>
      </c>
      <c r="CQ55" s="199">
        <v>12</v>
      </c>
      <c r="CR55" s="199">
        <v>1</v>
      </c>
      <c r="CS55" s="199">
        <v>0</v>
      </c>
      <c r="CT55" s="199">
        <v>0</v>
      </c>
      <c r="CU55" s="199">
        <v>0</v>
      </c>
      <c r="CV55" s="199">
        <v>1</v>
      </c>
      <c r="CW55" s="199">
        <v>0</v>
      </c>
      <c r="CX55" s="199">
        <v>0</v>
      </c>
      <c r="CY55" s="199">
        <v>0</v>
      </c>
      <c r="CZ55" s="199">
        <v>0</v>
      </c>
      <c r="DA55" s="199">
        <v>0</v>
      </c>
      <c r="DB55" s="199">
        <v>0</v>
      </c>
      <c r="DC55" s="199">
        <v>0</v>
      </c>
      <c r="DD55" s="199">
        <v>0</v>
      </c>
      <c r="DE55" s="199">
        <v>0</v>
      </c>
      <c r="DF55" s="199">
        <v>0</v>
      </c>
      <c r="DG55" s="199">
        <v>0</v>
      </c>
      <c r="DH55" s="199">
        <v>0</v>
      </c>
      <c r="DI55" s="199">
        <v>2</v>
      </c>
      <c r="DJ55" s="199">
        <v>0</v>
      </c>
      <c r="DK55" s="199">
        <v>0</v>
      </c>
      <c r="DL55" s="199">
        <v>0</v>
      </c>
      <c r="DM55" s="199">
        <v>0</v>
      </c>
      <c r="DN55" s="199">
        <v>0</v>
      </c>
      <c r="DO55" s="199">
        <v>0</v>
      </c>
      <c r="DP55" s="199">
        <v>0</v>
      </c>
      <c r="DQ55" s="199">
        <v>0</v>
      </c>
      <c r="DR55" s="199">
        <v>0</v>
      </c>
      <c r="DS55" s="199">
        <v>0</v>
      </c>
      <c r="DT55" s="199">
        <v>0</v>
      </c>
      <c r="DU55" s="199">
        <v>0</v>
      </c>
      <c r="DV55" s="199">
        <v>0</v>
      </c>
      <c r="DW55" s="199">
        <v>0</v>
      </c>
      <c r="DX55" s="199">
        <v>0</v>
      </c>
      <c r="DY55" s="199">
        <v>8</v>
      </c>
      <c r="DZ55" s="199">
        <v>0</v>
      </c>
      <c r="EA55" s="199">
        <v>0</v>
      </c>
      <c r="EB55" s="199">
        <v>0</v>
      </c>
      <c r="EC55" s="199">
        <v>0</v>
      </c>
      <c r="ED55" s="199">
        <v>0</v>
      </c>
      <c r="EE55" s="199">
        <v>0</v>
      </c>
      <c r="EF55" s="199">
        <v>0</v>
      </c>
      <c r="EG55" s="199">
        <v>0</v>
      </c>
      <c r="EH55" s="199">
        <v>1</v>
      </c>
      <c r="EI55" s="199">
        <v>0</v>
      </c>
      <c r="EJ55" s="199">
        <v>0</v>
      </c>
      <c r="EK55" s="199">
        <v>0</v>
      </c>
      <c r="EL55" s="199">
        <v>0</v>
      </c>
      <c r="EM55" s="199">
        <v>0</v>
      </c>
      <c r="EN55" s="199">
        <v>0</v>
      </c>
      <c r="EO55" s="199">
        <v>0</v>
      </c>
      <c r="EP55" s="199">
        <v>0</v>
      </c>
      <c r="EQ55" s="199">
        <v>0</v>
      </c>
      <c r="ER55" s="199">
        <v>0</v>
      </c>
      <c r="ES55" s="199">
        <v>0</v>
      </c>
    </row>
    <row r="56" spans="1:149" ht="12" customHeight="1">
      <c r="A56" s="27" t="s">
        <v>33</v>
      </c>
      <c r="B56" s="2" t="s">
        <v>60</v>
      </c>
      <c r="C56" s="2" t="s">
        <v>56</v>
      </c>
      <c r="D56" s="2" t="s">
        <v>57</v>
      </c>
      <c r="E56" s="87" t="s">
        <v>113</v>
      </c>
      <c r="F56" s="4">
        <v>0.59699999999999998</v>
      </c>
      <c r="G56" s="2">
        <v>2.9</v>
      </c>
      <c r="H56" s="2">
        <v>52540</v>
      </c>
      <c r="I56" s="64">
        <v>90</v>
      </c>
      <c r="J56" s="64">
        <v>34.61</v>
      </c>
      <c r="K56" s="2">
        <v>25.01</v>
      </c>
      <c r="L56" s="2">
        <v>8.06</v>
      </c>
      <c r="M56" s="2">
        <v>2.0999999999999999E-3</v>
      </c>
      <c r="N56" s="2">
        <v>0.22</v>
      </c>
      <c r="O56" s="2">
        <v>0.01</v>
      </c>
      <c r="P56" s="2">
        <v>0.27</v>
      </c>
      <c r="Q56" s="2">
        <v>0.27</v>
      </c>
      <c r="R56" s="2">
        <v>0.01</v>
      </c>
      <c r="S56" s="2">
        <v>3.5000000000000003E-2</v>
      </c>
      <c r="T56" s="2">
        <v>7.0000000000000001E-3</v>
      </c>
      <c r="U56" s="2">
        <v>1.1000000000000001</v>
      </c>
      <c r="V56" s="2">
        <v>120</v>
      </c>
      <c r="W56" s="2">
        <v>6</v>
      </c>
      <c r="X56" s="157" t="s">
        <v>314</v>
      </c>
      <c r="Y56" s="288">
        <v>134102.682</v>
      </c>
      <c r="Z56" s="289">
        <v>124185.81700000001</v>
      </c>
      <c r="AA56" s="290">
        <v>9600.1920000000009</v>
      </c>
      <c r="AB56" s="92">
        <v>252788.38900000002</v>
      </c>
      <c r="AC56" s="92">
        <v>3783.4090000000006</v>
      </c>
      <c r="AD56" s="291"/>
      <c r="AE56" s="292">
        <f t="shared" si="5"/>
        <v>106</v>
      </c>
      <c r="AF56" s="291"/>
      <c r="AG56" s="98">
        <v>5065463.5072440011</v>
      </c>
      <c r="AH56" s="99">
        <v>3041727.5</v>
      </c>
      <c r="AI56" s="213">
        <v>1180023.6000000001</v>
      </c>
      <c r="AJ56" s="106">
        <v>1861703.9000000001</v>
      </c>
      <c r="AK56" s="114">
        <v>55</v>
      </c>
      <c r="AL56" s="114">
        <v>48</v>
      </c>
      <c r="AM56" s="114">
        <v>0</v>
      </c>
      <c r="AN56" s="114">
        <v>0</v>
      </c>
      <c r="AO56" s="114">
        <v>0</v>
      </c>
      <c r="AP56" s="114">
        <v>2</v>
      </c>
      <c r="AQ56" s="114">
        <v>0</v>
      </c>
      <c r="AR56" s="114">
        <v>1</v>
      </c>
      <c r="AS56" s="114">
        <v>0</v>
      </c>
      <c r="AT56" s="114">
        <v>0</v>
      </c>
      <c r="AU56" s="199">
        <v>0</v>
      </c>
      <c r="AV56" s="199">
        <v>0</v>
      </c>
      <c r="AW56" s="199">
        <v>0</v>
      </c>
      <c r="AX56" s="199">
        <v>1</v>
      </c>
      <c r="AY56" s="199">
        <v>0</v>
      </c>
      <c r="AZ56" s="199">
        <v>0</v>
      </c>
      <c r="BA56" s="199">
        <v>0</v>
      </c>
      <c r="BB56" s="199">
        <v>1</v>
      </c>
      <c r="BC56" s="199">
        <v>0</v>
      </c>
      <c r="BD56" s="199">
        <v>27</v>
      </c>
      <c r="BE56" s="199">
        <v>2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20</v>
      </c>
      <c r="BN56" s="199">
        <v>0</v>
      </c>
      <c r="BO56" s="199">
        <v>3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1</v>
      </c>
      <c r="CB56" s="199">
        <v>0</v>
      </c>
      <c r="CC56" s="199">
        <v>0</v>
      </c>
      <c r="CD56" s="199">
        <v>0</v>
      </c>
      <c r="CE56" s="199">
        <v>0</v>
      </c>
      <c r="CF56" s="199">
        <v>4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2</v>
      </c>
      <c r="CM56" s="199">
        <v>0</v>
      </c>
      <c r="CN56" s="199">
        <v>4</v>
      </c>
      <c r="CO56" s="199">
        <v>5</v>
      </c>
      <c r="CP56" s="199">
        <v>0</v>
      </c>
      <c r="CQ56" s="199">
        <v>0</v>
      </c>
      <c r="CR56" s="199">
        <v>1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13</v>
      </c>
      <c r="DE56" s="199">
        <v>0</v>
      </c>
      <c r="DF56" s="199">
        <v>0</v>
      </c>
      <c r="DG56" s="199">
        <v>0</v>
      </c>
      <c r="DH56" s="199">
        <v>1</v>
      </c>
      <c r="DI56" s="199">
        <v>18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  <c r="EG56" s="199">
        <v>2</v>
      </c>
      <c r="EH56" s="199">
        <v>0</v>
      </c>
      <c r="EI56" s="199">
        <v>1</v>
      </c>
      <c r="EJ56" s="199">
        <v>0</v>
      </c>
      <c r="EK56" s="199">
        <v>0</v>
      </c>
      <c r="EL56" s="199">
        <v>0</v>
      </c>
      <c r="EM56" s="199">
        <v>0</v>
      </c>
      <c r="EN56" s="199">
        <v>0</v>
      </c>
      <c r="EO56" s="199">
        <v>0</v>
      </c>
      <c r="EP56" s="199">
        <v>0</v>
      </c>
      <c r="EQ56" s="199">
        <v>0</v>
      </c>
      <c r="ER56" s="199">
        <v>0</v>
      </c>
      <c r="ES56" s="199">
        <v>0</v>
      </c>
    </row>
    <row r="57" spans="1:149" ht="12" customHeight="1" thickBot="1">
      <c r="A57" s="28" t="s">
        <v>33</v>
      </c>
      <c r="B57" s="12" t="s">
        <v>60</v>
      </c>
      <c r="C57" s="12" t="s">
        <v>56</v>
      </c>
      <c r="D57" s="12" t="s">
        <v>57</v>
      </c>
      <c r="E57" s="89" t="s">
        <v>114</v>
      </c>
      <c r="F57" s="14">
        <v>12.5</v>
      </c>
      <c r="G57" s="2" t="s">
        <v>29</v>
      </c>
      <c r="H57" s="2">
        <v>53710</v>
      </c>
      <c r="I57" s="64">
        <v>63.7</v>
      </c>
      <c r="J57" s="64">
        <v>35.49</v>
      </c>
      <c r="K57" s="2">
        <v>24.16</v>
      </c>
      <c r="L57" s="2">
        <v>8.01</v>
      </c>
      <c r="M57" s="2" t="s">
        <v>29</v>
      </c>
      <c r="N57" s="2">
        <v>0.12</v>
      </c>
      <c r="O57" s="2">
        <v>1.0999999999999999E-2</v>
      </c>
      <c r="P57" s="2">
        <v>0.23</v>
      </c>
      <c r="Q57" s="2">
        <v>0.24</v>
      </c>
      <c r="R57" s="2">
        <v>4.5999999999999999E-2</v>
      </c>
      <c r="S57" s="2">
        <v>3.2000000000000001E-2</v>
      </c>
      <c r="T57" s="2">
        <v>1.2999999999999999E-2</v>
      </c>
      <c r="U57" s="2">
        <v>0.79</v>
      </c>
      <c r="V57" s="2" t="s">
        <v>29</v>
      </c>
      <c r="W57" s="2" t="s">
        <v>29</v>
      </c>
      <c r="X57" s="157" t="s">
        <v>314</v>
      </c>
      <c r="Y57" s="288">
        <v>39117.449000000001</v>
      </c>
      <c r="Z57" s="289">
        <v>34434.022000000004</v>
      </c>
      <c r="AA57" s="290">
        <v>4283.4190000000008</v>
      </c>
      <c r="AB57" s="93">
        <v>90735.148000000016</v>
      </c>
      <c r="AC57" s="93">
        <v>2833.39</v>
      </c>
      <c r="AD57" s="291"/>
      <c r="AE57" s="292">
        <f t="shared" si="5"/>
        <v>50</v>
      </c>
      <c r="AF57" s="291"/>
      <c r="AG57" s="101">
        <v>1717993.4258480002</v>
      </c>
      <c r="AH57" s="102">
        <v>943352.20000000007</v>
      </c>
      <c r="AI57" s="110">
        <v>306672.80000000005</v>
      </c>
      <c r="AJ57" s="110">
        <v>636679.4</v>
      </c>
      <c r="AK57" s="114">
        <v>43</v>
      </c>
      <c r="AL57" s="114">
        <v>5</v>
      </c>
      <c r="AM57" s="114">
        <v>0</v>
      </c>
      <c r="AN57" s="114">
        <v>0</v>
      </c>
      <c r="AO57" s="114">
        <v>0</v>
      </c>
      <c r="AP57" s="114">
        <v>0</v>
      </c>
      <c r="AQ57" s="114">
        <v>2</v>
      </c>
      <c r="AR57" s="114">
        <v>0</v>
      </c>
      <c r="AS57" s="114">
        <v>0</v>
      </c>
      <c r="AT57" s="114">
        <v>0</v>
      </c>
      <c r="AU57" s="199">
        <v>0</v>
      </c>
      <c r="AV57" s="199">
        <v>0</v>
      </c>
      <c r="AW57" s="199">
        <v>0</v>
      </c>
      <c r="AX57" s="199">
        <v>16</v>
      </c>
      <c r="AY57" s="199">
        <v>0</v>
      </c>
      <c r="AZ57" s="199">
        <v>0</v>
      </c>
      <c r="BA57" s="199">
        <v>0</v>
      </c>
      <c r="BB57" s="199">
        <v>1</v>
      </c>
      <c r="BC57" s="199">
        <v>0</v>
      </c>
      <c r="BD57" s="199">
        <v>15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4</v>
      </c>
      <c r="BM57" s="199">
        <v>0</v>
      </c>
      <c r="BN57" s="199">
        <v>0</v>
      </c>
      <c r="BO57" s="199">
        <v>5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2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3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1</v>
      </c>
      <c r="DJ57" s="199">
        <v>1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2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</row>
    <row r="58" spans="1:149" ht="12" customHeight="1">
      <c r="A58" s="32" t="s">
        <v>33</v>
      </c>
      <c r="B58" s="11" t="s">
        <v>63</v>
      </c>
      <c r="C58" s="11" t="s">
        <v>62</v>
      </c>
      <c r="D58" s="11" t="s">
        <v>57</v>
      </c>
      <c r="E58" s="90" t="s">
        <v>113</v>
      </c>
      <c r="F58" s="13">
        <v>0.52700000000000002</v>
      </c>
      <c r="G58" s="2">
        <v>2.7</v>
      </c>
      <c r="H58" s="2">
        <v>53010</v>
      </c>
      <c r="I58" s="64">
        <v>95.6</v>
      </c>
      <c r="J58" s="64">
        <v>34.99</v>
      </c>
      <c r="K58" s="2">
        <v>23.13</v>
      </c>
      <c r="L58" s="2">
        <v>8.06</v>
      </c>
      <c r="M58" s="2">
        <v>2E-3</v>
      </c>
      <c r="N58" s="2">
        <v>0.2</v>
      </c>
      <c r="O58" s="2">
        <v>0.01</v>
      </c>
      <c r="P58" s="2">
        <v>0.27</v>
      </c>
      <c r="Q58" s="2">
        <v>0.28000000000000003</v>
      </c>
      <c r="R58" s="2">
        <v>0.01</v>
      </c>
      <c r="S58" s="2">
        <v>3.5000000000000003E-2</v>
      </c>
      <c r="T58" s="2">
        <v>1.0999999999999999E-2</v>
      </c>
      <c r="U58" s="2">
        <v>1.2</v>
      </c>
      <c r="V58" s="2">
        <v>130</v>
      </c>
      <c r="W58" s="2">
        <v>6</v>
      </c>
      <c r="X58" s="157" t="s">
        <v>314</v>
      </c>
      <c r="Y58" s="288">
        <v>52401.048000000003</v>
      </c>
      <c r="Z58" s="289">
        <v>43967.546000000002</v>
      </c>
      <c r="AA58" s="290">
        <v>7200.1440000000002</v>
      </c>
      <c r="AB58" s="94">
        <v>161069.88800000001</v>
      </c>
      <c r="AC58" s="94">
        <v>4750.0950000000003</v>
      </c>
      <c r="AD58" s="291"/>
      <c r="AE58" s="292">
        <f t="shared" si="5"/>
        <v>651.66666666666663</v>
      </c>
      <c r="AF58" s="291"/>
      <c r="AG58" s="98">
        <v>950398.47425600013</v>
      </c>
      <c r="AH58" s="99">
        <v>2181710.3000000003</v>
      </c>
      <c r="AI58" s="213">
        <v>1001686.7000000001</v>
      </c>
      <c r="AJ58" s="106">
        <v>1180023.6000000001</v>
      </c>
      <c r="AK58" s="114">
        <v>236.66666666666666</v>
      </c>
      <c r="AL58" s="114">
        <v>225</v>
      </c>
      <c r="AM58" s="114">
        <v>161.66666666666666</v>
      </c>
      <c r="AN58" s="114">
        <v>20</v>
      </c>
      <c r="AO58" s="114">
        <v>0</v>
      </c>
      <c r="AP58" s="114">
        <v>0</v>
      </c>
      <c r="AQ58" s="114">
        <v>8.3333333333333321</v>
      </c>
      <c r="AR58" s="114">
        <v>0</v>
      </c>
      <c r="AS58" s="114">
        <v>0</v>
      </c>
      <c r="AT58" s="114">
        <v>0</v>
      </c>
      <c r="AU58" s="199">
        <v>0</v>
      </c>
      <c r="AV58" s="199">
        <v>0</v>
      </c>
      <c r="AW58" s="199">
        <v>0</v>
      </c>
      <c r="AX58" s="199">
        <v>20</v>
      </c>
      <c r="AY58" s="199">
        <v>0</v>
      </c>
      <c r="AZ58" s="199">
        <v>0</v>
      </c>
      <c r="BA58" s="199">
        <v>0</v>
      </c>
      <c r="BB58" s="199">
        <v>3.3333333333333335</v>
      </c>
      <c r="BC58" s="199">
        <v>0</v>
      </c>
      <c r="BD58" s="199">
        <v>0</v>
      </c>
      <c r="BE58" s="199">
        <v>33.333333333333329</v>
      </c>
      <c r="BF58" s="199">
        <v>0</v>
      </c>
      <c r="BG58" s="199">
        <v>0</v>
      </c>
      <c r="BH58" s="199">
        <v>0</v>
      </c>
      <c r="BI58" s="199">
        <v>0</v>
      </c>
      <c r="BJ58" s="199">
        <v>0</v>
      </c>
      <c r="BK58" s="199">
        <v>0</v>
      </c>
      <c r="BL58" s="199">
        <v>0</v>
      </c>
      <c r="BM58" s="199">
        <v>31.666666666666664</v>
      </c>
      <c r="BN58" s="199">
        <v>1.6666666666666667</v>
      </c>
      <c r="BO58" s="199">
        <v>11.666666666666668</v>
      </c>
      <c r="BP58" s="199">
        <v>115</v>
      </c>
      <c r="BQ58" s="199">
        <v>0</v>
      </c>
      <c r="BR58" s="199">
        <v>0</v>
      </c>
      <c r="BS58" s="199">
        <v>0</v>
      </c>
      <c r="BT58" s="199">
        <v>8.3333333333333321</v>
      </c>
      <c r="BU58" s="199">
        <v>0</v>
      </c>
      <c r="BV58" s="199">
        <v>0</v>
      </c>
      <c r="BW58" s="199">
        <v>0</v>
      </c>
      <c r="BX58" s="199">
        <v>0</v>
      </c>
      <c r="BY58" s="199">
        <v>10</v>
      </c>
      <c r="BZ58" s="199">
        <v>1.6666666666666667</v>
      </c>
      <c r="CA58" s="199">
        <v>0</v>
      </c>
      <c r="CB58" s="199">
        <v>0</v>
      </c>
      <c r="CC58" s="199">
        <v>0</v>
      </c>
      <c r="CD58" s="199">
        <v>0</v>
      </c>
      <c r="CE58" s="199">
        <v>1.6666666666666667</v>
      </c>
      <c r="CF58" s="199">
        <v>0</v>
      </c>
      <c r="CG58" s="199">
        <v>1.6666666666666667</v>
      </c>
      <c r="CH58" s="199">
        <v>0</v>
      </c>
      <c r="CI58" s="199">
        <v>0</v>
      </c>
      <c r="CJ58" s="199">
        <v>0</v>
      </c>
      <c r="CK58" s="199">
        <v>0</v>
      </c>
      <c r="CL58" s="199">
        <v>1.6666666666666667</v>
      </c>
      <c r="CM58" s="199">
        <v>3.3333333333333335</v>
      </c>
      <c r="CN58" s="199">
        <v>83.333333333333343</v>
      </c>
      <c r="CO58" s="199">
        <v>28.333333333333332</v>
      </c>
      <c r="CP58" s="199">
        <v>0</v>
      </c>
      <c r="CQ58" s="199">
        <v>15</v>
      </c>
      <c r="CR58" s="199">
        <v>16.666666666666664</v>
      </c>
      <c r="CS58" s="199">
        <v>0</v>
      </c>
      <c r="CT58" s="199">
        <v>0</v>
      </c>
      <c r="CU58" s="199">
        <v>0</v>
      </c>
      <c r="CV58" s="199">
        <v>0</v>
      </c>
      <c r="CW58" s="199">
        <v>0</v>
      </c>
      <c r="CX58" s="199">
        <v>1.6666666666666667</v>
      </c>
      <c r="CY58" s="199">
        <v>0</v>
      </c>
      <c r="CZ58" s="199">
        <v>0</v>
      </c>
      <c r="DA58" s="199">
        <v>0</v>
      </c>
      <c r="DB58" s="199">
        <v>50</v>
      </c>
      <c r="DC58" s="199">
        <v>6.666666666666667</v>
      </c>
      <c r="DD58" s="199">
        <v>0</v>
      </c>
      <c r="DE58" s="199">
        <v>0</v>
      </c>
      <c r="DF58" s="199">
        <v>13.333333333333334</v>
      </c>
      <c r="DG58" s="199">
        <v>0</v>
      </c>
      <c r="DH58" s="199">
        <v>0</v>
      </c>
      <c r="DI58" s="199">
        <v>1.6666666666666667</v>
      </c>
      <c r="DJ58" s="199">
        <v>0</v>
      </c>
      <c r="DK58" s="199">
        <v>0</v>
      </c>
      <c r="DL58" s="199">
        <v>160</v>
      </c>
      <c r="DM58" s="199">
        <v>0</v>
      </c>
      <c r="DN58" s="199">
        <v>0</v>
      </c>
      <c r="DO58" s="199">
        <v>0</v>
      </c>
      <c r="DP58" s="199">
        <v>0</v>
      </c>
      <c r="DQ58" s="199">
        <v>0</v>
      </c>
      <c r="DR58" s="199">
        <v>0</v>
      </c>
      <c r="DS58" s="199">
        <v>0</v>
      </c>
      <c r="DT58" s="199">
        <v>1.6666666666666667</v>
      </c>
      <c r="DU58" s="199">
        <v>0</v>
      </c>
      <c r="DV58" s="199">
        <v>0</v>
      </c>
      <c r="DW58" s="199">
        <v>0</v>
      </c>
      <c r="DX58" s="199">
        <v>0</v>
      </c>
      <c r="DY58" s="199">
        <v>15</v>
      </c>
      <c r="DZ58" s="199">
        <v>3.3333333333333335</v>
      </c>
      <c r="EA58" s="199">
        <v>0</v>
      </c>
      <c r="EB58" s="199">
        <v>1.6666666666666667</v>
      </c>
      <c r="EC58" s="199">
        <v>0</v>
      </c>
      <c r="ED58" s="199">
        <v>0</v>
      </c>
      <c r="EE58" s="199">
        <v>0</v>
      </c>
      <c r="EF58" s="199">
        <v>0</v>
      </c>
      <c r="EG58" s="199">
        <v>0</v>
      </c>
      <c r="EH58" s="199">
        <v>8.3333333333333321</v>
      </c>
      <c r="EI58" s="199">
        <v>0</v>
      </c>
      <c r="EJ58" s="199">
        <v>0</v>
      </c>
      <c r="EK58" s="199">
        <v>0</v>
      </c>
      <c r="EL58" s="199">
        <v>0</v>
      </c>
      <c r="EM58" s="199">
        <v>0</v>
      </c>
      <c r="EN58" s="199">
        <v>0</v>
      </c>
      <c r="EO58" s="199">
        <v>0</v>
      </c>
      <c r="EP58" s="199">
        <v>0</v>
      </c>
      <c r="EQ58" s="199">
        <v>0</v>
      </c>
      <c r="ER58" s="199">
        <v>0</v>
      </c>
      <c r="ES58" s="199">
        <v>0</v>
      </c>
    </row>
    <row r="59" spans="1:149" ht="12" customHeight="1" thickBot="1">
      <c r="A59" s="28" t="s">
        <v>33</v>
      </c>
      <c r="B59" s="12" t="s">
        <v>63</v>
      </c>
      <c r="C59" s="12" t="s">
        <v>62</v>
      </c>
      <c r="D59" s="12" t="s">
        <v>57</v>
      </c>
      <c r="E59" s="89" t="s">
        <v>114</v>
      </c>
      <c r="F59" s="14">
        <v>11.5</v>
      </c>
      <c r="G59" s="2" t="s">
        <v>29</v>
      </c>
      <c r="H59" s="2">
        <v>53900</v>
      </c>
      <c r="I59" s="64">
        <v>90.3</v>
      </c>
      <c r="J59" s="64">
        <v>35.64</v>
      </c>
      <c r="K59" s="2">
        <v>23.94</v>
      </c>
      <c r="L59" s="2">
        <v>8.09</v>
      </c>
      <c r="M59" s="2" t="s">
        <v>29</v>
      </c>
      <c r="N59" s="2">
        <v>0.17</v>
      </c>
      <c r="O59" s="2">
        <v>0.01</v>
      </c>
      <c r="P59" s="2">
        <v>0.21</v>
      </c>
      <c r="Q59" s="2">
        <v>0.22</v>
      </c>
      <c r="R59" s="2">
        <v>0.01</v>
      </c>
      <c r="S59" s="2">
        <v>2.8000000000000001E-2</v>
      </c>
      <c r="T59" s="2">
        <v>8.9999999999999993E-3</v>
      </c>
      <c r="U59" s="2">
        <v>0.78</v>
      </c>
      <c r="V59" s="2" t="s">
        <v>29</v>
      </c>
      <c r="W59" s="2" t="s">
        <v>29</v>
      </c>
      <c r="X59" s="157" t="s">
        <v>314</v>
      </c>
      <c r="Y59" s="288">
        <v>104135.41600000001</v>
      </c>
      <c r="Z59" s="294">
        <v>97785.289000000004</v>
      </c>
      <c r="AA59" s="295">
        <v>6483.4630000000006</v>
      </c>
      <c r="AB59" s="93">
        <v>189503.79</v>
      </c>
      <c r="AC59" s="93">
        <v>4750.0950000000003</v>
      </c>
      <c r="AD59" s="291"/>
      <c r="AE59" s="292">
        <f t="shared" si="5"/>
        <v>446.6666666666668</v>
      </c>
      <c r="AF59" s="291"/>
      <c r="AG59" s="101">
        <v>2990892.6833240003</v>
      </c>
      <c r="AH59" s="102">
        <v>1850037.0000000002</v>
      </c>
      <c r="AI59" s="110">
        <v>748348.3</v>
      </c>
      <c r="AJ59" s="110">
        <v>1101688.7000000002</v>
      </c>
      <c r="AK59" s="114">
        <v>248.3333333333334</v>
      </c>
      <c r="AL59" s="114">
        <v>121.66666666666666</v>
      </c>
      <c r="AM59" s="114">
        <v>41.666666666666671</v>
      </c>
      <c r="AN59" s="114">
        <v>1.6666666666666667</v>
      </c>
      <c r="AO59" s="114">
        <v>0</v>
      </c>
      <c r="AP59" s="114">
        <v>1.6666666666666667</v>
      </c>
      <c r="AQ59" s="114">
        <v>31.666666666666664</v>
      </c>
      <c r="AR59" s="114">
        <v>0</v>
      </c>
      <c r="AS59" s="114">
        <v>0</v>
      </c>
      <c r="AT59" s="114">
        <v>0</v>
      </c>
      <c r="AU59" s="199">
        <v>0</v>
      </c>
      <c r="AV59" s="199">
        <v>0</v>
      </c>
      <c r="AW59" s="199">
        <v>0</v>
      </c>
      <c r="AX59" s="199">
        <v>5</v>
      </c>
      <c r="AY59" s="199">
        <v>0</v>
      </c>
      <c r="AZ59" s="199">
        <v>0</v>
      </c>
      <c r="BA59" s="199">
        <v>0</v>
      </c>
      <c r="BB59" s="199">
        <v>5</v>
      </c>
      <c r="BC59" s="199">
        <v>0</v>
      </c>
      <c r="BD59" s="199">
        <v>23.333333333333336</v>
      </c>
      <c r="BE59" s="199">
        <v>78.333333333333343</v>
      </c>
      <c r="BF59" s="199">
        <v>1.6666666666666667</v>
      </c>
      <c r="BG59" s="199">
        <v>0</v>
      </c>
      <c r="BH59" s="199">
        <v>0</v>
      </c>
      <c r="BI59" s="199">
        <v>0</v>
      </c>
      <c r="BJ59" s="199">
        <v>15</v>
      </c>
      <c r="BK59" s="199">
        <v>0</v>
      </c>
      <c r="BL59" s="199">
        <v>3.3333333333333335</v>
      </c>
      <c r="BM59" s="199">
        <v>48.333333333333329</v>
      </c>
      <c r="BN59" s="199">
        <v>0</v>
      </c>
      <c r="BO59" s="199">
        <v>20</v>
      </c>
      <c r="BP59" s="199">
        <v>0</v>
      </c>
      <c r="BQ59" s="199">
        <v>0</v>
      </c>
      <c r="BR59" s="199">
        <v>0</v>
      </c>
      <c r="BS59" s="199">
        <v>0</v>
      </c>
      <c r="BT59" s="199">
        <v>8.3333333333333321</v>
      </c>
      <c r="BU59" s="199">
        <v>8.3333333333333321</v>
      </c>
      <c r="BV59" s="199">
        <v>1.6666666666666667</v>
      </c>
      <c r="BW59" s="199">
        <v>0</v>
      </c>
      <c r="BX59" s="199">
        <v>0</v>
      </c>
      <c r="BY59" s="199">
        <v>16.666666666666664</v>
      </c>
      <c r="BZ59" s="199">
        <v>0</v>
      </c>
      <c r="CA59" s="199">
        <v>0</v>
      </c>
      <c r="CB59" s="199">
        <v>0</v>
      </c>
      <c r="CC59" s="199">
        <v>0</v>
      </c>
      <c r="CD59" s="199">
        <v>13.333333333333334</v>
      </c>
      <c r="CE59" s="199">
        <v>0</v>
      </c>
      <c r="CF59" s="199">
        <v>0</v>
      </c>
      <c r="CG59" s="199">
        <v>21.666666666666668</v>
      </c>
      <c r="CH59" s="199">
        <v>0</v>
      </c>
      <c r="CI59" s="199">
        <v>0</v>
      </c>
      <c r="CJ59" s="199">
        <v>0</v>
      </c>
      <c r="CK59" s="199">
        <v>0</v>
      </c>
      <c r="CL59" s="199">
        <v>13.333333333333334</v>
      </c>
      <c r="CM59" s="199">
        <v>0</v>
      </c>
      <c r="CN59" s="199">
        <v>3.3333333333333335</v>
      </c>
      <c r="CO59" s="199">
        <v>6.666666666666667</v>
      </c>
      <c r="CP59" s="199">
        <v>0</v>
      </c>
      <c r="CQ59" s="199">
        <v>0</v>
      </c>
      <c r="CR59" s="199">
        <v>5</v>
      </c>
      <c r="CS59" s="199">
        <v>0</v>
      </c>
      <c r="CT59" s="199">
        <v>0</v>
      </c>
      <c r="CU59" s="199">
        <v>0</v>
      </c>
      <c r="CV59" s="199">
        <v>0</v>
      </c>
      <c r="CW59" s="199">
        <v>0</v>
      </c>
      <c r="CX59" s="199">
        <v>0</v>
      </c>
      <c r="CY59" s="199">
        <v>0</v>
      </c>
      <c r="CZ59" s="199">
        <v>0</v>
      </c>
      <c r="DA59" s="199">
        <v>0</v>
      </c>
      <c r="DB59" s="199">
        <v>56.666666666666664</v>
      </c>
      <c r="DC59" s="199">
        <v>8.3333333333333321</v>
      </c>
      <c r="DD59" s="199">
        <v>0</v>
      </c>
      <c r="DE59" s="199">
        <v>0</v>
      </c>
      <c r="DF59" s="199">
        <v>1.6666666666666667</v>
      </c>
      <c r="DG59" s="199">
        <v>0</v>
      </c>
      <c r="DH59" s="199">
        <v>0</v>
      </c>
      <c r="DI59" s="199">
        <v>5</v>
      </c>
      <c r="DJ59" s="199">
        <v>0</v>
      </c>
      <c r="DK59" s="199">
        <v>0</v>
      </c>
      <c r="DL59" s="199">
        <v>41.666666666666671</v>
      </c>
      <c r="DM59" s="199">
        <v>0</v>
      </c>
      <c r="DN59" s="199">
        <v>0</v>
      </c>
      <c r="DO59" s="199">
        <v>0</v>
      </c>
      <c r="DP59" s="199">
        <v>0</v>
      </c>
      <c r="DQ59" s="199">
        <v>0</v>
      </c>
      <c r="DR59" s="199">
        <v>0</v>
      </c>
      <c r="DS59" s="199">
        <v>0</v>
      </c>
      <c r="DT59" s="199">
        <v>0</v>
      </c>
      <c r="DU59" s="199">
        <v>0</v>
      </c>
      <c r="DV59" s="199">
        <v>0</v>
      </c>
      <c r="DW59" s="199">
        <v>0</v>
      </c>
      <c r="DX59" s="199">
        <v>1.6666666666666667</v>
      </c>
      <c r="DY59" s="199">
        <v>0</v>
      </c>
      <c r="DZ59" s="199">
        <v>0</v>
      </c>
      <c r="EA59" s="199">
        <v>0</v>
      </c>
      <c r="EB59" s="199">
        <v>0</v>
      </c>
      <c r="EC59" s="199">
        <v>0</v>
      </c>
      <c r="ED59" s="199">
        <v>0</v>
      </c>
      <c r="EE59" s="199">
        <v>0</v>
      </c>
      <c r="EF59" s="199">
        <v>0</v>
      </c>
      <c r="EG59" s="199">
        <v>1.6666666666666667</v>
      </c>
      <c r="EH59" s="199">
        <v>31.666666666666664</v>
      </c>
      <c r="EI59" s="199">
        <v>0</v>
      </c>
      <c r="EJ59" s="199">
        <v>0</v>
      </c>
      <c r="EK59" s="199">
        <v>0</v>
      </c>
      <c r="EL59" s="199">
        <v>0</v>
      </c>
      <c r="EM59" s="199">
        <v>0</v>
      </c>
      <c r="EN59" s="199">
        <v>0</v>
      </c>
      <c r="EO59" s="199">
        <v>0</v>
      </c>
      <c r="EP59" s="199">
        <v>0</v>
      </c>
      <c r="EQ59" s="199">
        <v>0</v>
      </c>
      <c r="ER59" s="199">
        <v>0</v>
      </c>
      <c r="ES59" s="199">
        <v>0</v>
      </c>
    </row>
    <row r="60" spans="1:149" ht="12" customHeight="1">
      <c r="A60" s="32" t="s">
        <v>33</v>
      </c>
      <c r="B60" s="11" t="s">
        <v>66</v>
      </c>
      <c r="C60" s="11" t="s">
        <v>67</v>
      </c>
      <c r="D60" s="11" t="s">
        <v>57</v>
      </c>
      <c r="E60" s="90" t="s">
        <v>113</v>
      </c>
      <c r="F60" s="13">
        <v>0.51700000000000002</v>
      </c>
      <c r="G60" s="2">
        <v>2</v>
      </c>
      <c r="H60" s="2">
        <v>54050</v>
      </c>
      <c r="I60" s="64">
        <v>96.4</v>
      </c>
      <c r="J60" s="64">
        <v>35.78</v>
      </c>
      <c r="K60" s="2">
        <v>22.25</v>
      </c>
      <c r="L60" s="2">
        <v>8.0399999999999991</v>
      </c>
      <c r="M60" s="2">
        <v>2.8999999999999998E-3</v>
      </c>
      <c r="N60" s="2">
        <v>0.25</v>
      </c>
      <c r="O60" s="2">
        <v>0.01</v>
      </c>
      <c r="P60" s="2">
        <v>0.27</v>
      </c>
      <c r="Q60" s="2">
        <v>0.28000000000000003</v>
      </c>
      <c r="R60" s="2">
        <v>0.01</v>
      </c>
      <c r="S60" s="2">
        <v>3.3000000000000002E-2</v>
      </c>
      <c r="T60" s="2">
        <v>8.0000000000000002E-3</v>
      </c>
      <c r="U60" s="2">
        <v>1.2</v>
      </c>
      <c r="V60" s="2">
        <v>130</v>
      </c>
      <c r="W60" s="2">
        <v>2</v>
      </c>
      <c r="X60" s="157" t="s">
        <v>314</v>
      </c>
      <c r="Y60" s="288">
        <v>57767.822000000007</v>
      </c>
      <c r="Z60" s="289">
        <v>49717.661000000007</v>
      </c>
      <c r="AA60" s="290">
        <v>8416.8350000000009</v>
      </c>
      <c r="AB60" s="94">
        <v>118952.37900000002</v>
      </c>
      <c r="AC60" s="94">
        <v>1900.0380000000002</v>
      </c>
      <c r="AD60" s="291">
        <f t="shared" ref="AD60:AD68" si="6">LOG(AC60)</f>
        <v>3.2787622867556094</v>
      </c>
      <c r="AE60" s="292">
        <f t="shared" si="5"/>
        <v>1320</v>
      </c>
      <c r="AF60" s="291">
        <f t="shared" ref="AF60:AF68" si="7">LOG(AE60)</f>
        <v>3.12057393120585</v>
      </c>
      <c r="AG60" s="98">
        <v>2500631.5449640006</v>
      </c>
      <c r="AH60" s="99">
        <v>1678366.9000000001</v>
      </c>
      <c r="AI60" s="213">
        <v>615012.30000000005</v>
      </c>
      <c r="AJ60" s="106">
        <v>1063354.6000000001</v>
      </c>
      <c r="AK60" s="115">
        <v>1085</v>
      </c>
      <c r="AL60" s="114">
        <v>150</v>
      </c>
      <c r="AM60" s="114">
        <v>30</v>
      </c>
      <c r="AN60" s="114">
        <v>40</v>
      </c>
      <c r="AO60" s="114">
        <v>0</v>
      </c>
      <c r="AP60" s="114">
        <v>0</v>
      </c>
      <c r="AQ60" s="114">
        <v>15</v>
      </c>
      <c r="AR60" s="114">
        <v>0</v>
      </c>
      <c r="AS60" s="114">
        <v>0</v>
      </c>
      <c r="AT60" s="114">
        <v>0</v>
      </c>
      <c r="AU60" s="199">
        <v>0</v>
      </c>
      <c r="AV60" s="199">
        <v>0</v>
      </c>
      <c r="AW60" s="199">
        <v>0</v>
      </c>
      <c r="AX60" s="199">
        <v>15</v>
      </c>
      <c r="AY60" s="199">
        <v>0</v>
      </c>
      <c r="AZ60" s="199">
        <v>0</v>
      </c>
      <c r="BA60" s="199">
        <v>0</v>
      </c>
      <c r="BB60" s="199">
        <v>0</v>
      </c>
      <c r="BC60" s="199">
        <v>0</v>
      </c>
      <c r="BD60" s="199">
        <v>55</v>
      </c>
      <c r="BE60" s="199">
        <v>230</v>
      </c>
      <c r="BF60" s="199">
        <v>0</v>
      </c>
      <c r="BG60" s="199">
        <v>0</v>
      </c>
      <c r="BH60" s="199">
        <v>0</v>
      </c>
      <c r="BI60" s="199">
        <v>0</v>
      </c>
      <c r="BJ60" s="199">
        <v>0</v>
      </c>
      <c r="BK60" s="199">
        <v>0</v>
      </c>
      <c r="BL60" s="199">
        <v>0</v>
      </c>
      <c r="BM60" s="199">
        <v>735</v>
      </c>
      <c r="BN60" s="199">
        <v>0</v>
      </c>
      <c r="BO60" s="199">
        <v>25</v>
      </c>
      <c r="BP60" s="199">
        <v>0</v>
      </c>
      <c r="BQ60" s="199">
        <v>0</v>
      </c>
      <c r="BR60" s="199">
        <v>0</v>
      </c>
      <c r="BS60" s="199">
        <v>0</v>
      </c>
      <c r="BT60" s="199">
        <v>25</v>
      </c>
      <c r="BU60" s="199">
        <v>0</v>
      </c>
      <c r="BV60" s="199">
        <v>0</v>
      </c>
      <c r="BW60" s="199">
        <v>0</v>
      </c>
      <c r="BX60" s="199">
        <v>0</v>
      </c>
      <c r="BY60" s="199">
        <v>0</v>
      </c>
      <c r="BZ60" s="199">
        <v>0</v>
      </c>
      <c r="CA60" s="199">
        <v>0</v>
      </c>
      <c r="CB60" s="199">
        <v>0</v>
      </c>
      <c r="CC60" s="199">
        <v>0</v>
      </c>
      <c r="CD60" s="199">
        <v>0</v>
      </c>
      <c r="CE60" s="199">
        <v>5</v>
      </c>
      <c r="CF60" s="199">
        <v>0</v>
      </c>
      <c r="CG60" s="199">
        <v>5</v>
      </c>
      <c r="CH60" s="199">
        <v>0</v>
      </c>
      <c r="CI60" s="199">
        <v>0</v>
      </c>
      <c r="CJ60" s="199">
        <v>0</v>
      </c>
      <c r="CK60" s="199">
        <v>0</v>
      </c>
      <c r="CL60" s="199">
        <v>5</v>
      </c>
      <c r="CM60" s="199">
        <v>0</v>
      </c>
      <c r="CN60" s="199">
        <v>35</v>
      </c>
      <c r="CO60" s="199">
        <v>20</v>
      </c>
      <c r="CP60" s="199">
        <v>5</v>
      </c>
      <c r="CQ60" s="199">
        <v>15</v>
      </c>
      <c r="CR60" s="199">
        <v>50</v>
      </c>
      <c r="CS60" s="199">
        <v>0</v>
      </c>
      <c r="CT60" s="199">
        <v>0</v>
      </c>
      <c r="CU60" s="199">
        <v>0</v>
      </c>
      <c r="CV60" s="199">
        <v>0</v>
      </c>
      <c r="CW60" s="199">
        <v>0</v>
      </c>
      <c r="CX60" s="199">
        <v>0</v>
      </c>
      <c r="CY60" s="199">
        <v>0</v>
      </c>
      <c r="CZ60" s="199">
        <v>0</v>
      </c>
      <c r="DA60" s="199">
        <v>0</v>
      </c>
      <c r="DB60" s="199">
        <v>0</v>
      </c>
      <c r="DC60" s="199">
        <v>0</v>
      </c>
      <c r="DD60" s="199">
        <v>5</v>
      </c>
      <c r="DE60" s="199">
        <v>0</v>
      </c>
      <c r="DF60" s="199">
        <v>5</v>
      </c>
      <c r="DG60" s="199">
        <v>0</v>
      </c>
      <c r="DH60" s="199">
        <v>0</v>
      </c>
      <c r="DI60" s="199">
        <v>0</v>
      </c>
      <c r="DJ60" s="199">
        <v>0</v>
      </c>
      <c r="DK60" s="199">
        <v>0</v>
      </c>
      <c r="DL60" s="199">
        <v>0</v>
      </c>
      <c r="DM60" s="199">
        <v>0</v>
      </c>
      <c r="DN60" s="199">
        <v>0</v>
      </c>
      <c r="DO60" s="199">
        <v>0</v>
      </c>
      <c r="DP60" s="199">
        <v>0</v>
      </c>
      <c r="DQ60" s="199">
        <v>0</v>
      </c>
      <c r="DR60" s="199">
        <v>5</v>
      </c>
      <c r="DS60" s="199">
        <v>25</v>
      </c>
      <c r="DT60" s="199">
        <v>0</v>
      </c>
      <c r="DU60" s="199">
        <v>0</v>
      </c>
      <c r="DV60" s="199">
        <v>0</v>
      </c>
      <c r="DW60" s="199">
        <v>0</v>
      </c>
      <c r="DX60" s="199">
        <v>0</v>
      </c>
      <c r="DY60" s="199">
        <v>40</v>
      </c>
      <c r="DZ60" s="199">
        <v>0</v>
      </c>
      <c r="EA60" s="199">
        <v>0</v>
      </c>
      <c r="EB60" s="199">
        <v>0</v>
      </c>
      <c r="EC60" s="199">
        <v>0</v>
      </c>
      <c r="ED60" s="199">
        <v>0</v>
      </c>
      <c r="EE60" s="199">
        <v>0</v>
      </c>
      <c r="EF60" s="199">
        <v>0</v>
      </c>
      <c r="EG60" s="199">
        <v>0</v>
      </c>
      <c r="EH60" s="199">
        <v>15</v>
      </c>
      <c r="EI60" s="199">
        <v>0</v>
      </c>
      <c r="EJ60" s="199">
        <v>0</v>
      </c>
      <c r="EK60" s="199">
        <v>0</v>
      </c>
      <c r="EL60" s="199">
        <v>0</v>
      </c>
      <c r="EM60" s="199">
        <v>0</v>
      </c>
      <c r="EN60" s="199">
        <v>0</v>
      </c>
      <c r="EO60" s="199">
        <v>0</v>
      </c>
      <c r="EP60" s="199">
        <v>0</v>
      </c>
      <c r="EQ60" s="199">
        <v>0</v>
      </c>
      <c r="ER60" s="199">
        <v>0</v>
      </c>
      <c r="ES60" s="199">
        <v>0</v>
      </c>
    </row>
    <row r="61" spans="1:149" ht="12" customHeight="1">
      <c r="A61" s="27" t="s">
        <v>33</v>
      </c>
      <c r="B61" s="2" t="s">
        <v>66</v>
      </c>
      <c r="C61" s="2" t="s">
        <v>67</v>
      </c>
      <c r="D61" s="2" t="s">
        <v>57</v>
      </c>
      <c r="E61" s="88" t="s">
        <v>114</v>
      </c>
      <c r="F61" s="4">
        <v>11.5</v>
      </c>
      <c r="G61" s="2">
        <v>2</v>
      </c>
      <c r="H61" s="2">
        <v>54050</v>
      </c>
      <c r="I61" s="64">
        <v>96.4</v>
      </c>
      <c r="J61" s="64">
        <v>35.9</v>
      </c>
      <c r="K61" s="2">
        <v>22.25</v>
      </c>
      <c r="L61" s="2">
        <v>8.0399999999999991</v>
      </c>
      <c r="M61" s="2" t="s">
        <v>29</v>
      </c>
      <c r="N61" s="2">
        <v>0.25</v>
      </c>
      <c r="O61" s="2">
        <v>0.01</v>
      </c>
      <c r="P61" s="2">
        <v>0.3</v>
      </c>
      <c r="Q61" s="2">
        <v>0.3</v>
      </c>
      <c r="R61" s="2">
        <v>0.01</v>
      </c>
      <c r="S61" s="2">
        <v>2.8000000000000001E-2</v>
      </c>
      <c r="T61" s="2">
        <v>8.0000000000000002E-3</v>
      </c>
      <c r="U61" s="2">
        <v>1</v>
      </c>
      <c r="V61" s="2" t="s">
        <v>29</v>
      </c>
      <c r="W61" s="2" t="s">
        <v>29</v>
      </c>
      <c r="X61" s="157" t="s">
        <v>314</v>
      </c>
      <c r="Y61" s="288">
        <v>52517.717000000004</v>
      </c>
      <c r="Z61" s="289">
        <v>44634.226000000002</v>
      </c>
      <c r="AA61" s="290">
        <v>8350.1670000000013</v>
      </c>
      <c r="AB61" s="92">
        <v>105118.76900000001</v>
      </c>
      <c r="AC61" s="92">
        <v>1900.0380000000002</v>
      </c>
      <c r="AD61" s="291">
        <f t="shared" si="6"/>
        <v>3.2787622867556094</v>
      </c>
      <c r="AE61" s="292">
        <f t="shared" si="5"/>
        <v>1003.6999999999999</v>
      </c>
      <c r="AF61" s="291">
        <f t="shared" si="7"/>
        <v>3.0016039241497978</v>
      </c>
      <c r="AG61" s="100">
        <v>1877923.0910440003</v>
      </c>
      <c r="AH61" s="99">
        <v>1158356.5000000002</v>
      </c>
      <c r="AI61" s="109">
        <v>408341.50000000006</v>
      </c>
      <c r="AJ61" s="106">
        <v>750015.00000000012</v>
      </c>
      <c r="AK61" s="114">
        <v>916.3</v>
      </c>
      <c r="AL61" s="114">
        <v>62.4</v>
      </c>
      <c r="AM61" s="114">
        <v>10</v>
      </c>
      <c r="AN61" s="114">
        <v>5</v>
      </c>
      <c r="AO61" s="114">
        <v>0</v>
      </c>
      <c r="AP61" s="114">
        <v>0</v>
      </c>
      <c r="AQ61" s="114">
        <v>10</v>
      </c>
      <c r="AR61" s="114">
        <v>0</v>
      </c>
      <c r="AS61" s="114">
        <v>0</v>
      </c>
      <c r="AT61" s="114">
        <v>0</v>
      </c>
      <c r="AU61" s="199">
        <v>0</v>
      </c>
      <c r="AV61" s="199">
        <v>0</v>
      </c>
      <c r="AW61" s="199">
        <v>0</v>
      </c>
      <c r="AX61" s="199">
        <v>0</v>
      </c>
      <c r="AY61" s="199">
        <v>0</v>
      </c>
      <c r="AZ61" s="199">
        <v>0</v>
      </c>
      <c r="BA61" s="199">
        <v>0</v>
      </c>
      <c r="BB61" s="199">
        <v>5</v>
      </c>
      <c r="BC61" s="199">
        <v>0</v>
      </c>
      <c r="BD61" s="199">
        <v>65</v>
      </c>
      <c r="BE61" s="199">
        <v>195</v>
      </c>
      <c r="BF61" s="199">
        <v>0</v>
      </c>
      <c r="BG61" s="199">
        <v>0</v>
      </c>
      <c r="BH61" s="199">
        <v>0</v>
      </c>
      <c r="BI61" s="199">
        <v>0</v>
      </c>
      <c r="BJ61" s="199">
        <v>0</v>
      </c>
      <c r="BK61" s="199">
        <v>0</v>
      </c>
      <c r="BL61" s="199">
        <v>0</v>
      </c>
      <c r="BM61" s="199">
        <v>620</v>
      </c>
      <c r="BN61" s="199">
        <v>0</v>
      </c>
      <c r="BO61" s="199">
        <v>10</v>
      </c>
      <c r="BP61" s="199">
        <v>0</v>
      </c>
      <c r="BQ61" s="199">
        <v>0</v>
      </c>
      <c r="BR61" s="199">
        <v>0</v>
      </c>
      <c r="BS61" s="199">
        <v>0</v>
      </c>
      <c r="BT61" s="199">
        <v>15</v>
      </c>
      <c r="BU61" s="199">
        <v>0</v>
      </c>
      <c r="BV61" s="199">
        <v>1.3</v>
      </c>
      <c r="BW61" s="199">
        <v>0</v>
      </c>
      <c r="BX61" s="199">
        <v>0</v>
      </c>
      <c r="BY61" s="199">
        <v>5</v>
      </c>
      <c r="BZ61" s="199">
        <v>0</v>
      </c>
      <c r="CA61" s="199">
        <v>0</v>
      </c>
      <c r="CB61" s="199">
        <v>0</v>
      </c>
      <c r="CC61" s="199">
        <v>0</v>
      </c>
      <c r="CD61" s="199">
        <v>0</v>
      </c>
      <c r="CE61" s="199">
        <v>2.1</v>
      </c>
      <c r="CF61" s="199">
        <v>0</v>
      </c>
      <c r="CG61" s="199">
        <v>10</v>
      </c>
      <c r="CH61" s="199">
        <v>0</v>
      </c>
      <c r="CI61" s="199">
        <v>5</v>
      </c>
      <c r="CJ61" s="199">
        <v>0</v>
      </c>
      <c r="CK61" s="199">
        <v>0</v>
      </c>
      <c r="CL61" s="199">
        <v>5</v>
      </c>
      <c r="CM61" s="199">
        <v>0</v>
      </c>
      <c r="CN61" s="199">
        <v>5</v>
      </c>
      <c r="CO61" s="199">
        <v>10</v>
      </c>
      <c r="CP61" s="199">
        <v>0</v>
      </c>
      <c r="CQ61" s="199">
        <v>5</v>
      </c>
      <c r="CR61" s="199">
        <v>15</v>
      </c>
      <c r="CS61" s="199">
        <v>0</v>
      </c>
      <c r="CT61" s="199">
        <v>0</v>
      </c>
      <c r="CU61" s="199">
        <v>0</v>
      </c>
      <c r="CV61" s="199">
        <v>0</v>
      </c>
      <c r="CW61" s="199">
        <v>0</v>
      </c>
      <c r="CX61" s="199">
        <v>0</v>
      </c>
      <c r="CY61" s="199">
        <v>0</v>
      </c>
      <c r="CZ61" s="199">
        <v>0</v>
      </c>
      <c r="DA61" s="199">
        <v>0</v>
      </c>
      <c r="DB61" s="199">
        <v>0</v>
      </c>
      <c r="DC61" s="199">
        <v>0</v>
      </c>
      <c r="DD61" s="199">
        <v>0.3</v>
      </c>
      <c r="DE61" s="199">
        <v>0</v>
      </c>
      <c r="DF61" s="199">
        <v>0</v>
      </c>
      <c r="DG61" s="199">
        <v>0</v>
      </c>
      <c r="DH61" s="199">
        <v>0</v>
      </c>
      <c r="DI61" s="199">
        <v>5</v>
      </c>
      <c r="DJ61" s="199">
        <v>0</v>
      </c>
      <c r="DK61" s="199">
        <v>0</v>
      </c>
      <c r="DL61" s="199">
        <v>0</v>
      </c>
      <c r="DM61" s="199">
        <v>0</v>
      </c>
      <c r="DN61" s="199">
        <v>0</v>
      </c>
      <c r="DO61" s="199">
        <v>0</v>
      </c>
      <c r="DP61" s="199">
        <v>0</v>
      </c>
      <c r="DQ61" s="199">
        <v>0</v>
      </c>
      <c r="DR61" s="199">
        <v>0</v>
      </c>
      <c r="DS61" s="199">
        <v>10</v>
      </c>
      <c r="DT61" s="199">
        <v>0</v>
      </c>
      <c r="DU61" s="199">
        <v>0</v>
      </c>
      <c r="DV61" s="199">
        <v>0</v>
      </c>
      <c r="DW61" s="199">
        <v>0</v>
      </c>
      <c r="DX61" s="199">
        <v>0</v>
      </c>
      <c r="DY61" s="199">
        <v>5</v>
      </c>
      <c r="DZ61" s="199">
        <v>0</v>
      </c>
      <c r="EA61" s="199">
        <v>0</v>
      </c>
      <c r="EB61" s="199">
        <v>0</v>
      </c>
      <c r="EC61" s="199">
        <v>0</v>
      </c>
      <c r="ED61" s="199">
        <v>0</v>
      </c>
      <c r="EE61" s="199">
        <v>0</v>
      </c>
      <c r="EF61" s="199">
        <v>0</v>
      </c>
      <c r="EG61" s="199">
        <v>0</v>
      </c>
      <c r="EH61" s="199">
        <v>10</v>
      </c>
      <c r="EI61" s="199">
        <v>0</v>
      </c>
      <c r="EJ61" s="199">
        <v>0</v>
      </c>
      <c r="EK61" s="199">
        <v>0</v>
      </c>
      <c r="EL61" s="199">
        <v>0</v>
      </c>
      <c r="EM61" s="199">
        <v>0</v>
      </c>
      <c r="EN61" s="199">
        <v>0</v>
      </c>
      <c r="EO61" s="199">
        <v>0</v>
      </c>
      <c r="EP61" s="199">
        <v>0</v>
      </c>
      <c r="EQ61" s="199">
        <v>0</v>
      </c>
      <c r="ER61" s="199">
        <v>0</v>
      </c>
      <c r="ES61" s="199">
        <v>0</v>
      </c>
    </row>
    <row r="62" spans="1:149" ht="12" customHeight="1">
      <c r="A62" s="27" t="s">
        <v>33</v>
      </c>
      <c r="B62" s="2" t="s">
        <v>68</v>
      </c>
      <c r="C62" s="2" t="s">
        <v>67</v>
      </c>
      <c r="D62" s="2" t="s">
        <v>57</v>
      </c>
      <c r="E62" s="87" t="s">
        <v>113</v>
      </c>
      <c r="F62" s="4">
        <v>0.51700000000000002</v>
      </c>
      <c r="G62" s="2">
        <v>3</v>
      </c>
      <c r="H62" s="2">
        <v>53900</v>
      </c>
      <c r="I62" s="64">
        <v>98.2</v>
      </c>
      <c r="J62" s="64">
        <v>35.67</v>
      </c>
      <c r="K62" s="2">
        <v>22.35</v>
      </c>
      <c r="L62" s="2">
        <v>7.99</v>
      </c>
      <c r="M62" s="2">
        <v>2.0999999999999999E-3</v>
      </c>
      <c r="N62" s="2">
        <v>0.21</v>
      </c>
      <c r="O62" s="2">
        <v>0.01</v>
      </c>
      <c r="P62" s="2">
        <v>0.28000000000000003</v>
      </c>
      <c r="Q62" s="2">
        <v>0.28000000000000003</v>
      </c>
      <c r="R62" s="2">
        <v>0.01</v>
      </c>
      <c r="S62" s="2">
        <v>3.2000000000000001E-2</v>
      </c>
      <c r="T62" s="2">
        <v>8.9999999999999993E-3</v>
      </c>
      <c r="U62" s="2">
        <v>1</v>
      </c>
      <c r="V62" s="2">
        <v>130</v>
      </c>
      <c r="W62" s="2">
        <v>1</v>
      </c>
      <c r="X62" s="157" t="s">
        <v>314</v>
      </c>
      <c r="Y62" s="288">
        <v>45084.235000000008</v>
      </c>
      <c r="Z62" s="289">
        <v>41184.157000000007</v>
      </c>
      <c r="AA62" s="290">
        <v>4166.75</v>
      </c>
      <c r="AB62" s="92">
        <v>100285.33900000001</v>
      </c>
      <c r="AC62" s="92">
        <v>1866.7040000000002</v>
      </c>
      <c r="AD62" s="291">
        <f t="shared" si="6"/>
        <v>3.2710754580893182</v>
      </c>
      <c r="AE62" s="292">
        <f t="shared" si="5"/>
        <v>2385</v>
      </c>
      <c r="AF62" s="291">
        <f t="shared" si="7"/>
        <v>3.3774883833761327</v>
      </c>
      <c r="AG62" s="98">
        <v>2361646.1653120006</v>
      </c>
      <c r="AH62" s="99">
        <v>725014.5</v>
      </c>
      <c r="AI62" s="213">
        <v>471676.10000000003</v>
      </c>
      <c r="AJ62" s="106">
        <v>253338.40000000002</v>
      </c>
      <c r="AK62" s="114">
        <v>1410</v>
      </c>
      <c r="AL62" s="114">
        <v>480</v>
      </c>
      <c r="AM62" s="114">
        <v>195</v>
      </c>
      <c r="AN62" s="114">
        <v>275</v>
      </c>
      <c r="AO62" s="114">
        <v>0</v>
      </c>
      <c r="AP62" s="114">
        <v>10</v>
      </c>
      <c r="AQ62" s="114">
        <v>15</v>
      </c>
      <c r="AR62" s="114">
        <v>0</v>
      </c>
      <c r="AS62" s="114">
        <v>0</v>
      </c>
      <c r="AT62" s="114">
        <v>0</v>
      </c>
      <c r="AU62" s="199">
        <v>0</v>
      </c>
      <c r="AV62" s="199">
        <v>0</v>
      </c>
      <c r="AW62" s="199">
        <v>0</v>
      </c>
      <c r="AX62" s="199">
        <v>0</v>
      </c>
      <c r="AY62" s="199">
        <v>10</v>
      </c>
      <c r="AZ62" s="199">
        <v>0</v>
      </c>
      <c r="BA62" s="199">
        <v>0</v>
      </c>
      <c r="BB62" s="199">
        <v>0</v>
      </c>
      <c r="BC62" s="199">
        <v>0</v>
      </c>
      <c r="BD62" s="199">
        <v>25</v>
      </c>
      <c r="BE62" s="199">
        <v>25</v>
      </c>
      <c r="BF62" s="199">
        <v>0</v>
      </c>
      <c r="BG62" s="199">
        <v>0</v>
      </c>
      <c r="BH62" s="199">
        <v>0</v>
      </c>
      <c r="BI62" s="199">
        <v>0</v>
      </c>
      <c r="BJ62" s="199">
        <v>0</v>
      </c>
      <c r="BK62" s="199">
        <v>0</v>
      </c>
      <c r="BL62" s="199">
        <v>0</v>
      </c>
      <c r="BM62" s="199">
        <v>1290</v>
      </c>
      <c r="BN62" s="199">
        <v>0</v>
      </c>
      <c r="BO62" s="199">
        <v>45</v>
      </c>
      <c r="BP62" s="199">
        <v>0</v>
      </c>
      <c r="BQ62" s="199"/>
      <c r="BR62" s="199">
        <v>0</v>
      </c>
      <c r="BS62" s="199">
        <v>0</v>
      </c>
      <c r="BT62" s="199">
        <v>10</v>
      </c>
      <c r="BU62" s="199">
        <v>0</v>
      </c>
      <c r="BV62" s="199">
        <v>0</v>
      </c>
      <c r="BW62" s="199">
        <v>0</v>
      </c>
      <c r="BX62" s="199">
        <v>5</v>
      </c>
      <c r="BY62" s="199">
        <v>0</v>
      </c>
      <c r="BZ62" s="199">
        <v>0</v>
      </c>
      <c r="CA62" s="199">
        <v>0</v>
      </c>
      <c r="CB62" s="199">
        <v>0</v>
      </c>
      <c r="CC62" s="199">
        <v>0</v>
      </c>
      <c r="CD62" s="199">
        <v>0</v>
      </c>
      <c r="CE62" s="199">
        <v>0</v>
      </c>
      <c r="CF62" s="199">
        <v>0</v>
      </c>
      <c r="CG62" s="199">
        <v>10</v>
      </c>
      <c r="CH62" s="199">
        <v>0</v>
      </c>
      <c r="CI62" s="199">
        <v>0</v>
      </c>
      <c r="CJ62" s="199">
        <v>0</v>
      </c>
      <c r="CK62" s="199">
        <v>0</v>
      </c>
      <c r="CL62" s="199">
        <v>15</v>
      </c>
      <c r="CM62" s="199">
        <v>0</v>
      </c>
      <c r="CN62" s="199">
        <v>185</v>
      </c>
      <c r="CO62" s="199">
        <v>5</v>
      </c>
      <c r="CP62" s="199">
        <v>0</v>
      </c>
      <c r="CQ62" s="199">
        <v>50</v>
      </c>
      <c r="CR62" s="199">
        <v>180</v>
      </c>
      <c r="CS62" s="199">
        <v>0</v>
      </c>
      <c r="CT62" s="199">
        <v>0</v>
      </c>
      <c r="CU62" s="199">
        <v>15</v>
      </c>
      <c r="CV62" s="199">
        <v>0</v>
      </c>
      <c r="CW62" s="199">
        <v>0</v>
      </c>
      <c r="CX62" s="199">
        <v>0</v>
      </c>
      <c r="CY62" s="199">
        <v>0</v>
      </c>
      <c r="CZ62" s="199">
        <v>0</v>
      </c>
      <c r="DA62" s="199">
        <v>0</v>
      </c>
      <c r="DB62" s="199">
        <v>15</v>
      </c>
      <c r="DC62" s="199">
        <v>0</v>
      </c>
      <c r="DD62" s="199">
        <v>0</v>
      </c>
      <c r="DE62" s="199">
        <v>0</v>
      </c>
      <c r="DF62" s="199">
        <v>0</v>
      </c>
      <c r="DG62" s="199">
        <v>0</v>
      </c>
      <c r="DH62" s="199">
        <v>0</v>
      </c>
      <c r="DI62" s="199">
        <v>5</v>
      </c>
      <c r="DJ62" s="199">
        <v>0</v>
      </c>
      <c r="DK62" s="199">
        <v>0</v>
      </c>
      <c r="DL62" s="199">
        <v>0</v>
      </c>
      <c r="DM62" s="199">
        <v>0</v>
      </c>
      <c r="DN62" s="199">
        <v>0</v>
      </c>
      <c r="DO62" s="199">
        <v>0</v>
      </c>
      <c r="DP62" s="199">
        <v>0</v>
      </c>
      <c r="DQ62" s="199">
        <v>0</v>
      </c>
      <c r="DR62" s="199">
        <v>0</v>
      </c>
      <c r="DS62" s="199">
        <v>195</v>
      </c>
      <c r="DT62" s="199">
        <v>0</v>
      </c>
      <c r="DU62" s="199">
        <v>0</v>
      </c>
      <c r="DV62" s="199">
        <v>0</v>
      </c>
      <c r="DW62" s="199">
        <v>0</v>
      </c>
      <c r="DX62" s="199">
        <v>0</v>
      </c>
      <c r="DY62" s="199">
        <v>175</v>
      </c>
      <c r="DZ62" s="199">
        <v>25</v>
      </c>
      <c r="EA62" s="199">
        <v>0</v>
      </c>
      <c r="EB62" s="199">
        <v>0</v>
      </c>
      <c r="EC62" s="199">
        <v>75</v>
      </c>
      <c r="ED62" s="199">
        <v>0</v>
      </c>
      <c r="EE62" s="199">
        <v>0</v>
      </c>
      <c r="EF62" s="199">
        <v>0</v>
      </c>
      <c r="EG62" s="199">
        <v>10</v>
      </c>
      <c r="EH62" s="199">
        <v>15</v>
      </c>
      <c r="EI62" s="199">
        <v>0</v>
      </c>
      <c r="EJ62" s="199">
        <v>0</v>
      </c>
      <c r="EK62" s="199">
        <v>0</v>
      </c>
      <c r="EL62" s="199">
        <v>0</v>
      </c>
      <c r="EM62" s="199">
        <v>0</v>
      </c>
      <c r="EN62" s="199">
        <v>0</v>
      </c>
      <c r="EO62" s="199">
        <v>0</v>
      </c>
      <c r="EP62" s="199">
        <v>0</v>
      </c>
      <c r="EQ62" s="199">
        <v>0</v>
      </c>
      <c r="ER62" s="199">
        <v>0</v>
      </c>
      <c r="ES62" s="199">
        <v>0</v>
      </c>
    </row>
    <row r="63" spans="1:149" ht="12" customHeight="1">
      <c r="A63" s="27" t="s">
        <v>33</v>
      </c>
      <c r="B63" s="2" t="s">
        <v>68</v>
      </c>
      <c r="C63" s="2" t="s">
        <v>67</v>
      </c>
      <c r="D63" s="2" t="s">
        <v>57</v>
      </c>
      <c r="E63" s="88" t="s">
        <v>114</v>
      </c>
      <c r="F63" s="4">
        <v>11</v>
      </c>
      <c r="G63" s="2" t="s">
        <v>29</v>
      </c>
      <c r="H63" s="2">
        <v>54370</v>
      </c>
      <c r="I63" s="64">
        <v>91.8</v>
      </c>
      <c r="J63" s="64">
        <v>36.020000000000003</v>
      </c>
      <c r="K63" s="2">
        <v>22.29</v>
      </c>
      <c r="L63" s="2">
        <v>8.01</v>
      </c>
      <c r="M63" s="2" t="s">
        <v>29</v>
      </c>
      <c r="N63" s="2">
        <v>0.16</v>
      </c>
      <c r="O63" s="2">
        <v>0.01</v>
      </c>
      <c r="P63" s="2">
        <v>0.19</v>
      </c>
      <c r="Q63" s="2">
        <v>0.2</v>
      </c>
      <c r="R63" s="2">
        <v>2.1000000000000001E-2</v>
      </c>
      <c r="S63" s="2">
        <v>2.4E-2</v>
      </c>
      <c r="T63" s="2">
        <v>8.0000000000000002E-3</v>
      </c>
      <c r="U63" s="2">
        <v>0.68</v>
      </c>
      <c r="V63" s="2" t="s">
        <v>29</v>
      </c>
      <c r="W63" s="2" t="s">
        <v>29</v>
      </c>
      <c r="X63" s="157" t="s">
        <v>314</v>
      </c>
      <c r="Y63" s="288">
        <v>32367.314000000002</v>
      </c>
      <c r="Z63" s="289">
        <v>29033.914000000004</v>
      </c>
      <c r="AA63" s="290">
        <v>3450.0690000000004</v>
      </c>
      <c r="AB63" s="92">
        <v>61667.9</v>
      </c>
      <c r="AC63" s="92">
        <v>5700.1140000000005</v>
      </c>
      <c r="AD63" s="291">
        <f t="shared" si="6"/>
        <v>3.7558835414752716</v>
      </c>
      <c r="AE63" s="292">
        <f t="shared" si="5"/>
        <v>1750</v>
      </c>
      <c r="AF63" s="291">
        <f t="shared" si="7"/>
        <v>3.2430380486862944</v>
      </c>
      <c r="AG63" s="100">
        <v>1490154.0691520001</v>
      </c>
      <c r="AH63" s="99">
        <v>1008353.5000000001</v>
      </c>
      <c r="AI63" s="109">
        <v>596678.60000000009</v>
      </c>
      <c r="AJ63" s="106">
        <v>411674.9</v>
      </c>
      <c r="AK63" s="114">
        <v>1485</v>
      </c>
      <c r="AL63" s="114">
        <v>95</v>
      </c>
      <c r="AM63" s="114">
        <v>110</v>
      </c>
      <c r="AN63" s="114">
        <v>50</v>
      </c>
      <c r="AO63" s="116">
        <v>0</v>
      </c>
      <c r="AP63" s="114">
        <v>5</v>
      </c>
      <c r="AQ63" s="114">
        <v>5</v>
      </c>
      <c r="AR63" s="114">
        <v>0</v>
      </c>
      <c r="AS63" s="114">
        <v>0</v>
      </c>
      <c r="AT63" s="114">
        <v>0</v>
      </c>
      <c r="AU63" s="199">
        <v>0</v>
      </c>
      <c r="AV63" s="199">
        <v>0</v>
      </c>
      <c r="AW63" s="199">
        <v>0</v>
      </c>
      <c r="AX63" s="199">
        <v>20</v>
      </c>
      <c r="AY63" s="199">
        <v>0</v>
      </c>
      <c r="AZ63" s="199">
        <v>0</v>
      </c>
      <c r="BA63" s="199">
        <v>0</v>
      </c>
      <c r="BB63" s="199">
        <v>0</v>
      </c>
      <c r="BC63" s="199">
        <v>0</v>
      </c>
      <c r="BD63" s="199">
        <v>50</v>
      </c>
      <c r="BE63" s="199">
        <v>40</v>
      </c>
      <c r="BF63" s="199">
        <v>0</v>
      </c>
      <c r="BG63" s="199">
        <v>0</v>
      </c>
      <c r="BH63" s="199">
        <v>0</v>
      </c>
      <c r="BI63" s="199">
        <v>0</v>
      </c>
      <c r="BJ63" s="199">
        <v>0</v>
      </c>
      <c r="BK63" s="199">
        <v>0</v>
      </c>
      <c r="BL63" s="199">
        <v>0</v>
      </c>
      <c r="BM63" s="199">
        <v>1335</v>
      </c>
      <c r="BN63" s="199">
        <v>0</v>
      </c>
      <c r="BO63" s="199">
        <v>20</v>
      </c>
      <c r="BP63" s="199">
        <v>0</v>
      </c>
      <c r="BQ63" s="199">
        <v>0</v>
      </c>
      <c r="BR63" s="199">
        <v>0</v>
      </c>
      <c r="BS63" s="199">
        <v>0</v>
      </c>
      <c r="BT63" s="199">
        <v>5</v>
      </c>
      <c r="BU63" s="199">
        <v>0</v>
      </c>
      <c r="BV63" s="199">
        <v>0</v>
      </c>
      <c r="BW63" s="199">
        <v>0</v>
      </c>
      <c r="BX63" s="199">
        <v>0</v>
      </c>
      <c r="BY63" s="199">
        <v>0</v>
      </c>
      <c r="BZ63" s="199">
        <v>0</v>
      </c>
      <c r="CA63" s="199">
        <v>0</v>
      </c>
      <c r="CB63" s="199">
        <v>0</v>
      </c>
      <c r="CC63" s="199">
        <v>5</v>
      </c>
      <c r="CD63" s="199">
        <v>10</v>
      </c>
      <c r="CE63" s="199">
        <v>0</v>
      </c>
      <c r="CF63" s="199">
        <v>0</v>
      </c>
      <c r="CG63" s="199">
        <v>0</v>
      </c>
      <c r="CH63" s="199">
        <v>0</v>
      </c>
      <c r="CI63" s="199">
        <v>0</v>
      </c>
      <c r="CJ63" s="199">
        <v>0</v>
      </c>
      <c r="CK63" s="199">
        <v>0</v>
      </c>
      <c r="CL63" s="199">
        <v>5</v>
      </c>
      <c r="CM63" s="199">
        <v>0</v>
      </c>
      <c r="CN63" s="199">
        <v>45</v>
      </c>
      <c r="CO63" s="199">
        <v>20</v>
      </c>
      <c r="CP63" s="199">
        <v>0</v>
      </c>
      <c r="CQ63" s="199">
        <v>5</v>
      </c>
      <c r="CR63" s="199">
        <v>20</v>
      </c>
      <c r="CS63" s="199">
        <v>0</v>
      </c>
      <c r="CT63" s="199">
        <v>0</v>
      </c>
      <c r="CU63" s="199">
        <v>0</v>
      </c>
      <c r="CV63" s="199">
        <v>0</v>
      </c>
      <c r="CW63" s="199">
        <v>0</v>
      </c>
      <c r="CX63" s="199">
        <v>0</v>
      </c>
      <c r="CY63" s="199">
        <v>0</v>
      </c>
      <c r="CZ63" s="199">
        <v>0</v>
      </c>
      <c r="DA63" s="199">
        <v>0</v>
      </c>
      <c r="DB63" s="199">
        <v>0</v>
      </c>
      <c r="DC63" s="199">
        <v>0</v>
      </c>
      <c r="DD63" s="199">
        <v>0</v>
      </c>
      <c r="DE63" s="199">
        <v>0</v>
      </c>
      <c r="DF63" s="199">
        <v>0</v>
      </c>
      <c r="DG63" s="199">
        <v>0</v>
      </c>
      <c r="DH63" s="199">
        <v>0</v>
      </c>
      <c r="DI63" s="199">
        <v>0</v>
      </c>
      <c r="DJ63" s="199">
        <v>0</v>
      </c>
      <c r="DK63" s="199">
        <v>0</v>
      </c>
      <c r="DL63" s="199">
        <v>0</v>
      </c>
      <c r="DM63" s="199">
        <v>0</v>
      </c>
      <c r="DN63" s="199">
        <v>0</v>
      </c>
      <c r="DO63" s="199">
        <v>0</v>
      </c>
      <c r="DP63" s="199">
        <v>0</v>
      </c>
      <c r="DQ63" s="199">
        <v>0</v>
      </c>
      <c r="DR63" s="199">
        <v>0</v>
      </c>
      <c r="DS63" s="199">
        <v>0</v>
      </c>
      <c r="DT63" s="199">
        <v>110</v>
      </c>
      <c r="DU63" s="199">
        <v>0</v>
      </c>
      <c r="DV63" s="199">
        <v>0</v>
      </c>
      <c r="DW63" s="199">
        <v>0</v>
      </c>
      <c r="DX63" s="199">
        <v>0</v>
      </c>
      <c r="DY63" s="199">
        <v>0</v>
      </c>
      <c r="DZ63" s="199">
        <v>35</v>
      </c>
      <c r="EA63" s="199">
        <v>15</v>
      </c>
      <c r="EB63" s="199">
        <v>0</v>
      </c>
      <c r="EC63" s="199">
        <v>0</v>
      </c>
      <c r="ED63" s="199">
        <v>0</v>
      </c>
      <c r="EE63" s="199">
        <v>0</v>
      </c>
      <c r="EF63" s="199">
        <v>0</v>
      </c>
      <c r="EG63" s="199">
        <v>0</v>
      </c>
      <c r="EH63" s="199">
        <v>0</v>
      </c>
      <c r="EI63" s="199">
        <v>0</v>
      </c>
      <c r="EJ63" s="199">
        <v>0</v>
      </c>
      <c r="EK63" s="199">
        <v>0</v>
      </c>
      <c r="EL63" s="199">
        <v>0</v>
      </c>
      <c r="EM63" s="199">
        <v>0</v>
      </c>
      <c r="EN63" s="199">
        <v>0</v>
      </c>
      <c r="EO63" s="199">
        <v>0</v>
      </c>
      <c r="EP63" s="199">
        <v>0</v>
      </c>
      <c r="EQ63" s="199">
        <v>0</v>
      </c>
      <c r="ER63" s="199">
        <v>0</v>
      </c>
      <c r="ES63" s="199">
        <v>0</v>
      </c>
    </row>
    <row r="64" spans="1:149" ht="12" customHeight="1">
      <c r="A64" s="27" t="s">
        <v>33</v>
      </c>
      <c r="B64" s="2" t="s">
        <v>70</v>
      </c>
      <c r="C64" s="2" t="s">
        <v>67</v>
      </c>
      <c r="D64" s="2" t="s">
        <v>57</v>
      </c>
      <c r="E64" s="87" t="s">
        <v>113</v>
      </c>
      <c r="F64" s="4">
        <v>0.54200000000000004</v>
      </c>
      <c r="G64" s="2">
        <v>2.5</v>
      </c>
      <c r="H64" s="2">
        <v>54590</v>
      </c>
      <c r="I64" s="64">
        <v>89.6</v>
      </c>
      <c r="J64" s="64">
        <v>36.19</v>
      </c>
      <c r="K64" s="2">
        <v>22.09</v>
      </c>
      <c r="L64" s="2">
        <v>8</v>
      </c>
      <c r="M64" s="2">
        <v>2.2000000000000001E-3</v>
      </c>
      <c r="N64" s="2">
        <v>0.25</v>
      </c>
      <c r="O64" s="2">
        <v>0.01</v>
      </c>
      <c r="P64" s="2">
        <v>0.27</v>
      </c>
      <c r="Q64" s="2">
        <v>0.28000000000000003</v>
      </c>
      <c r="R64" s="2">
        <v>0.01</v>
      </c>
      <c r="S64" s="2">
        <v>3.5999999999999997E-2</v>
      </c>
      <c r="T64" s="2">
        <v>1.2999999999999999E-2</v>
      </c>
      <c r="U64" s="2">
        <v>0.69</v>
      </c>
      <c r="V64" s="2">
        <v>130</v>
      </c>
      <c r="W64" s="2">
        <v>1</v>
      </c>
      <c r="X64" s="157" t="s">
        <v>314</v>
      </c>
      <c r="Y64" s="288">
        <v>54167.75</v>
      </c>
      <c r="Z64" s="289">
        <v>47784.289000000004</v>
      </c>
      <c r="AA64" s="290">
        <v>6783.469000000001</v>
      </c>
      <c r="AB64" s="92">
        <v>106635.46600000001</v>
      </c>
      <c r="AC64" s="92">
        <v>1883.3710000000001</v>
      </c>
      <c r="AD64" s="291">
        <f t="shared" si="6"/>
        <v>3.2749358789025562</v>
      </c>
      <c r="AE64" s="292">
        <f t="shared" si="5"/>
        <v>2675</v>
      </c>
      <c r="AF64" s="291">
        <f t="shared" si="7"/>
        <v>3.4273237863572472</v>
      </c>
      <c r="AG64" s="98">
        <v>1600682.9463520003</v>
      </c>
      <c r="AH64" s="99">
        <v>985019.70000000007</v>
      </c>
      <c r="AI64" s="213">
        <v>496676.60000000003</v>
      </c>
      <c r="AJ64" s="106">
        <v>488343.10000000003</v>
      </c>
      <c r="AK64" s="114">
        <v>2590</v>
      </c>
      <c r="AL64" s="114">
        <v>65</v>
      </c>
      <c r="AM64" s="114">
        <v>0</v>
      </c>
      <c r="AN64" s="114">
        <v>15</v>
      </c>
      <c r="AO64" s="114">
        <v>0</v>
      </c>
      <c r="AP64" s="114">
        <v>0</v>
      </c>
      <c r="AQ64" s="114">
        <v>5</v>
      </c>
      <c r="AR64" s="114">
        <v>0</v>
      </c>
      <c r="AS64" s="114">
        <v>0</v>
      </c>
      <c r="AT64" s="114">
        <v>0</v>
      </c>
      <c r="AU64" s="199">
        <v>0</v>
      </c>
      <c r="AV64" s="199">
        <v>0</v>
      </c>
      <c r="AW64" s="199">
        <v>0</v>
      </c>
      <c r="AX64" s="199">
        <v>5</v>
      </c>
      <c r="AY64" s="199">
        <v>0</v>
      </c>
      <c r="AZ64" s="199">
        <v>0</v>
      </c>
      <c r="BA64" s="199">
        <v>0</v>
      </c>
      <c r="BB64" s="199">
        <v>0</v>
      </c>
      <c r="BC64" s="199">
        <v>0</v>
      </c>
      <c r="BD64" s="199">
        <v>25</v>
      </c>
      <c r="BE64" s="199">
        <v>20</v>
      </c>
      <c r="BF64" s="199">
        <v>0</v>
      </c>
      <c r="BG64" s="199">
        <v>0</v>
      </c>
      <c r="BH64" s="199">
        <v>0</v>
      </c>
      <c r="BI64" s="199">
        <v>0</v>
      </c>
      <c r="BJ64" s="199">
        <v>0</v>
      </c>
      <c r="BK64" s="199">
        <v>0</v>
      </c>
      <c r="BL64" s="199">
        <v>0</v>
      </c>
      <c r="BM64" s="199">
        <v>2535</v>
      </c>
      <c r="BN64" s="199">
        <v>0</v>
      </c>
      <c r="BO64" s="199">
        <v>0</v>
      </c>
      <c r="BP64" s="199">
        <v>0</v>
      </c>
      <c r="BQ64" s="199">
        <v>0</v>
      </c>
      <c r="BR64" s="199">
        <v>0</v>
      </c>
      <c r="BS64" s="199">
        <v>0</v>
      </c>
      <c r="BT64" s="199">
        <v>5</v>
      </c>
      <c r="BU64" s="199">
        <v>0</v>
      </c>
      <c r="BV64" s="199">
        <v>0</v>
      </c>
      <c r="BW64" s="199">
        <v>0</v>
      </c>
      <c r="BX64" s="199">
        <v>0</v>
      </c>
      <c r="BY64" s="199">
        <v>0</v>
      </c>
      <c r="BZ64" s="199">
        <v>0</v>
      </c>
      <c r="CA64" s="199">
        <v>0</v>
      </c>
      <c r="CB64" s="199">
        <v>0</v>
      </c>
      <c r="CC64" s="199">
        <v>0</v>
      </c>
      <c r="CD64" s="199">
        <v>0</v>
      </c>
      <c r="CE64" s="199">
        <v>0</v>
      </c>
      <c r="CF64" s="199">
        <v>0</v>
      </c>
      <c r="CG64" s="199">
        <v>10</v>
      </c>
      <c r="CH64" s="199">
        <v>0</v>
      </c>
      <c r="CI64" s="199">
        <v>0</v>
      </c>
      <c r="CJ64" s="199">
        <v>0</v>
      </c>
      <c r="CK64" s="199">
        <v>0</v>
      </c>
      <c r="CL64" s="199">
        <v>0</v>
      </c>
      <c r="CM64" s="199">
        <v>0</v>
      </c>
      <c r="CN64" s="199">
        <v>10</v>
      </c>
      <c r="CO64" s="199">
        <v>5</v>
      </c>
      <c r="CP64" s="199">
        <v>0</v>
      </c>
      <c r="CQ64" s="199">
        <v>5</v>
      </c>
      <c r="CR64" s="199">
        <v>0</v>
      </c>
      <c r="CS64" s="199">
        <v>0</v>
      </c>
      <c r="CT64" s="199">
        <v>0</v>
      </c>
      <c r="CU64" s="199">
        <v>0</v>
      </c>
      <c r="CV64" s="199">
        <v>0</v>
      </c>
      <c r="CW64" s="199">
        <v>0</v>
      </c>
      <c r="CX64" s="199">
        <v>0</v>
      </c>
      <c r="CY64" s="199">
        <v>0</v>
      </c>
      <c r="CZ64" s="199">
        <v>0</v>
      </c>
      <c r="DA64" s="199">
        <v>0</v>
      </c>
      <c r="DB64" s="199">
        <v>20</v>
      </c>
      <c r="DC64" s="199">
        <v>5</v>
      </c>
      <c r="DD64" s="199">
        <v>0</v>
      </c>
      <c r="DE64" s="199">
        <v>0</v>
      </c>
      <c r="DF64" s="199">
        <v>5</v>
      </c>
      <c r="DG64" s="199">
        <v>0</v>
      </c>
      <c r="DH64" s="199">
        <v>0</v>
      </c>
      <c r="DI64" s="199">
        <v>5</v>
      </c>
      <c r="DJ64" s="199">
        <v>0</v>
      </c>
      <c r="DK64" s="199">
        <v>0</v>
      </c>
      <c r="DL64" s="199">
        <v>0</v>
      </c>
      <c r="DM64" s="199">
        <v>0</v>
      </c>
      <c r="DN64" s="199">
        <v>0</v>
      </c>
      <c r="DO64" s="199">
        <v>0</v>
      </c>
      <c r="DP64" s="199">
        <v>0</v>
      </c>
      <c r="DQ64" s="199">
        <v>0</v>
      </c>
      <c r="DR64" s="199">
        <v>0</v>
      </c>
      <c r="DS64" s="199">
        <v>0</v>
      </c>
      <c r="DT64" s="199">
        <v>0</v>
      </c>
      <c r="DU64" s="199">
        <v>0</v>
      </c>
      <c r="DV64" s="199">
        <v>0</v>
      </c>
      <c r="DW64" s="199">
        <v>0</v>
      </c>
      <c r="DX64" s="199">
        <v>0</v>
      </c>
      <c r="DY64" s="199">
        <v>10</v>
      </c>
      <c r="DZ64" s="199">
        <v>5</v>
      </c>
      <c r="EA64" s="199">
        <v>0</v>
      </c>
      <c r="EB64" s="199">
        <v>0</v>
      </c>
      <c r="EC64" s="199">
        <v>0</v>
      </c>
      <c r="ED64" s="199">
        <v>0</v>
      </c>
      <c r="EE64" s="199">
        <v>0</v>
      </c>
      <c r="EF64" s="199">
        <v>0</v>
      </c>
      <c r="EG64" s="199">
        <v>0</v>
      </c>
      <c r="EH64" s="199">
        <v>5</v>
      </c>
      <c r="EI64" s="199">
        <v>0</v>
      </c>
      <c r="EJ64" s="199">
        <v>0</v>
      </c>
      <c r="EK64" s="199">
        <v>0</v>
      </c>
      <c r="EL64" s="199">
        <v>0</v>
      </c>
      <c r="EM64" s="199">
        <v>0</v>
      </c>
      <c r="EN64" s="199">
        <v>0</v>
      </c>
      <c r="EO64" s="199">
        <v>0</v>
      </c>
      <c r="EP64" s="199">
        <v>0</v>
      </c>
      <c r="EQ64" s="199">
        <v>0</v>
      </c>
      <c r="ER64" s="199">
        <v>0</v>
      </c>
      <c r="ES64" s="199">
        <v>0</v>
      </c>
    </row>
    <row r="65" spans="1:149" ht="12" customHeight="1" thickBot="1">
      <c r="A65" s="28" t="s">
        <v>33</v>
      </c>
      <c r="B65" s="12" t="s">
        <v>70</v>
      </c>
      <c r="C65" s="12" t="s">
        <v>67</v>
      </c>
      <c r="D65" s="12" t="s">
        <v>57</v>
      </c>
      <c r="E65" s="89" t="s">
        <v>114</v>
      </c>
      <c r="F65" s="14">
        <v>10.5</v>
      </c>
      <c r="G65" s="2" t="s">
        <v>29</v>
      </c>
      <c r="H65" s="2">
        <v>54590</v>
      </c>
      <c r="I65" s="64">
        <v>79.400000000000006</v>
      </c>
      <c r="J65" s="64">
        <v>36.19</v>
      </c>
      <c r="K65" s="2">
        <v>21.82</v>
      </c>
      <c r="L65" s="2">
        <v>7.98</v>
      </c>
      <c r="M65" s="2" t="s">
        <v>29</v>
      </c>
      <c r="N65" s="2">
        <v>0.24</v>
      </c>
      <c r="O65" s="2">
        <v>0.01</v>
      </c>
      <c r="P65" s="2">
        <v>0.28999999999999998</v>
      </c>
      <c r="Q65" s="2">
        <v>0.28999999999999998</v>
      </c>
      <c r="R65" s="2">
        <v>0.01</v>
      </c>
      <c r="S65" s="2">
        <v>3.7999999999999999E-2</v>
      </c>
      <c r="T65" s="2">
        <v>1.0999999999999999E-2</v>
      </c>
      <c r="U65" s="2">
        <v>0.63</v>
      </c>
      <c r="V65" s="2" t="s">
        <v>29</v>
      </c>
      <c r="W65" s="2" t="s">
        <v>29</v>
      </c>
      <c r="X65" s="157" t="s">
        <v>314</v>
      </c>
      <c r="Y65" s="288">
        <v>31633.966000000004</v>
      </c>
      <c r="Z65" s="289">
        <v>27167.21</v>
      </c>
      <c r="AA65" s="290">
        <v>4416.7550000000001</v>
      </c>
      <c r="AB65" s="93">
        <v>82101.642000000007</v>
      </c>
      <c r="AC65" s="93">
        <v>933.35200000000009</v>
      </c>
      <c r="AD65" s="291">
        <f t="shared" si="6"/>
        <v>2.970045462425337</v>
      </c>
      <c r="AE65" s="292">
        <f t="shared" si="5"/>
        <v>2795</v>
      </c>
      <c r="AF65" s="291">
        <f t="shared" si="7"/>
        <v>3.4463818122224419</v>
      </c>
      <c r="AG65" s="101">
        <v>1654935.7647200003</v>
      </c>
      <c r="AH65" s="102">
        <v>893351.20000000007</v>
      </c>
      <c r="AI65" s="110">
        <v>303339.40000000002</v>
      </c>
      <c r="AJ65" s="110">
        <v>590011.80000000005</v>
      </c>
      <c r="AK65" s="114">
        <v>2745</v>
      </c>
      <c r="AL65" s="114">
        <v>35</v>
      </c>
      <c r="AM65" s="114">
        <v>0</v>
      </c>
      <c r="AN65" s="114">
        <v>10</v>
      </c>
      <c r="AO65" s="114">
        <v>0</v>
      </c>
      <c r="AP65" s="114">
        <v>5</v>
      </c>
      <c r="AQ65" s="114">
        <v>0</v>
      </c>
      <c r="AR65" s="114">
        <v>0</v>
      </c>
      <c r="AS65" s="114">
        <v>0</v>
      </c>
      <c r="AT65" s="114">
        <v>0</v>
      </c>
      <c r="AU65" s="199">
        <v>0</v>
      </c>
      <c r="AV65" s="199">
        <v>0</v>
      </c>
      <c r="AW65" s="199">
        <v>0</v>
      </c>
      <c r="AX65" s="199">
        <v>0</v>
      </c>
      <c r="AY65" s="199">
        <v>0</v>
      </c>
      <c r="AZ65" s="199">
        <v>0</v>
      </c>
      <c r="BA65" s="199">
        <v>0</v>
      </c>
      <c r="BB65" s="199">
        <v>0</v>
      </c>
      <c r="BC65" s="199">
        <v>0</v>
      </c>
      <c r="BD65" s="199">
        <v>5</v>
      </c>
      <c r="BE65" s="199">
        <v>10</v>
      </c>
      <c r="BF65" s="199">
        <v>0</v>
      </c>
      <c r="BG65" s="199">
        <v>0</v>
      </c>
      <c r="BH65" s="199">
        <v>0</v>
      </c>
      <c r="BI65" s="199">
        <v>0</v>
      </c>
      <c r="BJ65" s="199">
        <v>0</v>
      </c>
      <c r="BK65" s="199">
        <v>0</v>
      </c>
      <c r="BL65" s="199">
        <v>0</v>
      </c>
      <c r="BM65" s="199">
        <v>2715</v>
      </c>
      <c r="BN65" s="199">
        <v>0</v>
      </c>
      <c r="BO65" s="199">
        <v>10</v>
      </c>
      <c r="BP65" s="199">
        <v>0</v>
      </c>
      <c r="BQ65" s="199">
        <v>0</v>
      </c>
      <c r="BR65" s="199">
        <v>0</v>
      </c>
      <c r="BS65" s="199">
        <v>0</v>
      </c>
      <c r="BT65" s="199">
        <v>5</v>
      </c>
      <c r="BU65" s="199">
        <v>0</v>
      </c>
      <c r="BV65" s="199">
        <v>0</v>
      </c>
      <c r="BW65" s="199">
        <v>0</v>
      </c>
      <c r="BX65" s="199">
        <v>0</v>
      </c>
      <c r="BY65" s="199">
        <v>0</v>
      </c>
      <c r="BZ65" s="199">
        <v>0</v>
      </c>
      <c r="CA65" s="199">
        <v>0</v>
      </c>
      <c r="CB65" s="199">
        <v>0</v>
      </c>
      <c r="CC65" s="199">
        <v>0</v>
      </c>
      <c r="CD65" s="199">
        <v>0</v>
      </c>
      <c r="CE65" s="199">
        <v>0</v>
      </c>
      <c r="CF65" s="199">
        <v>0</v>
      </c>
      <c r="CG65" s="199">
        <v>15</v>
      </c>
      <c r="CH65" s="199">
        <v>0</v>
      </c>
      <c r="CI65" s="199">
        <v>0</v>
      </c>
      <c r="CJ65" s="199">
        <v>0</v>
      </c>
      <c r="CK65" s="199">
        <v>0</v>
      </c>
      <c r="CL65" s="199">
        <v>0</v>
      </c>
      <c r="CM65" s="199">
        <v>0</v>
      </c>
      <c r="CN65" s="199">
        <v>0</v>
      </c>
      <c r="CO65" s="199">
        <v>0</v>
      </c>
      <c r="CP65" s="199">
        <v>0</v>
      </c>
      <c r="CQ65" s="199">
        <v>5</v>
      </c>
      <c r="CR65" s="199">
        <v>0</v>
      </c>
      <c r="CS65" s="199">
        <v>0</v>
      </c>
      <c r="CT65" s="199">
        <v>0</v>
      </c>
      <c r="CU65" s="199">
        <v>0</v>
      </c>
      <c r="CV65" s="199">
        <v>0</v>
      </c>
      <c r="CW65" s="199">
        <v>0</v>
      </c>
      <c r="CX65" s="199">
        <v>0</v>
      </c>
      <c r="CY65" s="199">
        <v>0</v>
      </c>
      <c r="CZ65" s="199">
        <v>0</v>
      </c>
      <c r="DA65" s="199">
        <v>0</v>
      </c>
      <c r="DB65" s="199">
        <v>0</v>
      </c>
      <c r="DC65" s="199">
        <v>5</v>
      </c>
      <c r="DD65" s="199">
        <v>0</v>
      </c>
      <c r="DE65" s="199">
        <v>0</v>
      </c>
      <c r="DF65" s="199">
        <v>5</v>
      </c>
      <c r="DG65" s="199">
        <v>0</v>
      </c>
      <c r="DH65" s="199">
        <v>0</v>
      </c>
      <c r="DI65" s="199">
        <v>5</v>
      </c>
      <c r="DJ65" s="199">
        <v>0</v>
      </c>
      <c r="DK65" s="199">
        <v>0</v>
      </c>
      <c r="DL65" s="199">
        <v>0</v>
      </c>
      <c r="DM65" s="199">
        <v>0</v>
      </c>
      <c r="DN65" s="199">
        <v>0</v>
      </c>
      <c r="DO65" s="199">
        <v>0</v>
      </c>
      <c r="DP65" s="199">
        <v>0</v>
      </c>
      <c r="DQ65" s="199">
        <v>0</v>
      </c>
      <c r="DR65" s="199">
        <v>0</v>
      </c>
      <c r="DS65" s="199">
        <v>0</v>
      </c>
      <c r="DT65" s="199">
        <v>0</v>
      </c>
      <c r="DU65" s="199">
        <v>0</v>
      </c>
      <c r="DV65" s="199">
        <v>0</v>
      </c>
      <c r="DW65" s="199">
        <v>0</v>
      </c>
      <c r="DX65" s="199">
        <v>0</v>
      </c>
      <c r="DY65" s="199">
        <v>10</v>
      </c>
      <c r="DZ65" s="199">
        <v>0</v>
      </c>
      <c r="EA65" s="199">
        <v>0</v>
      </c>
      <c r="EB65" s="199">
        <v>0</v>
      </c>
      <c r="EC65" s="199">
        <v>0</v>
      </c>
      <c r="ED65" s="199">
        <v>0</v>
      </c>
      <c r="EE65" s="199">
        <v>0</v>
      </c>
      <c r="EF65" s="199">
        <v>0</v>
      </c>
      <c r="EG65" s="199">
        <v>5</v>
      </c>
      <c r="EH65" s="199">
        <v>0</v>
      </c>
      <c r="EI65" s="199">
        <v>0</v>
      </c>
      <c r="EJ65" s="199">
        <v>0</v>
      </c>
      <c r="EK65" s="199">
        <v>0</v>
      </c>
      <c r="EL65" s="199">
        <v>0</v>
      </c>
      <c r="EM65" s="199">
        <v>0</v>
      </c>
      <c r="EN65" s="199">
        <v>0</v>
      </c>
      <c r="EO65" s="199">
        <v>0</v>
      </c>
      <c r="EP65" s="199">
        <v>0</v>
      </c>
      <c r="EQ65" s="199">
        <v>0</v>
      </c>
      <c r="ER65" s="199">
        <v>0</v>
      </c>
      <c r="ES65" s="199">
        <v>0</v>
      </c>
    </row>
    <row r="66" spans="1:149" ht="12" customHeight="1">
      <c r="A66" s="32" t="s">
        <v>33</v>
      </c>
      <c r="B66" s="11" t="s">
        <v>72</v>
      </c>
      <c r="C66" s="11" t="s">
        <v>73</v>
      </c>
      <c r="D66" s="11" t="s">
        <v>57</v>
      </c>
      <c r="E66" s="90" t="s">
        <v>113</v>
      </c>
      <c r="F66" s="13">
        <v>0.48199999999999998</v>
      </c>
      <c r="G66" s="2">
        <v>2.7</v>
      </c>
      <c r="H66" s="2">
        <v>54420</v>
      </c>
      <c r="I66" s="64">
        <v>95.1</v>
      </c>
      <c r="J66" s="64">
        <v>36.07</v>
      </c>
      <c r="K66" s="2">
        <v>20.37</v>
      </c>
      <c r="L66" s="2">
        <v>8.0299999999999994</v>
      </c>
      <c r="M66" s="2">
        <v>2.3E-3</v>
      </c>
      <c r="N66" s="2">
        <v>0.23</v>
      </c>
      <c r="O66" s="2">
        <v>0.01</v>
      </c>
      <c r="P66" s="2">
        <v>0.26</v>
      </c>
      <c r="Q66" s="2">
        <v>0.26</v>
      </c>
      <c r="R66" s="2">
        <v>0.01</v>
      </c>
      <c r="S66" s="2">
        <v>2.7E-2</v>
      </c>
      <c r="T66" s="2">
        <v>8.0000000000000002E-3</v>
      </c>
      <c r="U66" s="2">
        <v>0.66</v>
      </c>
      <c r="V66" s="2">
        <v>130</v>
      </c>
      <c r="W66" s="2">
        <v>2</v>
      </c>
      <c r="X66" s="157" t="s">
        <v>314</v>
      </c>
      <c r="Y66" s="288">
        <v>55384.441000000006</v>
      </c>
      <c r="Z66" s="289">
        <v>33133.996000000006</v>
      </c>
      <c r="AA66" s="290">
        <v>22767.122000000003</v>
      </c>
      <c r="AB66" s="94">
        <v>228237.89800000002</v>
      </c>
      <c r="AC66" s="94">
        <v>1900.0380000000002</v>
      </c>
      <c r="AD66" s="291">
        <f t="shared" si="6"/>
        <v>3.2787622867556094</v>
      </c>
      <c r="AE66" s="292">
        <f t="shared" ref="AE66:AE97" si="8">SUM(AK66:AT66)</f>
        <v>1165</v>
      </c>
      <c r="AF66" s="291">
        <f t="shared" si="7"/>
        <v>3.0663259253620376</v>
      </c>
      <c r="AG66" s="98">
        <v>2385100.7677280004</v>
      </c>
      <c r="AH66" s="99">
        <v>2270045.4000000004</v>
      </c>
      <c r="AI66" s="213">
        <v>1218357.7000000002</v>
      </c>
      <c r="AJ66" s="106">
        <v>1051687.7000000002</v>
      </c>
      <c r="AK66" s="114">
        <v>1105</v>
      </c>
      <c r="AL66" s="114">
        <v>42.5</v>
      </c>
      <c r="AM66" s="114">
        <v>0</v>
      </c>
      <c r="AN66" s="114">
        <v>15</v>
      </c>
      <c r="AO66" s="114">
        <v>0</v>
      </c>
      <c r="AP66" s="114">
        <v>2.5</v>
      </c>
      <c r="AQ66" s="114">
        <v>0</v>
      </c>
      <c r="AR66" s="114">
        <v>0</v>
      </c>
      <c r="AS66" s="114">
        <v>0</v>
      </c>
      <c r="AT66" s="114">
        <v>0</v>
      </c>
      <c r="AU66" s="199">
        <v>0</v>
      </c>
      <c r="AV66" s="199">
        <v>12.5</v>
      </c>
      <c r="AW66" s="199">
        <v>0</v>
      </c>
      <c r="AX66" s="199">
        <v>2.5</v>
      </c>
      <c r="AY66" s="199">
        <v>7.5</v>
      </c>
      <c r="AZ66" s="199">
        <v>0</v>
      </c>
      <c r="BA66" s="199">
        <v>0</v>
      </c>
      <c r="BB66" s="199">
        <v>0</v>
      </c>
      <c r="BC66" s="199">
        <v>0</v>
      </c>
      <c r="BD66" s="199">
        <v>12.5</v>
      </c>
      <c r="BE66" s="199">
        <v>22.5</v>
      </c>
      <c r="BF66" s="199">
        <v>0</v>
      </c>
      <c r="BG66" s="199">
        <v>0</v>
      </c>
      <c r="BH66" s="199">
        <v>0</v>
      </c>
      <c r="BI66" s="199">
        <v>0</v>
      </c>
      <c r="BJ66" s="199">
        <v>0</v>
      </c>
      <c r="BK66" s="199">
        <v>0</v>
      </c>
      <c r="BL66" s="199">
        <v>0</v>
      </c>
      <c r="BM66" s="199">
        <v>1040</v>
      </c>
      <c r="BN66" s="199">
        <v>0</v>
      </c>
      <c r="BO66" s="199">
        <v>0</v>
      </c>
      <c r="BP66" s="199">
        <v>0</v>
      </c>
      <c r="BQ66" s="199">
        <v>0</v>
      </c>
      <c r="BR66" s="199">
        <v>0</v>
      </c>
      <c r="BS66" s="199">
        <v>0</v>
      </c>
      <c r="BT66" s="199">
        <v>2.5</v>
      </c>
      <c r="BU66" s="199">
        <v>0</v>
      </c>
      <c r="BV66" s="199">
        <v>0</v>
      </c>
      <c r="BW66" s="199">
        <v>0</v>
      </c>
      <c r="BX66" s="199">
        <v>0</v>
      </c>
      <c r="BY66" s="199">
        <v>0</v>
      </c>
      <c r="BZ66" s="199">
        <v>0</v>
      </c>
      <c r="CA66" s="199">
        <v>0</v>
      </c>
      <c r="CB66" s="199">
        <v>0</v>
      </c>
      <c r="CC66" s="199">
        <v>5</v>
      </c>
      <c r="CD66" s="199">
        <v>0</v>
      </c>
      <c r="CE66" s="199">
        <v>0</v>
      </c>
      <c r="CF66" s="199">
        <v>0</v>
      </c>
      <c r="CG66" s="199">
        <v>2.5</v>
      </c>
      <c r="CH66" s="199">
        <v>0</v>
      </c>
      <c r="CI66" s="199">
        <v>2.5</v>
      </c>
      <c r="CJ66" s="199">
        <v>0</v>
      </c>
      <c r="CK66" s="199">
        <v>0</v>
      </c>
      <c r="CL66" s="199">
        <v>0</v>
      </c>
      <c r="CM66" s="199">
        <v>0</v>
      </c>
      <c r="CN66" s="199">
        <v>10</v>
      </c>
      <c r="CO66" s="199">
        <v>15</v>
      </c>
      <c r="CP66" s="199">
        <v>0</v>
      </c>
      <c r="CQ66" s="199">
        <v>0</v>
      </c>
      <c r="CR66" s="199">
        <v>2.5</v>
      </c>
      <c r="CS66" s="199">
        <v>0</v>
      </c>
      <c r="CT66" s="199">
        <v>0</v>
      </c>
      <c r="CU66" s="199">
        <v>0</v>
      </c>
      <c r="CV66" s="199">
        <v>0</v>
      </c>
      <c r="CW66" s="199">
        <v>0</v>
      </c>
      <c r="CX66" s="199">
        <v>0</v>
      </c>
      <c r="CY66" s="199">
        <v>0</v>
      </c>
      <c r="CZ66" s="199">
        <v>0</v>
      </c>
      <c r="DA66" s="199">
        <v>0</v>
      </c>
      <c r="DB66" s="199">
        <v>10</v>
      </c>
      <c r="DC66" s="199">
        <v>0</v>
      </c>
      <c r="DD66" s="199">
        <v>0</v>
      </c>
      <c r="DE66" s="199">
        <v>0</v>
      </c>
      <c r="DF66" s="199">
        <v>0</v>
      </c>
      <c r="DG66" s="199">
        <v>0</v>
      </c>
      <c r="DH66" s="199">
        <v>0</v>
      </c>
      <c r="DI66" s="199">
        <v>0</v>
      </c>
      <c r="DJ66" s="199">
        <v>0</v>
      </c>
      <c r="DK66" s="199">
        <v>0</v>
      </c>
      <c r="DL66" s="199">
        <v>0</v>
      </c>
      <c r="DM66" s="199">
        <v>0</v>
      </c>
      <c r="DN66" s="199">
        <v>0</v>
      </c>
      <c r="DO66" s="199">
        <v>0</v>
      </c>
      <c r="DP66" s="199">
        <v>0</v>
      </c>
      <c r="DQ66" s="199">
        <v>0</v>
      </c>
      <c r="DR66" s="199">
        <v>0</v>
      </c>
      <c r="DS66" s="199">
        <v>0</v>
      </c>
      <c r="DT66" s="199">
        <v>0</v>
      </c>
      <c r="DU66" s="199">
        <v>0</v>
      </c>
      <c r="DV66" s="199">
        <v>0</v>
      </c>
      <c r="DW66" s="199">
        <v>0</v>
      </c>
      <c r="DX66" s="199">
        <v>0</v>
      </c>
      <c r="DY66" s="199">
        <v>15</v>
      </c>
      <c r="DZ66" s="199">
        <v>0</v>
      </c>
      <c r="EA66" s="199">
        <v>0</v>
      </c>
      <c r="EB66" s="199">
        <v>0</v>
      </c>
      <c r="EC66" s="199">
        <v>0</v>
      </c>
      <c r="ED66" s="199">
        <v>0</v>
      </c>
      <c r="EE66" s="199">
        <v>0</v>
      </c>
      <c r="EF66" s="199">
        <v>0</v>
      </c>
      <c r="EG66" s="199">
        <v>2.5</v>
      </c>
      <c r="EH66" s="199">
        <v>0</v>
      </c>
      <c r="EI66" s="199">
        <v>0</v>
      </c>
      <c r="EJ66" s="199">
        <v>0</v>
      </c>
      <c r="EK66" s="199">
        <v>0</v>
      </c>
      <c r="EL66" s="199">
        <v>0</v>
      </c>
      <c r="EM66" s="199">
        <v>0</v>
      </c>
      <c r="EN66" s="199">
        <v>0</v>
      </c>
      <c r="EO66" s="199">
        <v>0</v>
      </c>
      <c r="EP66" s="199">
        <v>0</v>
      </c>
      <c r="EQ66" s="199">
        <v>0</v>
      </c>
      <c r="ER66" s="199">
        <v>0</v>
      </c>
      <c r="ES66" s="199">
        <v>0</v>
      </c>
    </row>
    <row r="67" spans="1:149" ht="12" customHeight="1">
      <c r="A67" s="27" t="s">
        <v>33</v>
      </c>
      <c r="B67" s="2" t="s">
        <v>72</v>
      </c>
      <c r="C67" s="2" t="s">
        <v>73</v>
      </c>
      <c r="D67" s="2" t="s">
        <v>57</v>
      </c>
      <c r="E67" s="88" t="s">
        <v>114</v>
      </c>
      <c r="F67" s="4">
        <v>11.5</v>
      </c>
      <c r="G67" s="2" t="s">
        <v>29</v>
      </c>
      <c r="H67" s="2">
        <v>54480</v>
      </c>
      <c r="I67" s="64">
        <v>93.4</v>
      </c>
      <c r="J67" s="64">
        <v>36.11</v>
      </c>
      <c r="K67" s="2">
        <v>20.329999999999998</v>
      </c>
      <c r="L67" s="2">
        <v>8.0299999999999994</v>
      </c>
      <c r="M67" s="2" t="s">
        <v>29</v>
      </c>
      <c r="N67" s="2">
        <v>0.22</v>
      </c>
      <c r="O67" s="2">
        <v>0.01</v>
      </c>
      <c r="P67" s="2">
        <v>0.26</v>
      </c>
      <c r="Q67" s="2">
        <v>0.27</v>
      </c>
      <c r="R67" s="2">
        <v>0.01</v>
      </c>
      <c r="S67" s="2">
        <v>2.5999999999999999E-2</v>
      </c>
      <c r="T67" s="2">
        <v>8.9999999999999993E-3</v>
      </c>
      <c r="U67" s="2">
        <v>0.61</v>
      </c>
      <c r="V67" s="2" t="s">
        <v>29</v>
      </c>
      <c r="W67" s="2" t="s">
        <v>29</v>
      </c>
      <c r="X67" s="157" t="s">
        <v>314</v>
      </c>
      <c r="Y67" s="288">
        <v>116285.65900000001</v>
      </c>
      <c r="Z67" s="289">
        <v>48934.312000000005</v>
      </c>
      <c r="AA67" s="290">
        <v>69951.399000000005</v>
      </c>
      <c r="AB67" s="92">
        <v>559827.86300000001</v>
      </c>
      <c r="AC67" s="92">
        <v>4700.0940000000001</v>
      </c>
      <c r="AD67" s="291">
        <f t="shared" si="6"/>
        <v>3.6721065437384977</v>
      </c>
      <c r="AE67" s="292">
        <f t="shared" si="8"/>
        <v>732.5</v>
      </c>
      <c r="AF67" s="291">
        <f t="shared" si="7"/>
        <v>2.8648076290261471</v>
      </c>
      <c r="AG67" s="100">
        <v>1984892.5637240002</v>
      </c>
      <c r="AH67" s="99">
        <v>1346693.6</v>
      </c>
      <c r="AI67" s="109">
        <v>556677.80000000005</v>
      </c>
      <c r="AJ67" s="106">
        <v>790015.8</v>
      </c>
      <c r="AK67" s="114">
        <v>637.5</v>
      </c>
      <c r="AL67" s="114">
        <v>72.5</v>
      </c>
      <c r="AM67" s="114">
        <v>0</v>
      </c>
      <c r="AN67" s="114">
        <v>20</v>
      </c>
      <c r="AO67" s="114">
        <v>0</v>
      </c>
      <c r="AP67" s="114">
        <v>0</v>
      </c>
      <c r="AQ67" s="114">
        <v>2.5</v>
      </c>
      <c r="AR67" s="114">
        <v>0</v>
      </c>
      <c r="AS67" s="114">
        <v>0</v>
      </c>
      <c r="AT67" s="114">
        <v>0</v>
      </c>
      <c r="AU67" s="199">
        <v>0</v>
      </c>
      <c r="AV67" s="199">
        <v>0</v>
      </c>
      <c r="AW67" s="199">
        <v>0</v>
      </c>
      <c r="AX67" s="199">
        <v>5</v>
      </c>
      <c r="AY67" s="199">
        <v>12.5</v>
      </c>
      <c r="AZ67" s="199">
        <v>0</v>
      </c>
      <c r="BA67" s="199">
        <v>0</v>
      </c>
      <c r="BB67" s="199">
        <v>2.5</v>
      </c>
      <c r="BC67" s="199">
        <v>0</v>
      </c>
      <c r="BD67" s="199">
        <v>10</v>
      </c>
      <c r="BE67" s="199">
        <v>25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10</v>
      </c>
      <c r="BM67" s="199">
        <v>565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5</v>
      </c>
      <c r="BU67" s="199">
        <v>0</v>
      </c>
      <c r="BV67" s="199">
        <v>0</v>
      </c>
      <c r="BW67" s="199">
        <v>0</v>
      </c>
      <c r="BX67" s="199">
        <v>0</v>
      </c>
      <c r="BY67" s="199">
        <v>2.5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2.5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2.5</v>
      </c>
      <c r="CM67" s="199">
        <v>0</v>
      </c>
      <c r="CN67" s="199">
        <v>15</v>
      </c>
      <c r="CO67" s="199">
        <v>5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40</v>
      </c>
      <c r="DC67" s="199">
        <v>5</v>
      </c>
      <c r="DD67" s="199">
        <v>0</v>
      </c>
      <c r="DE67" s="199">
        <v>0</v>
      </c>
      <c r="DF67" s="199">
        <v>2.5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5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5</v>
      </c>
      <c r="DW67" s="199">
        <v>0</v>
      </c>
      <c r="DX67" s="199">
        <v>0</v>
      </c>
      <c r="DY67" s="199">
        <v>20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  <c r="EH67" s="199">
        <v>2.5</v>
      </c>
      <c r="EI67" s="199">
        <v>0</v>
      </c>
      <c r="EJ67" s="199">
        <v>0</v>
      </c>
      <c r="EK67" s="199">
        <v>0</v>
      </c>
      <c r="EL67" s="199">
        <v>0</v>
      </c>
      <c r="EM67" s="199">
        <v>0</v>
      </c>
      <c r="EN67" s="199">
        <v>0</v>
      </c>
      <c r="EO67" s="199">
        <v>0</v>
      </c>
      <c r="EP67" s="199">
        <v>0</v>
      </c>
      <c r="EQ67" s="199">
        <v>0</v>
      </c>
      <c r="ER67" s="199">
        <v>0</v>
      </c>
      <c r="ES67" s="199">
        <v>0</v>
      </c>
    </row>
    <row r="68" spans="1:149" ht="12" customHeight="1">
      <c r="A68" s="27" t="s">
        <v>33</v>
      </c>
      <c r="B68" s="2" t="s">
        <v>75</v>
      </c>
      <c r="C68" s="2" t="s">
        <v>73</v>
      </c>
      <c r="D68" s="2" t="s">
        <v>57</v>
      </c>
      <c r="E68" s="87" t="s">
        <v>113</v>
      </c>
      <c r="F68" s="4">
        <v>0.52100000000000002</v>
      </c>
      <c r="G68" s="2">
        <v>2.7</v>
      </c>
      <c r="H68" s="2">
        <v>54760</v>
      </c>
      <c r="I68" s="64">
        <v>103</v>
      </c>
      <c r="J68" s="64">
        <v>36.32</v>
      </c>
      <c r="K68" s="2">
        <v>21.26</v>
      </c>
      <c r="L68" s="2">
        <v>7.98</v>
      </c>
      <c r="M68" s="2">
        <v>8.9999999999999998E-4</v>
      </c>
      <c r="N68" s="2">
        <v>0.2</v>
      </c>
      <c r="O68" s="2">
        <v>0.01</v>
      </c>
      <c r="P68" s="2">
        <v>0.24</v>
      </c>
      <c r="Q68" s="2">
        <v>0.24</v>
      </c>
      <c r="R68" s="2">
        <v>0.01</v>
      </c>
      <c r="S68" s="2">
        <v>2.7E-2</v>
      </c>
      <c r="T68" s="2">
        <v>1.2999999999999999E-2</v>
      </c>
      <c r="U68" s="2">
        <v>0.72</v>
      </c>
      <c r="V68" s="2">
        <v>120</v>
      </c>
      <c r="W68" s="2">
        <v>3</v>
      </c>
      <c r="X68" s="157" t="s">
        <v>314</v>
      </c>
      <c r="Y68" s="288">
        <v>48450.969000000005</v>
      </c>
      <c r="Z68" s="289">
        <v>44817.563000000002</v>
      </c>
      <c r="AA68" s="290">
        <v>3933.4120000000003</v>
      </c>
      <c r="AB68" s="92">
        <v>97751.955000000016</v>
      </c>
      <c r="AC68" s="92">
        <v>2816.7230000000004</v>
      </c>
      <c r="AD68" s="291">
        <f t="shared" si="6"/>
        <v>3.4497441400328102</v>
      </c>
      <c r="AE68" s="292">
        <f t="shared" si="8"/>
        <v>693.33333333333326</v>
      </c>
      <c r="AF68" s="291">
        <f t="shared" si="7"/>
        <v>2.8409420802430989</v>
      </c>
      <c r="AG68" s="98">
        <v>2232627.1183160003</v>
      </c>
      <c r="AH68" s="99">
        <v>1538364.1</v>
      </c>
      <c r="AI68" s="213">
        <v>671680.10000000009</v>
      </c>
      <c r="AJ68" s="106">
        <v>866684.00000000012</v>
      </c>
      <c r="AK68" s="114">
        <v>273.33333333333337</v>
      </c>
      <c r="AL68" s="114">
        <v>331.66666666666663</v>
      </c>
      <c r="AM68" s="114">
        <v>11.666666666666666</v>
      </c>
      <c r="AN68" s="114">
        <v>41.666666666666664</v>
      </c>
      <c r="AO68" s="114">
        <v>3.3333333333333335</v>
      </c>
      <c r="AP68" s="114">
        <v>31.666666666666664</v>
      </c>
      <c r="AQ68" s="114">
        <v>0</v>
      </c>
      <c r="AR68" s="114">
        <v>0</v>
      </c>
      <c r="AS68" s="114">
        <v>0</v>
      </c>
      <c r="AT68" s="114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6.666666666666667</v>
      </c>
      <c r="AZ68" s="199">
        <v>0</v>
      </c>
      <c r="BA68" s="199">
        <v>0</v>
      </c>
      <c r="BB68" s="199">
        <v>0</v>
      </c>
      <c r="BC68" s="199">
        <v>0</v>
      </c>
      <c r="BD68" s="199">
        <v>18.333333333333332</v>
      </c>
      <c r="BE68" s="199">
        <v>8.3333333333333321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211.66666666666666</v>
      </c>
      <c r="BN68" s="199">
        <v>0</v>
      </c>
      <c r="BO68" s="199">
        <v>16.666666666666664</v>
      </c>
      <c r="BP68" s="199">
        <v>0</v>
      </c>
      <c r="BQ68" s="199">
        <v>0</v>
      </c>
      <c r="BR68" s="199">
        <v>0</v>
      </c>
      <c r="BS68" s="199">
        <v>6.666666666666667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1.6666666666666667</v>
      </c>
      <c r="BZ68" s="199">
        <v>0</v>
      </c>
      <c r="CA68" s="199">
        <v>0</v>
      </c>
      <c r="CB68" s="199">
        <v>0</v>
      </c>
      <c r="CC68" s="199">
        <v>0</v>
      </c>
      <c r="CD68" s="199">
        <v>3.3333333333333335</v>
      </c>
      <c r="CE68" s="199">
        <v>0</v>
      </c>
      <c r="CF68" s="199">
        <v>0</v>
      </c>
      <c r="CG68" s="199">
        <v>5</v>
      </c>
      <c r="CH68" s="199"/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70</v>
      </c>
      <c r="CO68" s="199">
        <v>16.666666666666664</v>
      </c>
      <c r="CP68" s="199">
        <v>0</v>
      </c>
      <c r="CQ68" s="199">
        <v>0</v>
      </c>
      <c r="CR68" s="199">
        <v>51.666666666666671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43.333333333333336</v>
      </c>
      <c r="DC68" s="199">
        <v>18.333333333333332</v>
      </c>
      <c r="DD68" s="199">
        <v>0</v>
      </c>
      <c r="DE68" s="199">
        <v>0</v>
      </c>
      <c r="DF68" s="199">
        <v>1.6666666666666667</v>
      </c>
      <c r="DG68" s="199">
        <v>0</v>
      </c>
      <c r="DH68" s="199">
        <v>3.3333333333333335</v>
      </c>
      <c r="DI68" s="199">
        <v>0</v>
      </c>
      <c r="DJ68" s="199">
        <v>121.66666666666666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3.3333333333333335</v>
      </c>
      <c r="DQ68" s="199">
        <v>0</v>
      </c>
      <c r="DR68" s="199">
        <v>0</v>
      </c>
      <c r="DS68" s="199">
        <v>8.3333333333333321</v>
      </c>
      <c r="DT68" s="199">
        <v>0</v>
      </c>
      <c r="DU68" s="199">
        <v>0</v>
      </c>
      <c r="DV68" s="199">
        <v>0</v>
      </c>
      <c r="DW68" s="199">
        <v>0</v>
      </c>
      <c r="DX68" s="199">
        <v>1.6666666666666667</v>
      </c>
      <c r="DY68" s="199">
        <v>25</v>
      </c>
      <c r="DZ68" s="199">
        <v>13.333333333333334</v>
      </c>
      <c r="EA68" s="199">
        <v>0</v>
      </c>
      <c r="EB68" s="199">
        <v>0</v>
      </c>
      <c r="EC68" s="199">
        <v>1.6666666666666667</v>
      </c>
      <c r="ED68" s="199">
        <v>1.6666666666666667</v>
      </c>
      <c r="EE68" s="199">
        <v>1.6666666666666667</v>
      </c>
      <c r="EF68" s="199">
        <v>0</v>
      </c>
      <c r="EG68" s="199">
        <v>31.666666666666664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</row>
    <row r="69" spans="1:149" ht="12" customHeight="1" thickBot="1">
      <c r="A69" s="28" t="s">
        <v>33</v>
      </c>
      <c r="B69" s="12" t="s">
        <v>75</v>
      </c>
      <c r="C69" s="12" t="s">
        <v>73</v>
      </c>
      <c r="D69" s="12" t="s">
        <v>57</v>
      </c>
      <c r="E69" s="89" t="s">
        <v>114</v>
      </c>
      <c r="F69" s="14">
        <v>11.5</v>
      </c>
      <c r="G69" s="2" t="s">
        <v>29</v>
      </c>
      <c r="H69" s="2">
        <v>54760</v>
      </c>
      <c r="I69" s="64">
        <v>80</v>
      </c>
      <c r="J69" s="64">
        <v>36.33</v>
      </c>
      <c r="K69" s="2">
        <v>20.54</v>
      </c>
      <c r="L69" s="2">
        <v>7.89</v>
      </c>
      <c r="M69" s="2" t="s">
        <v>29</v>
      </c>
      <c r="N69" s="2">
        <v>0.18</v>
      </c>
      <c r="O69" s="2">
        <v>0.01</v>
      </c>
      <c r="P69" s="2">
        <v>0.2</v>
      </c>
      <c r="Q69" s="2">
        <v>0.21</v>
      </c>
      <c r="R69" s="2">
        <v>0.02</v>
      </c>
      <c r="S69" s="2">
        <v>3.1E-2</v>
      </c>
      <c r="T69" s="2">
        <v>0.02</v>
      </c>
      <c r="U69" s="2">
        <v>0.77</v>
      </c>
      <c r="V69" s="2" t="s">
        <v>29</v>
      </c>
      <c r="W69" s="2" t="s">
        <v>29</v>
      </c>
      <c r="X69" s="157" t="s">
        <v>314</v>
      </c>
      <c r="Y69" s="288">
        <v>20867.084000000003</v>
      </c>
      <c r="Z69" s="289">
        <v>16667</v>
      </c>
      <c r="AA69" s="290">
        <v>4316.7530000000006</v>
      </c>
      <c r="AB69" s="93">
        <v>78501.570000000007</v>
      </c>
      <c r="AC69" s="93">
        <v>2783.3890000000001</v>
      </c>
      <c r="AD69" s="291"/>
      <c r="AE69" s="292">
        <f t="shared" si="8"/>
        <v>276.25</v>
      </c>
      <c r="AF69" s="291"/>
      <c r="AG69" s="101">
        <v>1730563.7439160002</v>
      </c>
      <c r="AH69" s="102">
        <v>1078354.9000000001</v>
      </c>
      <c r="AI69" s="110">
        <v>650013.00000000012</v>
      </c>
      <c r="AJ69" s="110">
        <v>428341.9</v>
      </c>
      <c r="AK69" s="114">
        <v>271.25</v>
      </c>
      <c r="AL69" s="114">
        <v>3.75</v>
      </c>
      <c r="AM69" s="114">
        <v>0</v>
      </c>
      <c r="AN69" s="114">
        <v>0</v>
      </c>
      <c r="AO69" s="114">
        <v>0</v>
      </c>
      <c r="AP69" s="114">
        <v>1.25</v>
      </c>
      <c r="AQ69" s="114">
        <v>0</v>
      </c>
      <c r="AR69" s="114">
        <v>0</v>
      </c>
      <c r="AS69" s="114">
        <v>0</v>
      </c>
      <c r="AT69" s="114">
        <v>0</v>
      </c>
      <c r="AU69" s="199">
        <v>0</v>
      </c>
      <c r="AV69" s="199">
        <v>0</v>
      </c>
      <c r="AW69" s="199">
        <v>0</v>
      </c>
      <c r="AX69" s="199">
        <v>0</v>
      </c>
      <c r="AY69" s="199">
        <v>0</v>
      </c>
      <c r="AZ69" s="199">
        <v>0</v>
      </c>
      <c r="BA69" s="199">
        <v>0</v>
      </c>
      <c r="BB69" s="199">
        <v>1.25</v>
      </c>
      <c r="BC69" s="199">
        <v>0</v>
      </c>
      <c r="BD69" s="199">
        <v>6.25</v>
      </c>
      <c r="BE69" s="199">
        <v>2.5</v>
      </c>
      <c r="BF69" s="199">
        <v>1.25</v>
      </c>
      <c r="BG69" s="199">
        <v>0</v>
      </c>
      <c r="BH69" s="199">
        <v>0</v>
      </c>
      <c r="BI69" s="199">
        <v>0</v>
      </c>
      <c r="BJ69" s="199">
        <v>0</v>
      </c>
      <c r="BK69" s="199">
        <v>0</v>
      </c>
      <c r="BL69" s="199">
        <v>0</v>
      </c>
      <c r="BM69" s="199">
        <v>251.25</v>
      </c>
      <c r="BN69" s="199">
        <v>0</v>
      </c>
      <c r="BO69" s="199">
        <v>0</v>
      </c>
      <c r="BP69" s="199">
        <v>0</v>
      </c>
      <c r="BQ69" s="199">
        <v>0</v>
      </c>
      <c r="BR69" s="199">
        <v>0</v>
      </c>
      <c r="BS69" s="199">
        <v>0</v>
      </c>
      <c r="BT69" s="199">
        <v>0</v>
      </c>
      <c r="BU69" s="199">
        <v>3.75</v>
      </c>
      <c r="BV69" s="199">
        <v>1.25</v>
      </c>
      <c r="BW69" s="199">
        <v>0</v>
      </c>
      <c r="BX69" s="199">
        <v>0</v>
      </c>
      <c r="BY69" s="199">
        <v>0</v>
      </c>
      <c r="BZ69" s="199">
        <v>0</v>
      </c>
      <c r="CA69" s="199">
        <v>0</v>
      </c>
      <c r="CB69" s="199">
        <v>0</v>
      </c>
      <c r="CC69" s="199">
        <v>2.5</v>
      </c>
      <c r="CD69" s="199">
        <v>2.5</v>
      </c>
      <c r="CE69" s="199">
        <v>0</v>
      </c>
      <c r="CF69" s="199">
        <v>0</v>
      </c>
      <c r="CG69" s="199">
        <v>1.25</v>
      </c>
      <c r="CH69" s="199">
        <v>0</v>
      </c>
      <c r="CI69" s="199">
        <v>0</v>
      </c>
      <c r="CJ69" s="199">
        <v>0</v>
      </c>
      <c r="CK69" s="199">
        <v>0</v>
      </c>
      <c r="CL69" s="199">
        <v>0</v>
      </c>
      <c r="CM69" s="199">
        <v>0</v>
      </c>
      <c r="CN69" s="199">
        <v>1.25</v>
      </c>
      <c r="CO69" s="199">
        <v>1.25</v>
      </c>
      <c r="CP69" s="199">
        <v>0</v>
      </c>
      <c r="CQ69" s="199">
        <v>0</v>
      </c>
      <c r="CR69" s="199">
        <v>0</v>
      </c>
      <c r="CS69" s="199">
        <v>0</v>
      </c>
      <c r="CT69" s="199">
        <v>0</v>
      </c>
      <c r="CU69" s="199">
        <v>0</v>
      </c>
      <c r="CV69" s="199">
        <v>0</v>
      </c>
      <c r="CW69" s="199">
        <v>0</v>
      </c>
      <c r="CX69" s="199">
        <v>0</v>
      </c>
      <c r="CY69" s="199">
        <v>0</v>
      </c>
      <c r="CZ69" s="199">
        <v>0</v>
      </c>
      <c r="DA69" s="199">
        <v>0</v>
      </c>
      <c r="DB69" s="199">
        <v>0</v>
      </c>
      <c r="DC69" s="199">
        <v>0</v>
      </c>
      <c r="DD69" s="199">
        <v>0</v>
      </c>
      <c r="DE69" s="199">
        <v>0</v>
      </c>
      <c r="DF69" s="199">
        <v>0</v>
      </c>
      <c r="DG69" s="199">
        <v>0</v>
      </c>
      <c r="DH69" s="199">
        <v>0</v>
      </c>
      <c r="DI69" s="199">
        <v>0</v>
      </c>
      <c r="DJ69" s="199">
        <v>0</v>
      </c>
      <c r="DK69" s="199">
        <v>0</v>
      </c>
      <c r="DL69" s="199">
        <v>0</v>
      </c>
      <c r="DM69" s="199">
        <v>0</v>
      </c>
      <c r="DN69" s="199">
        <v>0</v>
      </c>
      <c r="DO69" s="199">
        <v>0</v>
      </c>
      <c r="DP69" s="199">
        <v>0</v>
      </c>
      <c r="DQ69" s="199">
        <v>0</v>
      </c>
      <c r="DR69" s="199">
        <v>0</v>
      </c>
      <c r="DS69" s="199">
        <v>0</v>
      </c>
      <c r="DT69" s="199">
        <v>0</v>
      </c>
      <c r="DU69" s="199">
        <v>0</v>
      </c>
      <c r="DV69" s="199">
        <v>0</v>
      </c>
      <c r="DW69" s="199">
        <v>0</v>
      </c>
      <c r="DX69" s="199">
        <v>0</v>
      </c>
      <c r="DY69" s="199">
        <v>0</v>
      </c>
      <c r="DZ69" s="199">
        <v>0</v>
      </c>
      <c r="EA69" s="199">
        <v>0</v>
      </c>
      <c r="EB69" s="199">
        <v>0</v>
      </c>
      <c r="EC69" s="199">
        <v>0</v>
      </c>
      <c r="ED69" s="199">
        <v>0</v>
      </c>
      <c r="EE69" s="199">
        <v>0</v>
      </c>
      <c r="EF69" s="199">
        <v>0</v>
      </c>
      <c r="EG69" s="199">
        <v>1.25</v>
      </c>
      <c r="EH69" s="199">
        <v>0</v>
      </c>
      <c r="EI69" s="199">
        <v>0</v>
      </c>
      <c r="EJ69" s="199">
        <v>0</v>
      </c>
      <c r="EK69" s="199">
        <v>0</v>
      </c>
      <c r="EL69" s="199">
        <v>0</v>
      </c>
      <c r="EM69" s="199">
        <v>0</v>
      </c>
      <c r="EN69" s="199">
        <v>0</v>
      </c>
      <c r="EO69" s="199">
        <v>0</v>
      </c>
      <c r="EP69" s="199">
        <v>0</v>
      </c>
      <c r="EQ69" s="199">
        <v>0</v>
      </c>
      <c r="ER69" s="199">
        <v>0</v>
      </c>
      <c r="ES69" s="199">
        <v>0</v>
      </c>
    </row>
    <row r="70" spans="1:149" ht="12" customHeight="1">
      <c r="A70" s="32" t="s">
        <v>33</v>
      </c>
      <c r="B70" s="11" t="s">
        <v>78</v>
      </c>
      <c r="C70" s="11" t="s">
        <v>79</v>
      </c>
      <c r="D70" s="11" t="s">
        <v>57</v>
      </c>
      <c r="E70" s="90" t="s">
        <v>113</v>
      </c>
      <c r="F70" s="13">
        <v>0.504</v>
      </c>
      <c r="G70" s="2">
        <v>3</v>
      </c>
      <c r="H70" s="2">
        <v>55100</v>
      </c>
      <c r="I70" s="64">
        <v>93.8</v>
      </c>
      <c r="J70" s="64">
        <v>36.58</v>
      </c>
      <c r="K70" s="2">
        <v>19.43</v>
      </c>
      <c r="L70" s="2">
        <v>7.89</v>
      </c>
      <c r="M70" s="2">
        <v>2.0999999999999999E-3</v>
      </c>
      <c r="N70" s="2">
        <v>0.21</v>
      </c>
      <c r="O70" s="2">
        <v>1.7000000000000001E-2</v>
      </c>
      <c r="P70" s="2">
        <v>0.26</v>
      </c>
      <c r="Q70" s="2">
        <v>0.28000000000000003</v>
      </c>
      <c r="R70" s="2">
        <v>0.01</v>
      </c>
      <c r="S70" s="2">
        <v>2.7E-2</v>
      </c>
      <c r="T70" s="2">
        <v>2.7E-2</v>
      </c>
      <c r="U70" s="2">
        <v>0.87</v>
      </c>
      <c r="V70" s="2">
        <v>130</v>
      </c>
      <c r="W70" s="2">
        <v>4</v>
      </c>
      <c r="X70" s="157" t="s">
        <v>314</v>
      </c>
      <c r="Y70" s="288">
        <v>38900.778000000006</v>
      </c>
      <c r="Z70" s="289">
        <v>34867.364000000001</v>
      </c>
      <c r="AA70" s="290">
        <v>4100.0820000000003</v>
      </c>
      <c r="AB70" s="94">
        <v>86518.397000000012</v>
      </c>
      <c r="AC70" s="94">
        <v>3750.0750000000003</v>
      </c>
      <c r="AD70" s="291">
        <f>LOG(AC70)</f>
        <v>3.5740399535304994</v>
      </c>
      <c r="AE70" s="292">
        <f t="shared" si="8"/>
        <v>932.5</v>
      </c>
      <c r="AF70" s="291">
        <f>LOG(AE70)</f>
        <v>2.9696488404807253</v>
      </c>
      <c r="AG70" s="98">
        <v>2138996.0457320004</v>
      </c>
      <c r="AH70" s="99">
        <v>1636699.4000000001</v>
      </c>
      <c r="AI70" s="213">
        <v>788349.10000000009</v>
      </c>
      <c r="AJ70" s="106">
        <v>848350.3</v>
      </c>
      <c r="AK70" s="114">
        <v>467.5</v>
      </c>
      <c r="AL70" s="114">
        <v>312.5</v>
      </c>
      <c r="AM70" s="114">
        <v>40</v>
      </c>
      <c r="AN70" s="114">
        <v>77.5</v>
      </c>
      <c r="AO70" s="114">
        <v>0</v>
      </c>
      <c r="AP70" s="114">
        <v>5</v>
      </c>
      <c r="AQ70" s="114">
        <v>15</v>
      </c>
      <c r="AR70" s="114">
        <v>0</v>
      </c>
      <c r="AS70" s="114">
        <v>0</v>
      </c>
      <c r="AT70" s="114">
        <v>15</v>
      </c>
      <c r="AU70" s="199">
        <v>0</v>
      </c>
      <c r="AV70" s="199">
        <v>0</v>
      </c>
      <c r="AW70" s="199">
        <v>0</v>
      </c>
      <c r="AX70" s="199">
        <v>0</v>
      </c>
      <c r="AY70" s="199">
        <v>50</v>
      </c>
      <c r="AZ70" s="199">
        <v>0</v>
      </c>
      <c r="BA70" s="199">
        <v>0</v>
      </c>
      <c r="BB70" s="199">
        <v>0</v>
      </c>
      <c r="BC70" s="199">
        <v>0</v>
      </c>
      <c r="BD70" s="199">
        <v>30</v>
      </c>
      <c r="BE70" s="199">
        <v>22.5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337.5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10</v>
      </c>
      <c r="BU70" s="199">
        <v>0</v>
      </c>
      <c r="BV70" s="199">
        <v>0</v>
      </c>
      <c r="BW70" s="199">
        <v>0</v>
      </c>
      <c r="BX70" s="199">
        <v>0</v>
      </c>
      <c r="BY70" s="199">
        <v>10</v>
      </c>
      <c r="BZ70" s="199">
        <v>0</v>
      </c>
      <c r="CA70" s="199">
        <v>0</v>
      </c>
      <c r="CB70" s="199">
        <v>0</v>
      </c>
      <c r="CC70" s="199">
        <v>2.5</v>
      </c>
      <c r="CD70" s="199">
        <v>5</v>
      </c>
      <c r="CE70" s="199">
        <v>0</v>
      </c>
      <c r="CF70" s="199">
        <v>0</v>
      </c>
      <c r="CG70" s="199">
        <v>10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85</v>
      </c>
      <c r="CO70" s="199">
        <v>20</v>
      </c>
      <c r="CP70" s="199">
        <v>0</v>
      </c>
      <c r="CQ70" s="199">
        <v>25</v>
      </c>
      <c r="CR70" s="199">
        <v>20</v>
      </c>
      <c r="CS70" s="199">
        <v>0</v>
      </c>
      <c r="CT70" s="199">
        <v>0</v>
      </c>
      <c r="CU70" s="199">
        <v>2.5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82.5</v>
      </c>
      <c r="DC70" s="199">
        <v>15</v>
      </c>
      <c r="DD70" s="199">
        <v>2.5</v>
      </c>
      <c r="DE70" s="199">
        <v>0</v>
      </c>
      <c r="DF70" s="199">
        <v>5</v>
      </c>
      <c r="DG70" s="199">
        <v>0</v>
      </c>
      <c r="DH70" s="199">
        <v>0</v>
      </c>
      <c r="DI70" s="199">
        <v>0</v>
      </c>
      <c r="DJ70" s="199">
        <v>45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30</v>
      </c>
      <c r="DR70" s="199">
        <v>0</v>
      </c>
      <c r="DS70" s="199">
        <v>10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70</v>
      </c>
      <c r="DZ70" s="199">
        <v>0</v>
      </c>
      <c r="EA70" s="199">
        <v>0</v>
      </c>
      <c r="EB70" s="199">
        <v>5</v>
      </c>
      <c r="EC70" s="199">
        <v>2.5</v>
      </c>
      <c r="ED70" s="199">
        <v>0</v>
      </c>
      <c r="EE70" s="199">
        <v>0</v>
      </c>
      <c r="EF70" s="199">
        <v>0</v>
      </c>
      <c r="EG70" s="199">
        <v>5</v>
      </c>
      <c r="EH70" s="199">
        <v>15</v>
      </c>
      <c r="EI70" s="199">
        <v>0</v>
      </c>
      <c r="EJ70" s="199">
        <v>0</v>
      </c>
      <c r="EK70" s="199">
        <v>0</v>
      </c>
      <c r="EL70" s="199">
        <v>0</v>
      </c>
      <c r="EM70" s="199">
        <v>0</v>
      </c>
      <c r="EN70" s="199">
        <v>0</v>
      </c>
      <c r="EO70" s="199">
        <v>0</v>
      </c>
      <c r="EP70" s="199">
        <v>15</v>
      </c>
      <c r="EQ70" s="199">
        <v>0</v>
      </c>
      <c r="ER70" s="199">
        <v>0</v>
      </c>
      <c r="ES70" s="199">
        <v>0</v>
      </c>
    </row>
    <row r="71" spans="1:149" ht="12" customHeight="1">
      <c r="A71" s="27" t="s">
        <v>33</v>
      </c>
      <c r="B71" s="2" t="s">
        <v>78</v>
      </c>
      <c r="C71" s="2" t="s">
        <v>79</v>
      </c>
      <c r="D71" s="2" t="s">
        <v>57</v>
      </c>
      <c r="E71" s="88" t="s">
        <v>114</v>
      </c>
      <c r="F71" s="4">
        <v>11.5</v>
      </c>
      <c r="G71" s="2" t="s">
        <v>29</v>
      </c>
      <c r="H71" s="2">
        <v>55170</v>
      </c>
      <c r="I71" s="64">
        <v>83.7</v>
      </c>
      <c r="J71" s="64">
        <v>36.630000000000003</v>
      </c>
      <c r="K71" s="2">
        <v>19.39</v>
      </c>
      <c r="L71" s="2">
        <v>7.84</v>
      </c>
      <c r="M71" s="2" t="s">
        <v>29</v>
      </c>
      <c r="N71" s="2">
        <v>0.24</v>
      </c>
      <c r="O71" s="2">
        <v>1.9E-2</v>
      </c>
      <c r="P71" s="2">
        <v>0.27</v>
      </c>
      <c r="Q71" s="2">
        <v>0.28999999999999998</v>
      </c>
      <c r="R71" s="2">
        <v>2.1000000000000001E-2</v>
      </c>
      <c r="S71" s="2">
        <v>2.9000000000000001E-2</v>
      </c>
      <c r="T71" s="2">
        <v>2.5000000000000001E-2</v>
      </c>
      <c r="U71" s="2">
        <v>1.1000000000000001</v>
      </c>
      <c r="V71" s="2" t="s">
        <v>29</v>
      </c>
      <c r="W71" s="2" t="s">
        <v>29</v>
      </c>
      <c r="X71" s="157" t="s">
        <v>314</v>
      </c>
      <c r="Y71" s="288">
        <v>39717.461000000003</v>
      </c>
      <c r="Z71" s="289">
        <v>36250.725000000006</v>
      </c>
      <c r="AA71" s="290">
        <v>3666.74</v>
      </c>
      <c r="AB71" s="92">
        <v>84435.022000000012</v>
      </c>
      <c r="AC71" s="92">
        <v>1850.0370000000003</v>
      </c>
      <c r="AD71" s="291"/>
      <c r="AE71" s="292">
        <f t="shared" si="8"/>
        <v>95</v>
      </c>
      <c r="AF71" s="291"/>
      <c r="AG71" s="100">
        <v>2371874.7698800005</v>
      </c>
      <c r="AH71" s="99">
        <v>1681700.3000000003</v>
      </c>
      <c r="AI71" s="109">
        <v>1061687.9000000001</v>
      </c>
      <c r="AJ71" s="106">
        <v>620012.4</v>
      </c>
      <c r="AK71" s="114">
        <v>77.5</v>
      </c>
      <c r="AL71" s="114">
        <v>15</v>
      </c>
      <c r="AM71" s="114">
        <v>0</v>
      </c>
      <c r="AN71" s="114">
        <v>0</v>
      </c>
      <c r="AO71" s="114">
        <v>0</v>
      </c>
      <c r="AP71" s="114">
        <v>2.5</v>
      </c>
      <c r="AQ71" s="114">
        <v>0</v>
      </c>
      <c r="AR71" s="114">
        <v>0</v>
      </c>
      <c r="AS71" s="114">
        <v>0</v>
      </c>
      <c r="AT71" s="114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7.5</v>
      </c>
      <c r="AZ71" s="199">
        <v>0</v>
      </c>
      <c r="BA71" s="199">
        <v>0</v>
      </c>
      <c r="BB71" s="199">
        <v>0</v>
      </c>
      <c r="BC71" s="199">
        <v>0</v>
      </c>
      <c r="BD71" s="199">
        <v>5</v>
      </c>
      <c r="BE71" s="199">
        <v>2.5</v>
      </c>
      <c r="BF71" s="199">
        <v>5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45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2.5</v>
      </c>
      <c r="BU71" s="199">
        <v>0</v>
      </c>
      <c r="BV71" s="199">
        <v>0</v>
      </c>
      <c r="BW71" s="199">
        <v>0</v>
      </c>
      <c r="BX71" s="199">
        <v>2.5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2.5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2.5</v>
      </c>
      <c r="CO71" s="199">
        <v>2.5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7.5</v>
      </c>
      <c r="DB71" s="199">
        <v>2.5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2.5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</row>
    <row r="72" spans="1:149" ht="12" customHeight="1">
      <c r="A72" s="27" t="s">
        <v>33</v>
      </c>
      <c r="B72" s="2" t="s">
        <v>81</v>
      </c>
      <c r="C72" s="2" t="s">
        <v>79</v>
      </c>
      <c r="D72" s="2" t="s">
        <v>57</v>
      </c>
      <c r="E72" s="87" t="s">
        <v>113</v>
      </c>
      <c r="F72" s="4">
        <v>0.50700000000000001</v>
      </c>
      <c r="G72" s="2">
        <v>3</v>
      </c>
      <c r="H72" s="2">
        <v>56770</v>
      </c>
      <c r="I72" s="64">
        <v>97.4</v>
      </c>
      <c r="J72" s="64">
        <v>37.83</v>
      </c>
      <c r="K72" s="2">
        <v>18.3</v>
      </c>
      <c r="L72" s="2">
        <v>8.0399999999999991</v>
      </c>
      <c r="M72" s="2">
        <v>1.4E-3</v>
      </c>
      <c r="N72" s="2">
        <v>0.2</v>
      </c>
      <c r="O72" s="2">
        <v>0.01</v>
      </c>
      <c r="P72" s="2">
        <v>0.21</v>
      </c>
      <c r="Q72" s="2">
        <v>0.22</v>
      </c>
      <c r="R72" s="2">
        <v>0.01</v>
      </c>
      <c r="S72" s="2">
        <v>2.1999999999999999E-2</v>
      </c>
      <c r="T72" s="2">
        <v>6.0000000000000001E-3</v>
      </c>
      <c r="U72" s="2">
        <v>0.28000000000000003</v>
      </c>
      <c r="V72" s="2">
        <v>130</v>
      </c>
      <c r="W72" s="2">
        <v>3</v>
      </c>
      <c r="X72" s="157" t="s">
        <v>314</v>
      </c>
      <c r="Y72" s="288">
        <v>21650.433000000001</v>
      </c>
      <c r="Z72" s="289">
        <v>17600.352000000003</v>
      </c>
      <c r="AA72" s="290">
        <v>4033.4140000000002</v>
      </c>
      <c r="AB72" s="92">
        <v>72334.78</v>
      </c>
      <c r="AC72" s="92">
        <v>8366.8340000000007</v>
      </c>
      <c r="AD72" s="291">
        <f>LOG(AC72)</f>
        <v>3.9225611525641559</v>
      </c>
      <c r="AE72" s="292">
        <f t="shared" si="8"/>
        <v>2775</v>
      </c>
      <c r="AF72" s="291">
        <f>LOG(AE72)</f>
        <v>3.4432629874586951</v>
      </c>
      <c r="AG72" s="98">
        <v>1650402.2073840005</v>
      </c>
      <c r="AH72" s="99">
        <v>2480049.6</v>
      </c>
      <c r="AI72" s="213">
        <v>1115022.3</v>
      </c>
      <c r="AJ72" s="106">
        <v>1365027.3</v>
      </c>
      <c r="AK72" s="114">
        <v>2650</v>
      </c>
      <c r="AL72" s="114">
        <v>58.333333333333343</v>
      </c>
      <c r="AM72" s="114">
        <v>0</v>
      </c>
      <c r="AN72" s="114">
        <v>16.666666666666668</v>
      </c>
      <c r="AO72" s="114">
        <v>0</v>
      </c>
      <c r="AP72" s="114">
        <v>0</v>
      </c>
      <c r="AQ72" s="114">
        <v>50</v>
      </c>
      <c r="AR72" s="114">
        <v>0</v>
      </c>
      <c r="AS72" s="114">
        <v>0</v>
      </c>
      <c r="AT72" s="114">
        <v>0</v>
      </c>
      <c r="AU72" s="199">
        <v>0</v>
      </c>
      <c r="AV72" s="199">
        <v>0</v>
      </c>
      <c r="AW72" s="199">
        <v>0</v>
      </c>
      <c r="AX72" s="199">
        <v>8.3333333333333339</v>
      </c>
      <c r="AY72" s="199">
        <v>591.66666666666663</v>
      </c>
      <c r="AZ72" s="199">
        <v>191.66666666666669</v>
      </c>
      <c r="BA72" s="199">
        <v>0</v>
      </c>
      <c r="BB72" s="199">
        <v>0</v>
      </c>
      <c r="BC72" s="199">
        <v>0</v>
      </c>
      <c r="BD72" s="199">
        <v>25</v>
      </c>
      <c r="BE72" s="199">
        <v>58.333333333333336</v>
      </c>
      <c r="BF72" s="199">
        <v>16.666666666666668</v>
      </c>
      <c r="BG72" s="199">
        <v>0</v>
      </c>
      <c r="BH72" s="199">
        <v>0</v>
      </c>
      <c r="BI72" s="199">
        <v>0</v>
      </c>
      <c r="BJ72" s="199">
        <v>0</v>
      </c>
      <c r="BK72" s="199">
        <v>0</v>
      </c>
      <c r="BL72" s="199">
        <v>0</v>
      </c>
      <c r="BM72" s="199">
        <v>1725</v>
      </c>
      <c r="BN72" s="199">
        <v>0</v>
      </c>
      <c r="BO72" s="199">
        <v>25</v>
      </c>
      <c r="BP72" s="199">
        <v>0</v>
      </c>
      <c r="BQ72" s="199">
        <v>0</v>
      </c>
      <c r="BR72" s="199">
        <v>0</v>
      </c>
      <c r="BS72" s="199">
        <v>0</v>
      </c>
      <c r="BT72" s="199">
        <v>8.3333333333333339</v>
      </c>
      <c r="BU72" s="199">
        <v>0</v>
      </c>
      <c r="BV72" s="199">
        <v>0</v>
      </c>
      <c r="BW72" s="199">
        <v>0</v>
      </c>
      <c r="BX72" s="199">
        <v>0</v>
      </c>
      <c r="BY72" s="199">
        <v>0</v>
      </c>
      <c r="BZ72" s="199">
        <v>0</v>
      </c>
      <c r="CA72" s="199">
        <v>0</v>
      </c>
      <c r="CB72" s="199">
        <v>0</v>
      </c>
      <c r="CC72" s="199">
        <v>0</v>
      </c>
      <c r="CD72" s="199">
        <v>0</v>
      </c>
      <c r="CE72" s="199">
        <v>0</v>
      </c>
      <c r="CF72" s="199">
        <v>0</v>
      </c>
      <c r="CG72" s="199">
        <v>0</v>
      </c>
      <c r="CH72" s="199">
        <v>0</v>
      </c>
      <c r="CI72" s="199">
        <v>0</v>
      </c>
      <c r="CJ72" s="199">
        <v>0</v>
      </c>
      <c r="CK72" s="199">
        <v>0</v>
      </c>
      <c r="CL72" s="199">
        <v>0</v>
      </c>
      <c r="CM72" s="199">
        <v>0</v>
      </c>
      <c r="CN72" s="199">
        <v>16.666666666666668</v>
      </c>
      <c r="CO72" s="199">
        <v>16.666666666666668</v>
      </c>
      <c r="CP72" s="199">
        <v>0</v>
      </c>
      <c r="CQ72" s="199">
        <v>0</v>
      </c>
      <c r="CR72" s="199">
        <v>8.3333333333333339</v>
      </c>
      <c r="CS72" s="199">
        <v>0</v>
      </c>
      <c r="CT72" s="199">
        <v>0</v>
      </c>
      <c r="CU72" s="199">
        <v>0</v>
      </c>
      <c r="CV72" s="199">
        <v>0</v>
      </c>
      <c r="CW72" s="199">
        <v>0</v>
      </c>
      <c r="CX72" s="199">
        <v>0</v>
      </c>
      <c r="CY72" s="199">
        <v>0</v>
      </c>
      <c r="CZ72" s="199">
        <v>0</v>
      </c>
      <c r="DA72" s="199">
        <v>0</v>
      </c>
      <c r="DB72" s="199">
        <v>16.666666666666668</v>
      </c>
      <c r="DC72" s="199">
        <v>0</v>
      </c>
      <c r="DD72" s="199">
        <v>0</v>
      </c>
      <c r="DE72" s="199">
        <v>0</v>
      </c>
      <c r="DF72" s="199">
        <v>0</v>
      </c>
      <c r="DG72" s="199">
        <v>0</v>
      </c>
      <c r="DH72" s="199">
        <v>0</v>
      </c>
      <c r="DI72" s="199">
        <v>0</v>
      </c>
      <c r="DJ72" s="199">
        <v>0</v>
      </c>
      <c r="DK72" s="199">
        <v>0</v>
      </c>
      <c r="DL72" s="199">
        <v>0</v>
      </c>
      <c r="DM72" s="199">
        <v>0</v>
      </c>
      <c r="DN72" s="199">
        <v>0</v>
      </c>
      <c r="DO72" s="199">
        <v>0</v>
      </c>
      <c r="DP72" s="199">
        <v>0</v>
      </c>
      <c r="DQ72" s="199">
        <v>0</v>
      </c>
      <c r="DR72" s="199">
        <v>0</v>
      </c>
      <c r="DS72" s="199">
        <v>0</v>
      </c>
      <c r="DT72" s="199">
        <v>0</v>
      </c>
      <c r="DU72" s="199">
        <v>0</v>
      </c>
      <c r="DV72" s="199">
        <v>0</v>
      </c>
      <c r="DW72" s="199">
        <v>0</v>
      </c>
      <c r="DX72" s="199">
        <v>0</v>
      </c>
      <c r="DY72" s="199">
        <v>16.666666666666668</v>
      </c>
      <c r="DZ72" s="199">
        <v>0</v>
      </c>
      <c r="EA72" s="199">
        <v>0</v>
      </c>
      <c r="EB72" s="199">
        <v>0</v>
      </c>
      <c r="EC72" s="199">
        <v>0</v>
      </c>
      <c r="ED72" s="199">
        <v>0</v>
      </c>
      <c r="EE72" s="199">
        <v>0</v>
      </c>
      <c r="EF72" s="199">
        <v>0</v>
      </c>
      <c r="EG72" s="199">
        <v>0</v>
      </c>
      <c r="EH72" s="199">
        <v>50</v>
      </c>
      <c r="EI72" s="199">
        <v>0</v>
      </c>
      <c r="EJ72" s="199">
        <v>0</v>
      </c>
      <c r="EK72" s="199">
        <v>0</v>
      </c>
      <c r="EL72" s="199">
        <v>0</v>
      </c>
      <c r="EM72" s="199">
        <v>0</v>
      </c>
      <c r="EN72" s="199">
        <v>0</v>
      </c>
      <c r="EO72" s="199">
        <v>0</v>
      </c>
      <c r="EP72" s="199">
        <v>0</v>
      </c>
      <c r="EQ72" s="199">
        <v>0</v>
      </c>
      <c r="ER72" s="199">
        <v>0</v>
      </c>
      <c r="ES72" s="199">
        <v>0</v>
      </c>
    </row>
    <row r="73" spans="1:149" ht="12" customHeight="1" thickBot="1">
      <c r="A73" s="28" t="s">
        <v>33</v>
      </c>
      <c r="B73" s="12" t="s">
        <v>81</v>
      </c>
      <c r="C73" s="12" t="s">
        <v>79</v>
      </c>
      <c r="D73" s="12" t="s">
        <v>57</v>
      </c>
      <c r="E73" s="89" t="s">
        <v>114</v>
      </c>
      <c r="F73" s="14">
        <v>11.5</v>
      </c>
      <c r="G73" s="2" t="s">
        <v>29</v>
      </c>
      <c r="H73" s="2">
        <v>56860</v>
      </c>
      <c r="I73" s="64">
        <v>86.1</v>
      </c>
      <c r="J73" s="64">
        <v>37.89</v>
      </c>
      <c r="K73" s="2">
        <v>18.329999999999998</v>
      </c>
      <c r="L73" s="2">
        <v>7.94</v>
      </c>
      <c r="M73" s="2" t="s">
        <v>29</v>
      </c>
      <c r="N73" s="2">
        <v>0.22</v>
      </c>
      <c r="O73" s="2">
        <v>1.2E-2</v>
      </c>
      <c r="P73" s="2">
        <v>0.25</v>
      </c>
      <c r="Q73" s="2">
        <v>0.27</v>
      </c>
      <c r="R73" s="2">
        <v>1.4E-2</v>
      </c>
      <c r="S73" s="2">
        <v>2.7E-2</v>
      </c>
      <c r="T73" s="2">
        <v>1.4E-2</v>
      </c>
      <c r="U73" s="2">
        <v>0.88</v>
      </c>
      <c r="V73" s="2" t="s">
        <v>29</v>
      </c>
      <c r="W73" s="2" t="s">
        <v>29</v>
      </c>
      <c r="X73" s="157" t="s">
        <v>314</v>
      </c>
      <c r="Y73" s="288">
        <v>20917.085000000003</v>
      </c>
      <c r="Z73" s="289">
        <v>17783.689000000002</v>
      </c>
      <c r="AA73" s="290">
        <v>3183.3970000000004</v>
      </c>
      <c r="AB73" s="93">
        <v>77851.557000000001</v>
      </c>
      <c r="AC73" s="93">
        <v>7366.8140000000003</v>
      </c>
      <c r="AD73" s="291">
        <f>LOG(AC73)</f>
        <v>3.8672797047682286</v>
      </c>
      <c r="AE73" s="292">
        <f t="shared" si="8"/>
        <v>1137.5</v>
      </c>
      <c r="AF73" s="291">
        <f>LOG(AE73)</f>
        <v>3.0559514053291501</v>
      </c>
      <c r="AG73" s="101">
        <v>2102596.4510880006</v>
      </c>
      <c r="AH73" s="102">
        <v>2503383.4000000004</v>
      </c>
      <c r="AI73" s="110">
        <v>1105022.1000000001</v>
      </c>
      <c r="AJ73" s="110">
        <v>1398361.3</v>
      </c>
      <c r="AK73" s="114">
        <v>1109.375</v>
      </c>
      <c r="AL73" s="114">
        <v>18.75</v>
      </c>
      <c r="AM73" s="114">
        <v>3.125</v>
      </c>
      <c r="AN73" s="114">
        <v>6.25</v>
      </c>
      <c r="AO73" s="114">
        <v>0</v>
      </c>
      <c r="AP73" s="114">
        <v>0</v>
      </c>
      <c r="AQ73" s="114">
        <v>0</v>
      </c>
      <c r="AR73" s="114">
        <v>0</v>
      </c>
      <c r="AS73" s="114">
        <v>0</v>
      </c>
      <c r="AT73" s="114">
        <v>0</v>
      </c>
      <c r="AU73" s="199">
        <v>0</v>
      </c>
      <c r="AV73" s="199">
        <v>0</v>
      </c>
      <c r="AW73" s="199">
        <v>0</v>
      </c>
      <c r="AX73" s="199">
        <v>0</v>
      </c>
      <c r="AY73" s="199">
        <v>190.625</v>
      </c>
      <c r="AZ73" s="199">
        <v>0</v>
      </c>
      <c r="BA73" s="199">
        <v>0</v>
      </c>
      <c r="BB73" s="199">
        <v>6.25</v>
      </c>
      <c r="BC73" s="199">
        <v>0</v>
      </c>
      <c r="BD73" s="199">
        <v>6.25</v>
      </c>
      <c r="BE73" s="199">
        <v>31.25</v>
      </c>
      <c r="BF73" s="199">
        <v>3.125</v>
      </c>
      <c r="BG73" s="199">
        <v>0</v>
      </c>
      <c r="BH73" s="199">
        <v>0</v>
      </c>
      <c r="BI73" s="199">
        <v>0</v>
      </c>
      <c r="BJ73" s="199">
        <v>0</v>
      </c>
      <c r="BK73" s="199">
        <v>0</v>
      </c>
      <c r="BL73" s="199">
        <v>0</v>
      </c>
      <c r="BM73" s="199">
        <v>865.625</v>
      </c>
      <c r="BN73" s="199">
        <v>0</v>
      </c>
      <c r="BO73" s="199">
        <v>3.125</v>
      </c>
      <c r="BP73" s="199">
        <v>0</v>
      </c>
      <c r="BQ73" s="199">
        <v>0</v>
      </c>
      <c r="BR73" s="199">
        <v>0</v>
      </c>
      <c r="BS73" s="199">
        <v>0</v>
      </c>
      <c r="BT73" s="199">
        <v>0</v>
      </c>
      <c r="BU73" s="199">
        <v>0</v>
      </c>
      <c r="BV73" s="199">
        <v>0</v>
      </c>
      <c r="BW73" s="199">
        <v>0</v>
      </c>
      <c r="BX73" s="199">
        <v>0</v>
      </c>
      <c r="BY73" s="199">
        <v>3.125</v>
      </c>
      <c r="BZ73" s="199">
        <v>0</v>
      </c>
      <c r="CA73" s="199">
        <v>0</v>
      </c>
      <c r="CB73" s="199">
        <v>0</v>
      </c>
      <c r="CC73" s="199">
        <v>0</v>
      </c>
      <c r="CD73" s="199">
        <v>0</v>
      </c>
      <c r="CE73" s="199">
        <v>0</v>
      </c>
      <c r="CF73" s="199">
        <v>0</v>
      </c>
      <c r="CG73" s="199">
        <v>0</v>
      </c>
      <c r="CH73" s="199">
        <v>0</v>
      </c>
      <c r="CI73" s="199">
        <v>0</v>
      </c>
      <c r="CJ73" s="199">
        <v>0</v>
      </c>
      <c r="CK73" s="199">
        <v>0</v>
      </c>
      <c r="CL73" s="199">
        <v>0</v>
      </c>
      <c r="CM73" s="199">
        <v>0</v>
      </c>
      <c r="CN73" s="199">
        <v>9.375</v>
      </c>
      <c r="CO73" s="199">
        <v>3.125</v>
      </c>
      <c r="CP73" s="199">
        <v>0</v>
      </c>
      <c r="CQ73" s="199">
        <v>0</v>
      </c>
      <c r="CR73" s="199">
        <v>3.125</v>
      </c>
      <c r="CS73" s="199">
        <v>0</v>
      </c>
      <c r="CT73" s="199">
        <v>0</v>
      </c>
      <c r="CU73" s="199">
        <v>0</v>
      </c>
      <c r="CV73" s="199">
        <v>0</v>
      </c>
      <c r="CW73" s="199">
        <v>0</v>
      </c>
      <c r="CX73" s="199">
        <v>0</v>
      </c>
      <c r="CY73" s="199">
        <v>0</v>
      </c>
      <c r="CZ73" s="199">
        <v>0</v>
      </c>
      <c r="DA73" s="199">
        <v>0</v>
      </c>
      <c r="DB73" s="199">
        <v>0</v>
      </c>
      <c r="DC73" s="199">
        <v>3.125</v>
      </c>
      <c r="DD73" s="199">
        <v>0</v>
      </c>
      <c r="DE73" s="199">
        <v>0</v>
      </c>
      <c r="DF73" s="199">
        <v>0</v>
      </c>
      <c r="DG73" s="199">
        <v>0</v>
      </c>
      <c r="DH73" s="199">
        <v>0</v>
      </c>
      <c r="DI73" s="199">
        <v>0</v>
      </c>
      <c r="DJ73" s="199">
        <v>0</v>
      </c>
      <c r="DK73" s="199">
        <v>0</v>
      </c>
      <c r="DL73" s="199">
        <v>3.125</v>
      </c>
      <c r="DM73" s="199">
        <v>0</v>
      </c>
      <c r="DN73" s="199">
        <v>0</v>
      </c>
      <c r="DO73" s="199">
        <v>0</v>
      </c>
      <c r="DP73" s="199">
        <v>0</v>
      </c>
      <c r="DQ73" s="199">
        <v>0</v>
      </c>
      <c r="DR73" s="199">
        <v>0</v>
      </c>
      <c r="DS73" s="199">
        <v>0</v>
      </c>
      <c r="DT73" s="199">
        <v>0</v>
      </c>
      <c r="DU73" s="199">
        <v>0</v>
      </c>
      <c r="DV73" s="199">
        <v>0</v>
      </c>
      <c r="DW73" s="199">
        <v>0</v>
      </c>
      <c r="DX73" s="199">
        <v>0</v>
      </c>
      <c r="DY73" s="199">
        <v>6.25</v>
      </c>
      <c r="DZ73" s="199">
        <v>0</v>
      </c>
      <c r="EA73" s="199">
        <v>0</v>
      </c>
      <c r="EB73" s="199">
        <v>0</v>
      </c>
      <c r="EC73" s="199">
        <v>0</v>
      </c>
      <c r="ED73" s="199">
        <v>0</v>
      </c>
      <c r="EE73" s="199">
        <v>0</v>
      </c>
      <c r="EF73" s="199">
        <v>0</v>
      </c>
      <c r="EG73" s="199">
        <v>0</v>
      </c>
      <c r="EH73" s="199">
        <v>0</v>
      </c>
      <c r="EI73" s="199">
        <v>0</v>
      </c>
      <c r="EJ73" s="199">
        <v>0</v>
      </c>
      <c r="EK73" s="199">
        <v>0</v>
      </c>
      <c r="EL73" s="199">
        <v>0</v>
      </c>
      <c r="EM73" s="199">
        <v>0</v>
      </c>
      <c r="EN73" s="199">
        <v>0</v>
      </c>
      <c r="EO73" s="199">
        <v>0</v>
      </c>
      <c r="EP73" s="199">
        <v>0</v>
      </c>
      <c r="EQ73" s="199">
        <v>0</v>
      </c>
      <c r="ER73" s="199">
        <v>0</v>
      </c>
      <c r="ES73" s="199">
        <v>0</v>
      </c>
    </row>
    <row r="74" spans="1:149" ht="12" customHeight="1">
      <c r="A74" s="32" t="s">
        <v>33</v>
      </c>
      <c r="B74" s="11" t="s">
        <v>83</v>
      </c>
      <c r="C74" s="11" t="s">
        <v>84</v>
      </c>
      <c r="D74" s="11" t="s">
        <v>57</v>
      </c>
      <c r="E74" s="90" t="s">
        <v>113</v>
      </c>
      <c r="F74" s="13">
        <v>0.58499999999999996</v>
      </c>
      <c r="G74" s="2">
        <v>2.5</v>
      </c>
      <c r="H74" s="2">
        <v>53670</v>
      </c>
      <c r="I74" s="64">
        <v>96.7</v>
      </c>
      <c r="J74" s="64">
        <v>35.49</v>
      </c>
      <c r="K74" s="2">
        <v>16.37</v>
      </c>
      <c r="L74" s="2">
        <v>7.93</v>
      </c>
      <c r="M74" s="2">
        <v>1.5E-3</v>
      </c>
      <c r="N74" s="2">
        <v>0.22</v>
      </c>
      <c r="O74" s="2">
        <v>0.01</v>
      </c>
      <c r="P74" s="2">
        <v>0.24</v>
      </c>
      <c r="Q74" s="2">
        <v>0.25</v>
      </c>
      <c r="R74" s="2">
        <v>0.01</v>
      </c>
      <c r="S74" s="2">
        <v>2.3E-2</v>
      </c>
      <c r="T74" s="2">
        <v>8.9999999999999993E-3</v>
      </c>
      <c r="U74" s="2">
        <v>0.95</v>
      </c>
      <c r="V74" s="2">
        <v>130</v>
      </c>
      <c r="W74" s="2">
        <v>3</v>
      </c>
      <c r="X74" s="157" t="s">
        <v>314</v>
      </c>
      <c r="Y74" s="288">
        <v>11966.906000000001</v>
      </c>
      <c r="Z74" s="289">
        <v>9750.1950000000015</v>
      </c>
      <c r="AA74" s="290">
        <v>2066.7080000000001</v>
      </c>
      <c r="AB74" s="94">
        <v>59917.865000000005</v>
      </c>
      <c r="AC74" s="94">
        <v>10050.201000000001</v>
      </c>
      <c r="AD74" s="291"/>
      <c r="AE74" s="292">
        <f t="shared" si="8"/>
        <v>362</v>
      </c>
      <c r="AF74" s="291"/>
      <c r="AG74" s="98">
        <v>2316778.9346520002</v>
      </c>
      <c r="AH74" s="99">
        <v>2578384.9000000004</v>
      </c>
      <c r="AI74" s="213">
        <v>986686.40000000014</v>
      </c>
      <c r="AJ74" s="106">
        <v>1591698.5000000002</v>
      </c>
      <c r="AK74" s="114">
        <v>254</v>
      </c>
      <c r="AL74" s="114">
        <v>76</v>
      </c>
      <c r="AM74" s="114">
        <v>0</v>
      </c>
      <c r="AN74" s="114">
        <v>16</v>
      </c>
      <c r="AO74" s="114">
        <v>0</v>
      </c>
      <c r="AP74" s="114">
        <v>4</v>
      </c>
      <c r="AQ74" s="114">
        <v>12</v>
      </c>
      <c r="AR74" s="114">
        <v>0</v>
      </c>
      <c r="AS74" s="114">
        <v>0</v>
      </c>
      <c r="AT74" s="114">
        <v>0</v>
      </c>
      <c r="AU74" s="199">
        <v>2</v>
      </c>
      <c r="AV74" s="199">
        <v>0</v>
      </c>
      <c r="AW74" s="199">
        <v>0</v>
      </c>
      <c r="AX74" s="199">
        <v>0</v>
      </c>
      <c r="AY74" s="199">
        <v>28</v>
      </c>
      <c r="AZ74" s="199">
        <v>0</v>
      </c>
      <c r="BA74" s="199">
        <v>0</v>
      </c>
      <c r="BB74" s="199">
        <v>0</v>
      </c>
      <c r="BC74" s="199">
        <v>0</v>
      </c>
      <c r="BD74" s="199">
        <v>6</v>
      </c>
      <c r="BE74" s="199">
        <v>8</v>
      </c>
      <c r="BF74" s="199">
        <v>6</v>
      </c>
      <c r="BG74" s="199">
        <v>0</v>
      </c>
      <c r="BH74" s="199">
        <v>0</v>
      </c>
      <c r="BI74" s="199">
        <v>2</v>
      </c>
      <c r="BJ74" s="199">
        <v>0</v>
      </c>
      <c r="BK74" s="199">
        <v>0</v>
      </c>
      <c r="BL74" s="199">
        <v>0</v>
      </c>
      <c r="BM74" s="199">
        <v>180</v>
      </c>
      <c r="BN74" s="199">
        <v>2</v>
      </c>
      <c r="BO74" s="199">
        <v>14</v>
      </c>
      <c r="BP74" s="199">
        <v>0</v>
      </c>
      <c r="BQ74" s="199">
        <v>0</v>
      </c>
      <c r="BR74" s="199">
        <v>0</v>
      </c>
      <c r="BS74" s="199">
        <v>0</v>
      </c>
      <c r="BT74" s="199">
        <v>6</v>
      </c>
      <c r="BU74" s="199">
        <v>0</v>
      </c>
      <c r="BV74" s="199">
        <v>0</v>
      </c>
      <c r="BW74" s="199">
        <v>0</v>
      </c>
      <c r="BX74" s="199">
        <v>0</v>
      </c>
      <c r="BY74" s="199">
        <v>0</v>
      </c>
      <c r="BZ74" s="199">
        <v>0</v>
      </c>
      <c r="CA74" s="199">
        <v>0</v>
      </c>
      <c r="CB74" s="199">
        <v>0</v>
      </c>
      <c r="CC74" s="199">
        <v>0</v>
      </c>
      <c r="CD74" s="199">
        <v>0</v>
      </c>
      <c r="CE74" s="199">
        <v>0</v>
      </c>
      <c r="CF74" s="199">
        <v>0</v>
      </c>
      <c r="CG74" s="199">
        <v>4</v>
      </c>
      <c r="CH74" s="199">
        <v>0</v>
      </c>
      <c r="CI74" s="199">
        <v>0</v>
      </c>
      <c r="CJ74" s="199">
        <v>0</v>
      </c>
      <c r="CK74" s="199">
        <v>0</v>
      </c>
      <c r="CL74" s="199">
        <v>6</v>
      </c>
      <c r="CM74" s="199">
        <v>0</v>
      </c>
      <c r="CN74" s="199">
        <v>30</v>
      </c>
      <c r="CO74" s="199">
        <v>22</v>
      </c>
      <c r="CP74" s="199">
        <v>0</v>
      </c>
      <c r="CQ74" s="199">
        <v>0</v>
      </c>
      <c r="CR74" s="199">
        <v>2</v>
      </c>
      <c r="CS74" s="199">
        <v>0</v>
      </c>
      <c r="CT74" s="199">
        <v>0</v>
      </c>
      <c r="CU74" s="199">
        <v>2</v>
      </c>
      <c r="CV74" s="199">
        <v>0</v>
      </c>
      <c r="CW74" s="199">
        <v>0</v>
      </c>
      <c r="CX74" s="199">
        <v>0</v>
      </c>
      <c r="CY74" s="199">
        <v>0</v>
      </c>
      <c r="CZ74" s="199">
        <v>0</v>
      </c>
      <c r="DA74" s="199">
        <v>0</v>
      </c>
      <c r="DB74" s="199">
        <v>8</v>
      </c>
      <c r="DC74" s="199">
        <v>0</v>
      </c>
      <c r="DD74" s="199">
        <v>2</v>
      </c>
      <c r="DE74" s="199">
        <v>0</v>
      </c>
      <c r="DF74" s="199">
        <v>0</v>
      </c>
      <c r="DG74" s="199">
        <v>0</v>
      </c>
      <c r="DH74" s="199">
        <v>0</v>
      </c>
      <c r="DI74" s="199">
        <v>0</v>
      </c>
      <c r="DJ74" s="199">
        <v>0</v>
      </c>
      <c r="DK74" s="199">
        <v>0</v>
      </c>
      <c r="DL74" s="199">
        <v>0</v>
      </c>
      <c r="DM74" s="199">
        <v>0</v>
      </c>
      <c r="DN74" s="199">
        <v>0</v>
      </c>
      <c r="DO74" s="199">
        <v>0</v>
      </c>
      <c r="DP74" s="199">
        <v>0</v>
      </c>
      <c r="DQ74" s="199">
        <v>0</v>
      </c>
      <c r="DR74" s="199">
        <v>0</v>
      </c>
      <c r="DS74" s="199">
        <v>0</v>
      </c>
      <c r="DT74" s="199">
        <v>0</v>
      </c>
      <c r="DU74" s="199">
        <v>0</v>
      </c>
      <c r="DV74" s="199">
        <v>0</v>
      </c>
      <c r="DW74" s="199">
        <v>0</v>
      </c>
      <c r="DX74" s="199">
        <v>0</v>
      </c>
      <c r="DY74" s="199">
        <v>16</v>
      </c>
      <c r="DZ74" s="199">
        <v>0</v>
      </c>
      <c r="EA74" s="199">
        <v>0</v>
      </c>
      <c r="EB74" s="199">
        <v>0</v>
      </c>
      <c r="EC74" s="199">
        <v>0</v>
      </c>
      <c r="ED74" s="199">
        <v>0</v>
      </c>
      <c r="EE74" s="199">
        <v>0</v>
      </c>
      <c r="EF74" s="199">
        <v>0</v>
      </c>
      <c r="EG74" s="199">
        <v>4</v>
      </c>
      <c r="EH74" s="199">
        <v>12</v>
      </c>
      <c r="EI74" s="199">
        <v>0</v>
      </c>
      <c r="EJ74" s="199">
        <v>0</v>
      </c>
      <c r="EK74" s="199">
        <v>0</v>
      </c>
      <c r="EL74" s="199">
        <v>0</v>
      </c>
      <c r="EM74" s="199">
        <v>0</v>
      </c>
      <c r="EN74" s="199">
        <v>0</v>
      </c>
      <c r="EO74" s="199">
        <v>0</v>
      </c>
      <c r="EP74" s="199">
        <v>0</v>
      </c>
      <c r="EQ74" s="199">
        <v>0</v>
      </c>
      <c r="ER74" s="199">
        <v>0</v>
      </c>
      <c r="ES74" s="199">
        <v>0</v>
      </c>
    </row>
    <row r="75" spans="1:149" ht="12" customHeight="1">
      <c r="A75" s="27" t="s">
        <v>33</v>
      </c>
      <c r="B75" s="2" t="s">
        <v>83</v>
      </c>
      <c r="C75" s="2" t="s">
        <v>84</v>
      </c>
      <c r="D75" s="2" t="s">
        <v>57</v>
      </c>
      <c r="E75" s="88" t="s">
        <v>114</v>
      </c>
      <c r="F75" s="4">
        <v>12</v>
      </c>
      <c r="G75" s="2" t="s">
        <v>29</v>
      </c>
      <c r="H75" s="2">
        <v>54170</v>
      </c>
      <c r="I75" s="64">
        <v>84.7</v>
      </c>
      <c r="J75" s="64">
        <v>35.86</v>
      </c>
      <c r="K75" s="2">
        <v>16.350000000000001</v>
      </c>
      <c r="L75" s="2">
        <v>7.89</v>
      </c>
      <c r="M75" s="2" t="s">
        <v>29</v>
      </c>
      <c r="N75" s="2">
        <v>0.17</v>
      </c>
      <c r="O75" s="2">
        <v>0.01</v>
      </c>
      <c r="P75" s="2">
        <v>0.21</v>
      </c>
      <c r="Q75" s="2">
        <v>0.22</v>
      </c>
      <c r="R75" s="2">
        <v>2.7E-2</v>
      </c>
      <c r="S75" s="2">
        <v>2.5000000000000001E-2</v>
      </c>
      <c r="T75" s="2">
        <v>1.4E-2</v>
      </c>
      <c r="U75" s="2">
        <v>0.85</v>
      </c>
      <c r="V75" s="2" t="s">
        <v>29</v>
      </c>
      <c r="W75" s="2" t="s">
        <v>29</v>
      </c>
      <c r="X75" s="157" t="s">
        <v>314</v>
      </c>
      <c r="Y75" s="288">
        <v>7233.478000000001</v>
      </c>
      <c r="Z75" s="289">
        <v>4016.7470000000003</v>
      </c>
      <c r="AA75" s="290">
        <v>3333.4</v>
      </c>
      <c r="AB75" s="92">
        <v>56251.125000000007</v>
      </c>
      <c r="AC75" s="92">
        <v>4500.09</v>
      </c>
      <c r="AD75" s="291"/>
      <c r="AE75" s="292">
        <f t="shared" si="8"/>
        <v>286</v>
      </c>
      <c r="AF75" s="291"/>
      <c r="AG75" s="100">
        <v>1705610.4448600004</v>
      </c>
      <c r="AH75" s="99">
        <v>1771702.1</v>
      </c>
      <c r="AI75" s="109">
        <v>730014.60000000009</v>
      </c>
      <c r="AJ75" s="106">
        <v>1041687.5000000001</v>
      </c>
      <c r="AK75" s="114">
        <v>268</v>
      </c>
      <c r="AL75" s="114">
        <v>10</v>
      </c>
      <c r="AM75" s="114">
        <v>0</v>
      </c>
      <c r="AN75" s="114">
        <v>8</v>
      </c>
      <c r="AO75" s="114">
        <v>0</v>
      </c>
      <c r="AP75" s="114">
        <v>0</v>
      </c>
      <c r="AQ75" s="114">
        <v>0</v>
      </c>
      <c r="AR75" s="114">
        <v>0</v>
      </c>
      <c r="AS75" s="114">
        <v>0</v>
      </c>
      <c r="AT75" s="114">
        <v>0</v>
      </c>
      <c r="AU75" s="199">
        <v>6</v>
      </c>
      <c r="AV75" s="199">
        <v>84</v>
      </c>
      <c r="AW75" s="199">
        <v>0</v>
      </c>
      <c r="AX75" s="199">
        <v>2</v>
      </c>
      <c r="AY75" s="199">
        <v>38</v>
      </c>
      <c r="AZ75" s="199">
        <v>0</v>
      </c>
      <c r="BA75" s="199">
        <v>0</v>
      </c>
      <c r="BB75" s="199">
        <v>0</v>
      </c>
      <c r="BC75" s="199">
        <v>0</v>
      </c>
      <c r="BD75" s="199">
        <v>12</v>
      </c>
      <c r="BE75" s="199">
        <v>12</v>
      </c>
      <c r="BF75" s="199">
        <v>2</v>
      </c>
      <c r="BG75" s="199">
        <v>0</v>
      </c>
      <c r="BH75" s="199">
        <v>0</v>
      </c>
      <c r="BI75" s="199">
        <v>0</v>
      </c>
      <c r="BJ75" s="199">
        <v>0</v>
      </c>
      <c r="BK75" s="199">
        <v>0</v>
      </c>
      <c r="BL75" s="199">
        <v>0</v>
      </c>
      <c r="BM75" s="199">
        <v>96</v>
      </c>
      <c r="BN75" s="199">
        <v>2</v>
      </c>
      <c r="BO75" s="199">
        <v>4</v>
      </c>
      <c r="BP75" s="199">
        <v>0</v>
      </c>
      <c r="BQ75" s="199">
        <v>0</v>
      </c>
      <c r="BR75" s="199">
        <v>0</v>
      </c>
      <c r="BS75" s="199">
        <v>0</v>
      </c>
      <c r="BT75" s="199">
        <v>6</v>
      </c>
      <c r="BU75" s="199">
        <v>0</v>
      </c>
      <c r="BV75" s="199">
        <v>0</v>
      </c>
      <c r="BW75" s="199">
        <v>0</v>
      </c>
      <c r="BX75" s="199">
        <v>4</v>
      </c>
      <c r="BY75" s="199">
        <v>0</v>
      </c>
      <c r="BZ75" s="199">
        <v>0</v>
      </c>
      <c r="CA75" s="199">
        <v>0</v>
      </c>
      <c r="CB75" s="199">
        <v>0</v>
      </c>
      <c r="CC75" s="199">
        <v>0</v>
      </c>
      <c r="CD75" s="199">
        <v>0</v>
      </c>
      <c r="CE75" s="199">
        <v>0</v>
      </c>
      <c r="CF75" s="199">
        <v>0</v>
      </c>
      <c r="CG75" s="199">
        <v>0</v>
      </c>
      <c r="CH75" s="199">
        <v>0</v>
      </c>
      <c r="CI75" s="199">
        <v>0</v>
      </c>
      <c r="CJ75" s="199">
        <v>0</v>
      </c>
      <c r="CK75" s="199">
        <v>0</v>
      </c>
      <c r="CL75" s="199">
        <v>0</v>
      </c>
      <c r="CM75" s="199">
        <v>0</v>
      </c>
      <c r="CN75" s="199">
        <v>6</v>
      </c>
      <c r="CO75" s="199">
        <v>0</v>
      </c>
      <c r="CP75" s="199">
        <v>4</v>
      </c>
      <c r="CQ75" s="199">
        <v>0</v>
      </c>
      <c r="CR75" s="199">
        <v>0</v>
      </c>
      <c r="CS75" s="199">
        <v>0</v>
      </c>
      <c r="CT75" s="199">
        <v>0</v>
      </c>
      <c r="CU75" s="199">
        <v>0</v>
      </c>
      <c r="CV75" s="199">
        <v>0</v>
      </c>
      <c r="CW75" s="199">
        <v>0</v>
      </c>
      <c r="CX75" s="199">
        <v>0</v>
      </c>
      <c r="CY75" s="199">
        <v>0</v>
      </c>
      <c r="CZ75" s="199">
        <v>0</v>
      </c>
      <c r="DA75" s="199">
        <v>0</v>
      </c>
      <c r="DB75" s="199">
        <v>0</v>
      </c>
      <c r="DC75" s="199">
        <v>0</v>
      </c>
      <c r="DD75" s="199">
        <v>0</v>
      </c>
      <c r="DE75" s="199">
        <v>0</v>
      </c>
      <c r="DF75" s="199">
        <v>0</v>
      </c>
      <c r="DG75" s="199">
        <v>0</v>
      </c>
      <c r="DH75" s="199">
        <v>0</v>
      </c>
      <c r="DI75" s="199">
        <v>0</v>
      </c>
      <c r="DJ75" s="199">
        <v>0</v>
      </c>
      <c r="DK75" s="199">
        <v>0</v>
      </c>
      <c r="DL75" s="199">
        <v>0</v>
      </c>
      <c r="DM75" s="199">
        <v>0</v>
      </c>
      <c r="DN75" s="199">
        <v>0</v>
      </c>
      <c r="DO75" s="199">
        <v>0</v>
      </c>
      <c r="DP75" s="199">
        <v>0</v>
      </c>
      <c r="DQ75" s="199">
        <v>0</v>
      </c>
      <c r="DR75" s="199">
        <v>0</v>
      </c>
      <c r="DS75" s="199">
        <v>0</v>
      </c>
      <c r="DT75" s="199">
        <v>0</v>
      </c>
      <c r="DU75" s="199">
        <v>0</v>
      </c>
      <c r="DV75" s="199">
        <v>0</v>
      </c>
      <c r="DW75" s="199">
        <v>0</v>
      </c>
      <c r="DX75" s="199">
        <v>0</v>
      </c>
      <c r="DY75" s="199">
        <v>8</v>
      </c>
      <c r="DZ75" s="199">
        <v>0</v>
      </c>
      <c r="EA75" s="199">
        <v>0</v>
      </c>
      <c r="EB75" s="199">
        <v>0</v>
      </c>
      <c r="EC75" s="199">
        <v>0</v>
      </c>
      <c r="ED75" s="199">
        <v>0</v>
      </c>
      <c r="EE75" s="199">
        <v>0</v>
      </c>
      <c r="EF75" s="199">
        <v>0</v>
      </c>
      <c r="EG75" s="199">
        <v>0</v>
      </c>
      <c r="EH75" s="199">
        <v>0</v>
      </c>
      <c r="EI75" s="199">
        <v>0</v>
      </c>
      <c r="EJ75" s="199">
        <v>0</v>
      </c>
      <c r="EK75" s="199">
        <v>0</v>
      </c>
      <c r="EL75" s="199">
        <v>0</v>
      </c>
      <c r="EM75" s="199">
        <v>0</v>
      </c>
      <c r="EN75" s="199">
        <v>0</v>
      </c>
      <c r="EO75" s="199">
        <v>0</v>
      </c>
      <c r="EP75" s="199">
        <v>0</v>
      </c>
      <c r="EQ75" s="199">
        <v>0</v>
      </c>
      <c r="ER75" s="199">
        <v>0</v>
      </c>
      <c r="ES75" s="199">
        <v>0</v>
      </c>
    </row>
    <row r="76" spans="1:149" ht="12" customHeight="1">
      <c r="A76" s="27" t="s">
        <v>33</v>
      </c>
      <c r="B76" s="2" t="s">
        <v>86</v>
      </c>
      <c r="C76" s="2" t="s">
        <v>84</v>
      </c>
      <c r="D76" s="2" t="s">
        <v>57</v>
      </c>
      <c r="E76" s="87" t="s">
        <v>113</v>
      </c>
      <c r="F76" s="4">
        <v>0.50600000000000001</v>
      </c>
      <c r="G76" s="2">
        <v>3.5</v>
      </c>
      <c r="H76" s="2">
        <v>52260</v>
      </c>
      <c r="I76" s="64">
        <v>96.2</v>
      </c>
      <c r="J76" s="64">
        <v>34.43</v>
      </c>
      <c r="K76" s="2">
        <v>15.41</v>
      </c>
      <c r="L76" s="2">
        <v>7.99</v>
      </c>
      <c r="M76" s="2">
        <v>1.6000000000000001E-3</v>
      </c>
      <c r="N76" s="2">
        <v>0.27</v>
      </c>
      <c r="O76" s="2">
        <v>1.0999999999999999E-2</v>
      </c>
      <c r="P76" s="2">
        <v>0.3</v>
      </c>
      <c r="Q76" s="2">
        <v>0.31</v>
      </c>
      <c r="R76" s="2">
        <v>0.01</v>
      </c>
      <c r="S76" s="2">
        <v>2.5999999999999999E-2</v>
      </c>
      <c r="T76" s="2">
        <v>0.01</v>
      </c>
      <c r="U76" s="2">
        <v>1.1000000000000001</v>
      </c>
      <c r="V76" s="2">
        <v>130</v>
      </c>
      <c r="W76" s="2">
        <v>3</v>
      </c>
      <c r="X76" s="157" t="s">
        <v>314</v>
      </c>
      <c r="Y76" s="288">
        <v>9666.86</v>
      </c>
      <c r="Z76" s="289">
        <v>7216.8110000000006</v>
      </c>
      <c r="AA76" s="290">
        <v>2466.7160000000003</v>
      </c>
      <c r="AB76" s="92">
        <v>59301.186000000009</v>
      </c>
      <c r="AC76" s="92">
        <v>15016.967000000001</v>
      </c>
      <c r="AD76" s="291"/>
      <c r="AE76" s="292">
        <f t="shared" si="8"/>
        <v>570.00000000000011</v>
      </c>
      <c r="AF76" s="291"/>
      <c r="AG76" s="98">
        <v>2410915.8173520006</v>
      </c>
      <c r="AH76" s="99">
        <v>1750035.0000000002</v>
      </c>
      <c r="AI76" s="213">
        <v>673346.8</v>
      </c>
      <c r="AJ76" s="106">
        <v>1076688.2000000002</v>
      </c>
      <c r="AK76" s="114">
        <v>3.3333333333333335</v>
      </c>
      <c r="AL76" s="114">
        <v>246.66666666666669</v>
      </c>
      <c r="AM76" s="114">
        <v>20</v>
      </c>
      <c r="AN76" s="114">
        <v>293.33333333333337</v>
      </c>
      <c r="AO76" s="114">
        <v>0</v>
      </c>
      <c r="AP76" s="114">
        <v>3.3333333333333335</v>
      </c>
      <c r="AQ76" s="114">
        <v>3.3333333333333335</v>
      </c>
      <c r="AR76" s="114">
        <v>0</v>
      </c>
      <c r="AS76" s="114">
        <v>0</v>
      </c>
      <c r="AT76" s="114">
        <v>0</v>
      </c>
      <c r="AU76" s="199">
        <v>0</v>
      </c>
      <c r="AV76" s="199">
        <v>0</v>
      </c>
      <c r="AW76" s="199">
        <v>0</v>
      </c>
      <c r="AX76" s="199">
        <v>0</v>
      </c>
      <c r="AY76" s="199">
        <v>0</v>
      </c>
      <c r="AZ76" s="199">
        <v>0</v>
      </c>
      <c r="BA76" s="199">
        <v>0</v>
      </c>
      <c r="BB76" s="199">
        <v>0</v>
      </c>
      <c r="BC76" s="199">
        <v>0</v>
      </c>
      <c r="BD76" s="199">
        <v>3.3333333333333335</v>
      </c>
      <c r="BE76" s="199">
        <v>0</v>
      </c>
      <c r="BF76" s="199">
        <v>0</v>
      </c>
      <c r="BG76" s="199">
        <v>0</v>
      </c>
      <c r="BH76" s="199">
        <v>0</v>
      </c>
      <c r="BI76" s="199">
        <v>0</v>
      </c>
      <c r="BJ76" s="199">
        <v>0</v>
      </c>
      <c r="BK76" s="199">
        <v>0</v>
      </c>
      <c r="BL76" s="199">
        <v>0</v>
      </c>
      <c r="BM76" s="199">
        <v>0</v>
      </c>
      <c r="BN76" s="199">
        <v>0</v>
      </c>
      <c r="BO76" s="199">
        <v>0</v>
      </c>
      <c r="BP76" s="199">
        <v>0</v>
      </c>
      <c r="BQ76" s="199">
        <v>0</v>
      </c>
      <c r="BR76" s="199">
        <v>0</v>
      </c>
      <c r="BS76" s="199">
        <v>0</v>
      </c>
      <c r="BT76" s="199">
        <v>0</v>
      </c>
      <c r="BU76" s="199">
        <v>0</v>
      </c>
      <c r="BV76" s="199">
        <v>0</v>
      </c>
      <c r="BW76" s="199">
        <v>0</v>
      </c>
      <c r="BX76" s="199">
        <v>0</v>
      </c>
      <c r="BY76" s="199">
        <v>0</v>
      </c>
      <c r="BZ76" s="199">
        <v>0</v>
      </c>
      <c r="CA76" s="199">
        <v>0</v>
      </c>
      <c r="CB76" s="199">
        <v>0</v>
      </c>
      <c r="CC76" s="199">
        <v>0</v>
      </c>
      <c r="CD76" s="199">
        <v>0</v>
      </c>
      <c r="CE76" s="199">
        <v>0</v>
      </c>
      <c r="CF76" s="199">
        <v>0</v>
      </c>
      <c r="CG76" s="199">
        <v>6.666666666666667</v>
      </c>
      <c r="CH76" s="199">
        <v>0</v>
      </c>
      <c r="CI76" s="199">
        <v>0</v>
      </c>
      <c r="CJ76" s="199">
        <v>3.3333333333333335</v>
      </c>
      <c r="CK76" s="199">
        <v>0</v>
      </c>
      <c r="CL76" s="199">
        <v>6.666666666666667</v>
      </c>
      <c r="CM76" s="199">
        <v>0</v>
      </c>
      <c r="CN76" s="199">
        <v>60</v>
      </c>
      <c r="CO76" s="199">
        <v>40</v>
      </c>
      <c r="CP76" s="199">
        <v>0</v>
      </c>
      <c r="CQ76" s="199">
        <v>10</v>
      </c>
      <c r="CR76" s="199">
        <v>36.666666666666664</v>
      </c>
      <c r="CS76" s="199">
        <v>6.666666666666667</v>
      </c>
      <c r="CT76" s="199">
        <v>0</v>
      </c>
      <c r="CU76" s="199">
        <v>0</v>
      </c>
      <c r="CV76" s="199">
        <v>0</v>
      </c>
      <c r="CW76" s="199">
        <v>0</v>
      </c>
      <c r="CX76" s="199">
        <v>0</v>
      </c>
      <c r="CY76" s="199">
        <v>0</v>
      </c>
      <c r="CZ76" s="199">
        <v>0</v>
      </c>
      <c r="DA76" s="199">
        <v>0</v>
      </c>
      <c r="DB76" s="199">
        <v>76.666666666666671</v>
      </c>
      <c r="DC76" s="199">
        <v>0</v>
      </c>
      <c r="DD76" s="199">
        <v>0</v>
      </c>
      <c r="DE76" s="199">
        <v>0</v>
      </c>
      <c r="DF76" s="199">
        <v>0</v>
      </c>
      <c r="DG76" s="199">
        <v>0</v>
      </c>
      <c r="DH76" s="199">
        <v>0</v>
      </c>
      <c r="DI76" s="199">
        <v>0</v>
      </c>
      <c r="DJ76" s="199">
        <v>0</v>
      </c>
      <c r="DK76" s="199">
        <v>0</v>
      </c>
      <c r="DL76" s="199">
        <v>0</v>
      </c>
      <c r="DM76" s="199">
        <v>0</v>
      </c>
      <c r="DN76" s="199">
        <v>10</v>
      </c>
      <c r="DO76" s="199">
        <v>10</v>
      </c>
      <c r="DP76" s="199">
        <v>0</v>
      </c>
      <c r="DQ76" s="199">
        <v>0</v>
      </c>
      <c r="DR76" s="199">
        <v>0</v>
      </c>
      <c r="DS76" s="199">
        <v>0</v>
      </c>
      <c r="DT76" s="199">
        <v>0</v>
      </c>
      <c r="DU76" s="199">
        <v>0</v>
      </c>
      <c r="DV76" s="199">
        <v>0</v>
      </c>
      <c r="DW76" s="199">
        <v>0</v>
      </c>
      <c r="DX76" s="199">
        <v>0</v>
      </c>
      <c r="DY76" s="199">
        <v>186.66666666666669</v>
      </c>
      <c r="DZ76" s="199">
        <v>6.666666666666667</v>
      </c>
      <c r="EA76" s="199">
        <v>0</v>
      </c>
      <c r="EB76" s="199">
        <v>0</v>
      </c>
      <c r="EC76" s="199">
        <v>100</v>
      </c>
      <c r="ED76" s="199">
        <v>0</v>
      </c>
      <c r="EE76" s="199">
        <v>0</v>
      </c>
      <c r="EF76" s="199">
        <v>0</v>
      </c>
      <c r="EG76" s="199">
        <v>3.3333333333333335</v>
      </c>
      <c r="EH76" s="199">
        <v>3.3333333333333335</v>
      </c>
      <c r="EI76" s="199">
        <v>0</v>
      </c>
      <c r="EJ76" s="199">
        <v>0</v>
      </c>
      <c r="EK76" s="199">
        <v>0</v>
      </c>
      <c r="EL76" s="199">
        <v>0</v>
      </c>
      <c r="EM76" s="199">
        <v>0</v>
      </c>
      <c r="EN76" s="199">
        <v>0</v>
      </c>
      <c r="EO76" s="199">
        <v>0</v>
      </c>
      <c r="EP76" s="199">
        <v>0</v>
      </c>
      <c r="EQ76" s="199">
        <v>0</v>
      </c>
      <c r="ER76" s="199">
        <v>0</v>
      </c>
      <c r="ES76" s="199">
        <v>0</v>
      </c>
    </row>
    <row r="77" spans="1:149" ht="12" customHeight="1">
      <c r="A77" s="27" t="s">
        <v>33</v>
      </c>
      <c r="B77" s="2" t="s">
        <v>86</v>
      </c>
      <c r="C77" s="2" t="s">
        <v>84</v>
      </c>
      <c r="D77" s="2" t="s">
        <v>57</v>
      </c>
      <c r="E77" s="88" t="s">
        <v>114</v>
      </c>
      <c r="F77" s="4">
        <v>11.5</v>
      </c>
      <c r="G77" s="2" t="s">
        <v>29</v>
      </c>
      <c r="H77" s="2">
        <v>53250</v>
      </c>
      <c r="I77" s="64">
        <v>83.9</v>
      </c>
      <c r="J77" s="64">
        <v>35.18</v>
      </c>
      <c r="K77" s="2">
        <v>16.25</v>
      </c>
      <c r="L77" s="2">
        <v>7.97</v>
      </c>
      <c r="M77" s="2" t="s">
        <v>29</v>
      </c>
      <c r="N77" s="2">
        <v>0.24</v>
      </c>
      <c r="O77" s="2">
        <v>1.6E-2</v>
      </c>
      <c r="P77" s="2">
        <v>0.28000000000000003</v>
      </c>
      <c r="Q77" s="2">
        <v>0.3</v>
      </c>
      <c r="R77" s="2">
        <v>0.03</v>
      </c>
      <c r="S77" s="2">
        <v>2.5999999999999999E-2</v>
      </c>
      <c r="T77" s="2">
        <v>1.0999999999999999E-2</v>
      </c>
      <c r="U77" s="2">
        <v>0.83</v>
      </c>
      <c r="V77" s="2" t="s">
        <v>29</v>
      </c>
      <c r="W77" s="2" t="s">
        <v>29</v>
      </c>
      <c r="X77" s="157" t="s">
        <v>314</v>
      </c>
      <c r="Y77" s="288">
        <v>6583.4650000000011</v>
      </c>
      <c r="Z77" s="289">
        <v>4650.0930000000008</v>
      </c>
      <c r="AA77" s="290">
        <v>1883.3710000000001</v>
      </c>
      <c r="AB77" s="92">
        <v>40284.139000000003</v>
      </c>
      <c r="AC77" s="92">
        <v>15783.649000000001</v>
      </c>
      <c r="AD77" s="291"/>
      <c r="AE77" s="292">
        <f t="shared" si="8"/>
        <v>86.666666666666671</v>
      </c>
      <c r="AF77" s="291"/>
      <c r="AG77" s="100">
        <v>1691710.0335240003</v>
      </c>
      <c r="AH77" s="99">
        <v>1680033.6</v>
      </c>
      <c r="AI77" s="109">
        <v>726681.20000000007</v>
      </c>
      <c r="AJ77" s="106">
        <v>953352.40000000014</v>
      </c>
      <c r="AK77" s="114">
        <v>50</v>
      </c>
      <c r="AL77" s="114">
        <v>0</v>
      </c>
      <c r="AM77" s="114">
        <v>36.666666666666671</v>
      </c>
      <c r="AN77" s="114">
        <v>0</v>
      </c>
      <c r="AO77" s="114">
        <v>0</v>
      </c>
      <c r="AP77" s="114">
        <v>0</v>
      </c>
      <c r="AQ77" s="114">
        <v>0</v>
      </c>
      <c r="AR77" s="114">
        <v>0</v>
      </c>
      <c r="AS77" s="114">
        <v>0</v>
      </c>
      <c r="AT77" s="114">
        <v>0</v>
      </c>
      <c r="AU77" s="199">
        <v>0</v>
      </c>
      <c r="AV77" s="199">
        <v>0</v>
      </c>
      <c r="AW77" s="199">
        <v>0</v>
      </c>
      <c r="AX77" s="199">
        <v>6.666666666666667</v>
      </c>
      <c r="AY77" s="199">
        <v>0</v>
      </c>
      <c r="AZ77" s="199">
        <v>0</v>
      </c>
      <c r="BA77" s="199">
        <v>0</v>
      </c>
      <c r="BB77" s="199">
        <v>0</v>
      </c>
      <c r="BC77" s="199">
        <v>0</v>
      </c>
      <c r="BD77" s="199">
        <v>10</v>
      </c>
      <c r="BE77" s="199">
        <v>13.333333333333334</v>
      </c>
      <c r="BF77" s="199">
        <v>0</v>
      </c>
      <c r="BG77" s="199">
        <v>0</v>
      </c>
      <c r="BH77" s="199">
        <v>0</v>
      </c>
      <c r="BI77" s="199">
        <v>0</v>
      </c>
      <c r="BJ77" s="199">
        <v>0</v>
      </c>
      <c r="BK77" s="199">
        <v>0</v>
      </c>
      <c r="BL77" s="199">
        <v>0</v>
      </c>
      <c r="BM77" s="199">
        <v>0</v>
      </c>
      <c r="BN77" s="199">
        <v>0</v>
      </c>
      <c r="BO77" s="199">
        <v>6.666666666666667</v>
      </c>
      <c r="BP77" s="199">
        <v>0</v>
      </c>
      <c r="BQ77" s="199">
        <v>0</v>
      </c>
      <c r="BR77" s="199">
        <v>0</v>
      </c>
      <c r="BS77" s="199">
        <v>0</v>
      </c>
      <c r="BT77" s="199">
        <v>0</v>
      </c>
      <c r="BU77" s="199">
        <v>0</v>
      </c>
      <c r="BV77" s="199">
        <v>0</v>
      </c>
      <c r="BW77" s="199">
        <v>0</v>
      </c>
      <c r="BX77" s="199">
        <v>0</v>
      </c>
      <c r="BY77" s="199">
        <v>0</v>
      </c>
      <c r="BZ77" s="199">
        <v>0</v>
      </c>
      <c r="CA77" s="199">
        <v>0</v>
      </c>
      <c r="CB77" s="199">
        <v>0</v>
      </c>
      <c r="CC77" s="199">
        <v>0</v>
      </c>
      <c r="CD77" s="199">
        <v>0</v>
      </c>
      <c r="CE77" s="199">
        <v>0</v>
      </c>
      <c r="CF77" s="199">
        <v>0</v>
      </c>
      <c r="CG77" s="199">
        <v>0</v>
      </c>
      <c r="CH77" s="199">
        <v>0</v>
      </c>
      <c r="CI77" s="199">
        <v>0</v>
      </c>
      <c r="CJ77" s="199">
        <v>0</v>
      </c>
      <c r="CK77" s="199">
        <v>0</v>
      </c>
      <c r="CL77" s="199">
        <v>0</v>
      </c>
      <c r="CM77" s="199">
        <v>0</v>
      </c>
      <c r="CN77" s="199">
        <v>20</v>
      </c>
      <c r="CO77" s="199">
        <v>20</v>
      </c>
      <c r="CP77" s="199">
        <v>0</v>
      </c>
      <c r="CQ77" s="199">
        <v>0</v>
      </c>
      <c r="CR77" s="199">
        <v>10</v>
      </c>
      <c r="CS77" s="199">
        <v>0</v>
      </c>
      <c r="CT77" s="199">
        <v>0</v>
      </c>
      <c r="CU77" s="199">
        <v>0</v>
      </c>
      <c r="CV77" s="199">
        <v>0</v>
      </c>
      <c r="CW77" s="199">
        <v>0</v>
      </c>
      <c r="CX77" s="199">
        <v>0</v>
      </c>
      <c r="CY77" s="199">
        <v>0</v>
      </c>
      <c r="CZ77" s="199">
        <v>0</v>
      </c>
      <c r="DA77" s="199">
        <v>0</v>
      </c>
      <c r="DB77" s="199">
        <v>0</v>
      </c>
      <c r="DC77" s="199">
        <v>0</v>
      </c>
      <c r="DD77" s="199">
        <v>0</v>
      </c>
      <c r="DE77" s="199">
        <v>0</v>
      </c>
      <c r="DF77" s="199">
        <v>0</v>
      </c>
      <c r="DG77" s="199">
        <v>0</v>
      </c>
      <c r="DH77" s="199">
        <v>0</v>
      </c>
      <c r="DI77" s="199">
        <v>0</v>
      </c>
      <c r="DJ77" s="199">
        <v>0</v>
      </c>
      <c r="DK77" s="199">
        <v>0</v>
      </c>
      <c r="DL77" s="199">
        <v>0</v>
      </c>
      <c r="DM77" s="199">
        <v>0</v>
      </c>
      <c r="DN77" s="199">
        <v>0</v>
      </c>
      <c r="DO77" s="199">
        <v>0</v>
      </c>
      <c r="DP77" s="199">
        <v>0</v>
      </c>
      <c r="DQ77" s="199">
        <v>0</v>
      </c>
      <c r="DR77" s="199">
        <v>0</v>
      </c>
      <c r="DS77" s="199">
        <v>0</v>
      </c>
      <c r="DT77" s="199">
        <v>0</v>
      </c>
      <c r="DU77" s="199">
        <v>0</v>
      </c>
      <c r="DV77" s="199">
        <v>0</v>
      </c>
      <c r="DW77" s="199">
        <v>0</v>
      </c>
      <c r="DX77" s="199">
        <v>0</v>
      </c>
      <c r="DY77" s="199">
        <v>13.333333333333334</v>
      </c>
      <c r="DZ77" s="199">
        <v>0</v>
      </c>
      <c r="EA77" s="199">
        <v>0</v>
      </c>
      <c r="EB77" s="199">
        <v>0</v>
      </c>
      <c r="EC77" s="199">
        <v>23.333333333333336</v>
      </c>
      <c r="ED77" s="199">
        <v>0</v>
      </c>
      <c r="EE77" s="199">
        <v>0</v>
      </c>
      <c r="EF77" s="199">
        <v>0</v>
      </c>
      <c r="EG77" s="199">
        <v>0</v>
      </c>
      <c r="EH77" s="199">
        <v>0</v>
      </c>
      <c r="EI77" s="199">
        <v>0</v>
      </c>
      <c r="EJ77" s="199">
        <v>0</v>
      </c>
      <c r="EK77" s="199">
        <v>0</v>
      </c>
      <c r="EL77" s="199">
        <v>0</v>
      </c>
      <c r="EM77" s="199">
        <v>0</v>
      </c>
      <c r="EN77" s="199">
        <v>0</v>
      </c>
      <c r="EO77" s="199">
        <v>0</v>
      </c>
      <c r="EP77" s="199">
        <v>0</v>
      </c>
      <c r="EQ77" s="199">
        <v>0</v>
      </c>
      <c r="ER77" s="199">
        <v>0</v>
      </c>
      <c r="ES77" s="199">
        <v>0</v>
      </c>
    </row>
    <row r="78" spans="1:149" ht="12" customHeight="1">
      <c r="A78" s="27" t="s">
        <v>33</v>
      </c>
      <c r="B78" s="2" t="s">
        <v>88</v>
      </c>
      <c r="C78" s="2" t="s">
        <v>84</v>
      </c>
      <c r="D78" s="2" t="s">
        <v>57</v>
      </c>
      <c r="E78" s="87" t="s">
        <v>113</v>
      </c>
      <c r="F78" s="4">
        <v>0.56399999999999995</v>
      </c>
      <c r="G78" s="2">
        <v>3</v>
      </c>
      <c r="H78" s="2">
        <v>51240</v>
      </c>
      <c r="I78" s="64">
        <v>96.6</v>
      </c>
      <c r="J78" s="64">
        <v>33.65</v>
      </c>
      <c r="K78" s="2">
        <v>14.23</v>
      </c>
      <c r="L78" s="2">
        <v>7.98</v>
      </c>
      <c r="M78" s="2" t="s">
        <v>303</v>
      </c>
      <c r="N78" s="2">
        <v>0.27</v>
      </c>
      <c r="O78" s="2">
        <v>2.1000000000000001E-2</v>
      </c>
      <c r="P78" s="2">
        <v>0.33</v>
      </c>
      <c r="Q78" s="2">
        <v>0.35</v>
      </c>
      <c r="R78" s="2">
        <v>1.7000000000000001E-2</v>
      </c>
      <c r="S78" s="2">
        <v>0.03</v>
      </c>
      <c r="T78" s="2">
        <v>1.4E-2</v>
      </c>
      <c r="U78" s="2">
        <v>1.1000000000000001</v>
      </c>
      <c r="V78" s="2">
        <v>120</v>
      </c>
      <c r="W78" s="2">
        <v>2</v>
      </c>
      <c r="X78" s="157" t="s">
        <v>314</v>
      </c>
      <c r="Y78" s="288">
        <v>11033.554000000002</v>
      </c>
      <c r="Z78" s="289">
        <v>3716.7410000000004</v>
      </c>
      <c r="AA78" s="290">
        <v>7550.1510000000007</v>
      </c>
      <c r="AB78" s="92">
        <v>77784.88900000001</v>
      </c>
      <c r="AC78" s="92">
        <v>7583.4850000000006</v>
      </c>
      <c r="AD78" s="291">
        <f>LOG(AC78)</f>
        <v>3.8798688320762493</v>
      </c>
      <c r="AE78" s="292">
        <f t="shared" si="8"/>
        <v>238</v>
      </c>
      <c r="AF78" s="291">
        <f>LOG(AE78)</f>
        <v>2.3765769570565118</v>
      </c>
      <c r="AG78" s="98">
        <v>819918.19803600025</v>
      </c>
      <c r="AH78" s="99">
        <v>1608365.5</v>
      </c>
      <c r="AI78" s="213">
        <v>686680.4</v>
      </c>
      <c r="AJ78" s="106">
        <v>921685.10000000009</v>
      </c>
      <c r="AK78" s="114">
        <v>66</v>
      </c>
      <c r="AL78" s="114">
        <v>20</v>
      </c>
      <c r="AM78" s="114">
        <v>0</v>
      </c>
      <c r="AN78" s="114">
        <v>146</v>
      </c>
      <c r="AO78" s="114">
        <v>0</v>
      </c>
      <c r="AP78" s="114">
        <v>2</v>
      </c>
      <c r="AQ78" s="114">
        <v>4</v>
      </c>
      <c r="AR78" s="114">
        <v>0</v>
      </c>
      <c r="AS78" s="114">
        <v>0</v>
      </c>
      <c r="AT78" s="114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2</v>
      </c>
      <c r="BC78" s="199">
        <v>0</v>
      </c>
      <c r="BD78" s="199">
        <v>20</v>
      </c>
      <c r="BE78" s="199">
        <v>4</v>
      </c>
      <c r="BF78" s="199">
        <v>0</v>
      </c>
      <c r="BG78" s="199">
        <v>0</v>
      </c>
      <c r="BH78" s="199">
        <v>0</v>
      </c>
      <c r="BI78" s="199">
        <v>0</v>
      </c>
      <c r="BJ78" s="199">
        <v>0</v>
      </c>
      <c r="BK78" s="199">
        <v>0</v>
      </c>
      <c r="BL78" s="199">
        <v>0</v>
      </c>
      <c r="BM78" s="199">
        <v>0</v>
      </c>
      <c r="BN78" s="199">
        <v>0</v>
      </c>
      <c r="BO78" s="199">
        <v>0</v>
      </c>
      <c r="BP78" s="199">
        <v>0</v>
      </c>
      <c r="BQ78" s="199">
        <v>0</v>
      </c>
      <c r="BR78" s="199">
        <v>2</v>
      </c>
      <c r="BS78" s="199">
        <v>0</v>
      </c>
      <c r="BT78" s="199">
        <v>24</v>
      </c>
      <c r="BU78" s="199">
        <v>0</v>
      </c>
      <c r="BV78" s="199">
        <v>0</v>
      </c>
      <c r="BW78" s="199">
        <v>0</v>
      </c>
      <c r="BX78" s="199">
        <v>8</v>
      </c>
      <c r="BY78" s="199">
        <v>2</v>
      </c>
      <c r="BZ78" s="199">
        <v>0</v>
      </c>
      <c r="CA78" s="199">
        <v>0</v>
      </c>
      <c r="CB78" s="199">
        <v>0</v>
      </c>
      <c r="CC78" s="199">
        <v>4</v>
      </c>
      <c r="CD78" s="199">
        <v>0</v>
      </c>
      <c r="CE78" s="199">
        <v>0</v>
      </c>
      <c r="CF78" s="199">
        <v>0</v>
      </c>
      <c r="CG78" s="199">
        <v>0</v>
      </c>
      <c r="CH78" s="199">
        <v>0</v>
      </c>
      <c r="CI78" s="199">
        <v>0</v>
      </c>
      <c r="CJ78" s="199">
        <v>0</v>
      </c>
      <c r="CK78" s="199">
        <v>0</v>
      </c>
      <c r="CL78" s="199">
        <v>0</v>
      </c>
      <c r="CM78" s="199">
        <v>0</v>
      </c>
      <c r="CN78" s="199">
        <v>12</v>
      </c>
      <c r="CO78" s="199">
        <v>4</v>
      </c>
      <c r="CP78" s="199">
        <v>0</v>
      </c>
      <c r="CQ78" s="199">
        <v>0</v>
      </c>
      <c r="CR78" s="199">
        <v>0</v>
      </c>
      <c r="CS78" s="199">
        <v>4</v>
      </c>
      <c r="CT78" s="199">
        <v>0</v>
      </c>
      <c r="CU78" s="199">
        <v>0</v>
      </c>
      <c r="CV78" s="199">
        <v>0</v>
      </c>
      <c r="CW78" s="199">
        <v>0</v>
      </c>
      <c r="CX78" s="199">
        <v>0</v>
      </c>
      <c r="CY78" s="199">
        <v>0</v>
      </c>
      <c r="CZ78" s="199">
        <v>0</v>
      </c>
      <c r="DA78" s="199">
        <v>0</v>
      </c>
      <c r="DB78" s="199">
        <v>0</v>
      </c>
      <c r="DC78" s="199">
        <v>0</v>
      </c>
      <c r="DD78" s="199">
        <v>0</v>
      </c>
      <c r="DE78" s="199">
        <v>0</v>
      </c>
      <c r="DF78" s="199">
        <v>0</v>
      </c>
      <c r="DG78" s="199">
        <v>0</v>
      </c>
      <c r="DH78" s="199">
        <v>0</v>
      </c>
      <c r="DI78" s="199">
        <v>0</v>
      </c>
      <c r="DJ78" s="199">
        <v>0</v>
      </c>
      <c r="DK78" s="199">
        <v>0</v>
      </c>
      <c r="DL78" s="199">
        <v>0</v>
      </c>
      <c r="DM78" s="199">
        <v>0</v>
      </c>
      <c r="DN78" s="199">
        <v>0</v>
      </c>
      <c r="DO78" s="199">
        <v>0</v>
      </c>
      <c r="DP78" s="199">
        <v>0</v>
      </c>
      <c r="DQ78" s="199">
        <v>0</v>
      </c>
      <c r="DR78" s="199">
        <v>0</v>
      </c>
      <c r="DS78" s="199">
        <v>0</v>
      </c>
      <c r="DT78" s="199">
        <v>0</v>
      </c>
      <c r="DU78" s="199">
        <v>0</v>
      </c>
      <c r="DV78" s="199">
        <v>0</v>
      </c>
      <c r="DW78" s="199">
        <v>0</v>
      </c>
      <c r="DX78" s="199">
        <v>0</v>
      </c>
      <c r="DY78" s="199">
        <v>142</v>
      </c>
      <c r="DZ78" s="199">
        <v>0</v>
      </c>
      <c r="EA78" s="199">
        <v>0</v>
      </c>
      <c r="EB78" s="199">
        <v>0</v>
      </c>
      <c r="EC78" s="199">
        <v>4</v>
      </c>
      <c r="ED78" s="199">
        <v>0</v>
      </c>
      <c r="EE78" s="199">
        <v>0</v>
      </c>
      <c r="EF78" s="199">
        <v>0</v>
      </c>
      <c r="EG78" s="199">
        <v>2</v>
      </c>
      <c r="EH78" s="199">
        <v>4</v>
      </c>
      <c r="EI78" s="199">
        <v>0</v>
      </c>
      <c r="EJ78" s="199">
        <v>0</v>
      </c>
      <c r="EK78" s="199">
        <v>0</v>
      </c>
      <c r="EL78" s="199">
        <v>0</v>
      </c>
      <c r="EM78" s="199">
        <v>0</v>
      </c>
      <c r="EN78" s="199">
        <v>0</v>
      </c>
      <c r="EO78" s="199">
        <v>0</v>
      </c>
      <c r="EP78" s="199">
        <v>0</v>
      </c>
      <c r="EQ78" s="199">
        <v>0</v>
      </c>
      <c r="ER78" s="199">
        <v>0</v>
      </c>
      <c r="ES78" s="199">
        <v>0</v>
      </c>
    </row>
    <row r="79" spans="1:149" ht="12" customHeight="1" thickBot="1">
      <c r="A79" s="28" t="s">
        <v>33</v>
      </c>
      <c r="B79" s="12" t="s">
        <v>88</v>
      </c>
      <c r="C79" s="12" t="s">
        <v>84</v>
      </c>
      <c r="D79" s="12" t="s">
        <v>57</v>
      </c>
      <c r="E79" s="89" t="s">
        <v>114</v>
      </c>
      <c r="F79" s="14">
        <v>11.5</v>
      </c>
      <c r="G79" s="2" t="s">
        <v>29</v>
      </c>
      <c r="H79" s="2">
        <v>51240</v>
      </c>
      <c r="I79" s="64">
        <v>92.2</v>
      </c>
      <c r="J79" s="64">
        <v>33.64</v>
      </c>
      <c r="K79" s="2">
        <v>14.21</v>
      </c>
      <c r="L79" s="2">
        <v>7.96</v>
      </c>
      <c r="M79" s="2" t="s">
        <v>29</v>
      </c>
      <c r="N79" s="2">
        <v>0.24</v>
      </c>
      <c r="O79" s="2">
        <v>2.1999999999999999E-2</v>
      </c>
      <c r="P79" s="2">
        <v>0.25</v>
      </c>
      <c r="Q79" s="2">
        <v>0.27</v>
      </c>
      <c r="R79" s="2">
        <v>1.7999999999999999E-2</v>
      </c>
      <c r="S79" s="2">
        <v>2.5000000000000001E-2</v>
      </c>
      <c r="T79" s="2">
        <v>1.2E-2</v>
      </c>
      <c r="U79" s="2">
        <v>1.1000000000000001</v>
      </c>
      <c r="V79" s="2" t="s">
        <v>29</v>
      </c>
      <c r="W79" s="2" t="s">
        <v>29</v>
      </c>
      <c r="X79" s="157" t="s">
        <v>314</v>
      </c>
      <c r="Y79" s="288">
        <v>9283.5190000000002</v>
      </c>
      <c r="Z79" s="289">
        <v>3150.0630000000001</v>
      </c>
      <c r="AA79" s="290">
        <v>6333.46</v>
      </c>
      <c r="AB79" s="93">
        <v>62601.252000000008</v>
      </c>
      <c r="AC79" s="93">
        <v>4716.7610000000004</v>
      </c>
      <c r="AD79" s="291"/>
      <c r="AE79" s="292">
        <f t="shared" si="8"/>
        <v>163.33333333333331</v>
      </c>
      <c r="AF79" s="291"/>
      <c r="AG79" s="101">
        <v>661524.69689600007</v>
      </c>
      <c r="AH79" s="102">
        <v>1683367.0000000002</v>
      </c>
      <c r="AI79" s="110">
        <v>796682.60000000009</v>
      </c>
      <c r="AJ79" s="110">
        <v>886684.40000000014</v>
      </c>
      <c r="AK79" s="114">
        <v>60</v>
      </c>
      <c r="AL79" s="114">
        <v>20</v>
      </c>
      <c r="AM79" s="114">
        <v>0</v>
      </c>
      <c r="AN79" s="114">
        <v>83.333333333333329</v>
      </c>
      <c r="AO79" s="114">
        <v>0</v>
      </c>
      <c r="AP79" s="114">
        <v>0</v>
      </c>
      <c r="AQ79" s="114">
        <v>0</v>
      </c>
      <c r="AR79" s="114">
        <v>0</v>
      </c>
      <c r="AS79" s="114">
        <v>0</v>
      </c>
      <c r="AT79" s="114">
        <v>0</v>
      </c>
      <c r="AU79" s="199">
        <v>0</v>
      </c>
      <c r="AV79" s="199">
        <v>0</v>
      </c>
      <c r="AW79" s="199">
        <v>0</v>
      </c>
      <c r="AX79" s="199">
        <v>0</v>
      </c>
      <c r="AY79" s="199">
        <v>13.333333333333334</v>
      </c>
      <c r="AZ79" s="199">
        <v>0</v>
      </c>
      <c r="BA79" s="199">
        <v>0</v>
      </c>
      <c r="BB79" s="199">
        <v>0</v>
      </c>
      <c r="BC79" s="199">
        <v>0</v>
      </c>
      <c r="BD79" s="199">
        <v>16.666666666666664</v>
      </c>
      <c r="BE79" s="199">
        <v>3.3333333333333335</v>
      </c>
      <c r="BF79" s="199">
        <v>0</v>
      </c>
      <c r="BG79" s="199">
        <v>0</v>
      </c>
      <c r="BH79" s="199">
        <v>0</v>
      </c>
      <c r="BI79" s="199">
        <v>0</v>
      </c>
      <c r="BJ79" s="199">
        <v>0</v>
      </c>
      <c r="BK79" s="199">
        <v>0</v>
      </c>
      <c r="BL79" s="199">
        <v>0</v>
      </c>
      <c r="BM79" s="199">
        <v>0</v>
      </c>
      <c r="BN79" s="199">
        <v>0</v>
      </c>
      <c r="BO79" s="199">
        <v>0</v>
      </c>
      <c r="BP79" s="199">
        <v>0</v>
      </c>
      <c r="BQ79" s="199">
        <v>0</v>
      </c>
      <c r="BR79" s="199">
        <v>0</v>
      </c>
      <c r="BS79" s="199">
        <v>0</v>
      </c>
      <c r="BT79" s="199">
        <v>13.333333333333334</v>
      </c>
      <c r="BU79" s="199">
        <v>0</v>
      </c>
      <c r="BV79" s="199">
        <v>0</v>
      </c>
      <c r="BW79" s="199">
        <v>0</v>
      </c>
      <c r="BX79" s="199">
        <v>6.666666666666667</v>
      </c>
      <c r="BY79" s="199">
        <v>3.3333333333333335</v>
      </c>
      <c r="BZ79" s="199">
        <v>0</v>
      </c>
      <c r="CA79" s="199">
        <v>0</v>
      </c>
      <c r="CB79" s="199">
        <v>0</v>
      </c>
      <c r="CC79" s="199">
        <v>3.3333333333333335</v>
      </c>
      <c r="CD79" s="199">
        <v>0</v>
      </c>
      <c r="CE79" s="199">
        <v>0</v>
      </c>
      <c r="CF79" s="199">
        <v>0</v>
      </c>
      <c r="CG79" s="199">
        <v>0</v>
      </c>
      <c r="CH79" s="199">
        <v>0</v>
      </c>
      <c r="CI79" s="199">
        <v>0</v>
      </c>
      <c r="CJ79" s="199">
        <v>0</v>
      </c>
      <c r="CK79" s="199">
        <v>0</v>
      </c>
      <c r="CL79" s="199">
        <v>0</v>
      </c>
      <c r="CM79" s="199">
        <v>0</v>
      </c>
      <c r="CN79" s="199">
        <v>16.666666666666664</v>
      </c>
      <c r="CO79" s="199">
        <v>0</v>
      </c>
      <c r="CP79" s="199">
        <v>0</v>
      </c>
      <c r="CQ79" s="199">
        <v>0</v>
      </c>
      <c r="CR79" s="199">
        <v>3.3333333333333335</v>
      </c>
      <c r="CS79" s="199">
        <v>0</v>
      </c>
      <c r="CT79" s="199">
        <v>0</v>
      </c>
      <c r="CU79" s="199">
        <v>0</v>
      </c>
      <c r="CV79" s="199">
        <v>0</v>
      </c>
      <c r="CW79" s="199">
        <v>0</v>
      </c>
      <c r="CX79" s="199">
        <v>0</v>
      </c>
      <c r="CY79" s="199">
        <v>0</v>
      </c>
      <c r="CZ79" s="199">
        <v>0</v>
      </c>
      <c r="DA79" s="199">
        <v>0</v>
      </c>
      <c r="DB79" s="199">
        <v>0</v>
      </c>
      <c r="DC79" s="199">
        <v>0</v>
      </c>
      <c r="DD79" s="199">
        <v>0</v>
      </c>
      <c r="DE79" s="199">
        <v>0</v>
      </c>
      <c r="DF79" s="199">
        <v>0</v>
      </c>
      <c r="DG79" s="199">
        <v>0</v>
      </c>
      <c r="DH79" s="199">
        <v>0</v>
      </c>
      <c r="DI79" s="199">
        <v>0</v>
      </c>
      <c r="DJ79" s="199">
        <v>0</v>
      </c>
      <c r="DK79" s="199">
        <v>0</v>
      </c>
      <c r="DL79" s="199">
        <v>0</v>
      </c>
      <c r="DM79" s="199">
        <v>0</v>
      </c>
      <c r="DN79" s="199">
        <v>0</v>
      </c>
      <c r="DO79" s="199">
        <v>0</v>
      </c>
      <c r="DP79" s="199">
        <v>0</v>
      </c>
      <c r="DQ79" s="199">
        <v>0</v>
      </c>
      <c r="DR79" s="199">
        <v>0</v>
      </c>
      <c r="DS79" s="199">
        <v>0</v>
      </c>
      <c r="DT79" s="199">
        <v>0</v>
      </c>
      <c r="DU79" s="199">
        <v>0</v>
      </c>
      <c r="DV79" s="199">
        <v>0</v>
      </c>
      <c r="DW79" s="199">
        <v>0</v>
      </c>
      <c r="DX79" s="199">
        <v>0</v>
      </c>
      <c r="DY79" s="199">
        <v>80</v>
      </c>
      <c r="DZ79" s="199">
        <v>0</v>
      </c>
      <c r="EA79" s="199">
        <v>0</v>
      </c>
      <c r="EB79" s="199">
        <v>0</v>
      </c>
      <c r="EC79" s="199">
        <v>3.3333333333333335</v>
      </c>
      <c r="ED79" s="199">
        <v>0</v>
      </c>
      <c r="EE79" s="199">
        <v>0</v>
      </c>
      <c r="EF79" s="199">
        <v>0</v>
      </c>
      <c r="EG79" s="199">
        <v>0</v>
      </c>
      <c r="EH79" s="199">
        <v>0</v>
      </c>
      <c r="EI79" s="199">
        <v>0</v>
      </c>
      <c r="EJ79" s="199">
        <v>0</v>
      </c>
      <c r="EK79" s="199">
        <v>0</v>
      </c>
      <c r="EL79" s="199">
        <v>0</v>
      </c>
      <c r="EM79" s="199">
        <v>0</v>
      </c>
      <c r="EN79" s="199">
        <v>0</v>
      </c>
      <c r="EO79" s="199">
        <v>0</v>
      </c>
      <c r="EP79" s="199">
        <v>0</v>
      </c>
      <c r="EQ79" s="199">
        <v>0</v>
      </c>
      <c r="ER79" s="199">
        <v>0</v>
      </c>
      <c r="ES79" s="199">
        <v>0</v>
      </c>
    </row>
    <row r="80" spans="1:149" ht="12" customHeight="1">
      <c r="A80" s="32" t="s">
        <v>33</v>
      </c>
      <c r="B80" s="11" t="s">
        <v>91</v>
      </c>
      <c r="C80" s="11" t="s">
        <v>90</v>
      </c>
      <c r="D80" s="11" t="s">
        <v>57</v>
      </c>
      <c r="E80" s="90" t="s">
        <v>113</v>
      </c>
      <c r="F80" s="13">
        <v>0.51200000000000001</v>
      </c>
      <c r="G80" s="2">
        <v>2.5</v>
      </c>
      <c r="H80" s="2">
        <v>31720</v>
      </c>
      <c r="I80" s="64">
        <v>100.5</v>
      </c>
      <c r="J80" s="64">
        <v>19.78</v>
      </c>
      <c r="K80" s="2">
        <v>12.55</v>
      </c>
      <c r="L80" s="2">
        <v>7.81</v>
      </c>
      <c r="M80" s="2">
        <v>4.1999999999999997E-3</v>
      </c>
      <c r="N80" s="2">
        <v>0.31</v>
      </c>
      <c r="O80" s="2">
        <v>0.12</v>
      </c>
      <c r="P80" s="2">
        <v>0.43</v>
      </c>
      <c r="Q80" s="2">
        <v>0.54</v>
      </c>
      <c r="R80" s="2">
        <v>0.01</v>
      </c>
      <c r="S80" s="2">
        <v>2.5000000000000001E-2</v>
      </c>
      <c r="T80" s="2">
        <v>1.6E-2</v>
      </c>
      <c r="U80" s="2">
        <v>1.4</v>
      </c>
      <c r="V80" s="2">
        <v>120</v>
      </c>
      <c r="W80" s="2">
        <v>4</v>
      </c>
      <c r="X80" s="297" t="s">
        <v>315</v>
      </c>
      <c r="Y80" s="288">
        <v>5800.1160000000009</v>
      </c>
      <c r="Z80" s="289">
        <v>3066.7280000000001</v>
      </c>
      <c r="AA80" s="290">
        <v>2766.7220000000002</v>
      </c>
      <c r="AB80" s="94">
        <v>87551.751000000004</v>
      </c>
      <c r="AC80" s="94">
        <v>11383.561000000002</v>
      </c>
      <c r="AD80" s="291">
        <f>LOG(AC80)</f>
        <v>4.0562781391006695</v>
      </c>
      <c r="AE80" s="292">
        <f t="shared" si="8"/>
        <v>2950</v>
      </c>
      <c r="AF80" s="291">
        <f>LOG(AE80)</f>
        <v>3.469822015978163</v>
      </c>
      <c r="AG80" s="98">
        <v>2202765.5877640005</v>
      </c>
      <c r="AH80" s="99">
        <v>3720074.4000000004</v>
      </c>
      <c r="AI80" s="213">
        <v>1983373.0000000002</v>
      </c>
      <c r="AJ80" s="106">
        <v>1736701.4000000001</v>
      </c>
      <c r="AK80" s="114">
        <v>720</v>
      </c>
      <c r="AL80" s="114">
        <v>240</v>
      </c>
      <c r="AM80" s="114">
        <v>170</v>
      </c>
      <c r="AN80" s="114">
        <v>1800</v>
      </c>
      <c r="AO80" s="114">
        <v>0</v>
      </c>
      <c r="AP80" s="114">
        <v>20</v>
      </c>
      <c r="AQ80" s="114">
        <v>0</v>
      </c>
      <c r="AR80" s="114">
        <v>0</v>
      </c>
      <c r="AS80" s="114">
        <v>0</v>
      </c>
      <c r="AT80" s="114">
        <v>0</v>
      </c>
      <c r="AU80" s="199">
        <v>0</v>
      </c>
      <c r="AV80" s="199">
        <v>0</v>
      </c>
      <c r="AW80" s="199">
        <v>0</v>
      </c>
      <c r="AX80" s="199">
        <v>0</v>
      </c>
      <c r="AY80" s="199">
        <v>130</v>
      </c>
      <c r="AZ80" s="199">
        <v>0</v>
      </c>
      <c r="BA80" s="199">
        <v>0</v>
      </c>
      <c r="BB80" s="199">
        <v>0</v>
      </c>
      <c r="BC80" s="199">
        <v>40</v>
      </c>
      <c r="BD80" s="199">
        <v>40</v>
      </c>
      <c r="BE80" s="199">
        <v>100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340</v>
      </c>
      <c r="BN80" s="199">
        <v>0</v>
      </c>
      <c r="BO80" s="199">
        <v>40</v>
      </c>
      <c r="BP80" s="199">
        <v>0</v>
      </c>
      <c r="BQ80" s="199">
        <v>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30</v>
      </c>
      <c r="BZ80" s="199">
        <v>0</v>
      </c>
      <c r="CA80" s="199">
        <v>0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0</v>
      </c>
      <c r="CM80" s="199">
        <v>0</v>
      </c>
      <c r="CN80" s="199">
        <v>100</v>
      </c>
      <c r="CO80" s="199">
        <v>20</v>
      </c>
      <c r="CP80" s="199">
        <v>0</v>
      </c>
      <c r="CQ80" s="199">
        <v>10</v>
      </c>
      <c r="CR80" s="199">
        <v>50</v>
      </c>
      <c r="CS80" s="199">
        <v>0</v>
      </c>
      <c r="CT80" s="199">
        <v>0</v>
      </c>
      <c r="CU80" s="199">
        <v>0</v>
      </c>
      <c r="CV80" s="199">
        <v>0</v>
      </c>
      <c r="CW80" s="199">
        <v>0</v>
      </c>
      <c r="CX80" s="199">
        <v>0</v>
      </c>
      <c r="CY80" s="199">
        <v>0</v>
      </c>
      <c r="CZ80" s="199">
        <v>0</v>
      </c>
      <c r="DA80" s="199">
        <v>0</v>
      </c>
      <c r="DB80" s="199">
        <v>0</v>
      </c>
      <c r="DC80" s="199">
        <v>0</v>
      </c>
      <c r="DD80" s="199">
        <v>0</v>
      </c>
      <c r="DE80" s="199">
        <v>0</v>
      </c>
      <c r="DF80" s="199">
        <v>20</v>
      </c>
      <c r="DG80" s="199">
        <v>0</v>
      </c>
      <c r="DH80" s="199">
        <v>0</v>
      </c>
      <c r="DI80" s="199">
        <v>40</v>
      </c>
      <c r="DJ80" s="199">
        <v>0</v>
      </c>
      <c r="DK80" s="199">
        <v>0</v>
      </c>
      <c r="DL80" s="199">
        <v>10</v>
      </c>
      <c r="DM80" s="199">
        <v>0</v>
      </c>
      <c r="DN80" s="199">
        <v>0</v>
      </c>
      <c r="DO80" s="199">
        <v>130</v>
      </c>
      <c r="DP80" s="199">
        <v>0</v>
      </c>
      <c r="DQ80" s="199">
        <v>0</v>
      </c>
      <c r="DR80" s="199">
        <v>0</v>
      </c>
      <c r="DS80" s="199">
        <v>30</v>
      </c>
      <c r="DT80" s="199">
        <v>0</v>
      </c>
      <c r="DU80" s="199">
        <v>0</v>
      </c>
      <c r="DV80" s="199">
        <v>0</v>
      </c>
      <c r="DW80" s="199">
        <v>0</v>
      </c>
      <c r="DX80" s="199">
        <v>0</v>
      </c>
      <c r="DY80" s="199">
        <v>1530</v>
      </c>
      <c r="DZ80" s="199">
        <v>0</v>
      </c>
      <c r="EA80" s="199">
        <v>0</v>
      </c>
      <c r="EB80" s="199">
        <v>0</v>
      </c>
      <c r="EC80" s="199">
        <v>270</v>
      </c>
      <c r="ED80" s="199">
        <v>0</v>
      </c>
      <c r="EE80" s="199">
        <v>0</v>
      </c>
      <c r="EF80" s="199">
        <v>0</v>
      </c>
      <c r="EG80" s="199">
        <v>20</v>
      </c>
      <c r="EH80" s="199">
        <v>0</v>
      </c>
      <c r="EI80" s="199">
        <v>0</v>
      </c>
      <c r="EJ80" s="199">
        <v>0</v>
      </c>
      <c r="EK80" s="199">
        <v>0</v>
      </c>
      <c r="EL80" s="199">
        <v>0</v>
      </c>
      <c r="EM80" s="199">
        <v>0</v>
      </c>
      <c r="EN80" s="199">
        <v>0</v>
      </c>
      <c r="EO80" s="199">
        <v>0</v>
      </c>
      <c r="EP80" s="199">
        <v>0</v>
      </c>
      <c r="EQ80" s="199">
        <v>0</v>
      </c>
      <c r="ER80" s="199">
        <v>0</v>
      </c>
      <c r="ES80" s="199">
        <v>0</v>
      </c>
    </row>
    <row r="81" spans="1:149" ht="12" customHeight="1">
      <c r="A81" s="27" t="s">
        <v>33</v>
      </c>
      <c r="B81" s="2" t="s">
        <v>91</v>
      </c>
      <c r="C81" s="2" t="s">
        <v>90</v>
      </c>
      <c r="D81" s="2" t="s">
        <v>57</v>
      </c>
      <c r="E81" s="88" t="s">
        <v>114</v>
      </c>
      <c r="F81" s="4">
        <v>11.5</v>
      </c>
      <c r="G81" s="2" t="s">
        <v>29</v>
      </c>
      <c r="H81" s="2">
        <v>51240</v>
      </c>
      <c r="I81" s="64">
        <v>76.3</v>
      </c>
      <c r="J81" s="64">
        <v>33.67</v>
      </c>
      <c r="K81" s="2">
        <v>15</v>
      </c>
      <c r="L81" s="2">
        <v>7.79</v>
      </c>
      <c r="M81" s="2" t="s">
        <v>29</v>
      </c>
      <c r="N81" s="2">
        <v>0.23</v>
      </c>
      <c r="O81" s="2">
        <v>5.0999999999999997E-2</v>
      </c>
      <c r="P81" s="2">
        <v>0.3</v>
      </c>
      <c r="Q81" s="2">
        <v>0.35</v>
      </c>
      <c r="R81" s="2">
        <v>5.1999999999999998E-2</v>
      </c>
      <c r="S81" s="2">
        <v>3.1E-2</v>
      </c>
      <c r="T81" s="2">
        <v>2.1999999999999999E-2</v>
      </c>
      <c r="U81" s="2">
        <v>1.1000000000000001</v>
      </c>
      <c r="V81" s="2" t="s">
        <v>29</v>
      </c>
      <c r="W81" s="2" t="s">
        <v>29</v>
      </c>
      <c r="X81" s="157" t="s">
        <v>314</v>
      </c>
      <c r="Y81" s="288">
        <v>4633.4260000000004</v>
      </c>
      <c r="Z81" s="289">
        <v>1766.7020000000002</v>
      </c>
      <c r="AA81" s="290">
        <v>2850.0570000000002</v>
      </c>
      <c r="AB81" s="92">
        <v>45534.244000000006</v>
      </c>
      <c r="AC81" s="92">
        <v>2850.0570000000002</v>
      </c>
      <c r="AD81" s="291">
        <f>LOG(AC81)</f>
        <v>3.4548535458112908</v>
      </c>
      <c r="AE81" s="292">
        <f t="shared" si="8"/>
        <v>1300</v>
      </c>
      <c r="AF81" s="291">
        <f>LOG(AE81)</f>
        <v>3.1139433523068369</v>
      </c>
      <c r="AG81" s="100">
        <v>906224.39079200011</v>
      </c>
      <c r="AH81" s="99">
        <v>2030040.6</v>
      </c>
      <c r="AI81" s="109">
        <v>1136689.4000000001</v>
      </c>
      <c r="AJ81" s="106">
        <v>893351.20000000007</v>
      </c>
      <c r="AK81" s="114">
        <v>1090</v>
      </c>
      <c r="AL81" s="114">
        <v>90</v>
      </c>
      <c r="AM81" s="114">
        <v>0</v>
      </c>
      <c r="AN81" s="114">
        <v>120</v>
      </c>
      <c r="AO81" s="114">
        <v>0</v>
      </c>
      <c r="AP81" s="114">
        <v>0</v>
      </c>
      <c r="AQ81" s="114">
        <v>0</v>
      </c>
      <c r="AR81" s="114">
        <v>0</v>
      </c>
      <c r="AS81" s="114">
        <v>0</v>
      </c>
      <c r="AT81" s="114">
        <v>0</v>
      </c>
      <c r="AU81" s="199">
        <v>0</v>
      </c>
      <c r="AV81" s="199">
        <v>0</v>
      </c>
      <c r="AW81" s="199">
        <v>0</v>
      </c>
      <c r="AX81" s="199">
        <v>10</v>
      </c>
      <c r="AY81" s="199">
        <v>20</v>
      </c>
      <c r="AZ81" s="199">
        <v>0</v>
      </c>
      <c r="BA81" s="199">
        <v>0</v>
      </c>
      <c r="BB81" s="199">
        <v>0</v>
      </c>
      <c r="BC81" s="199">
        <v>20</v>
      </c>
      <c r="BD81" s="199">
        <v>30</v>
      </c>
      <c r="BE81" s="199">
        <v>20</v>
      </c>
      <c r="BF81" s="199">
        <v>0</v>
      </c>
      <c r="BG81" s="199">
        <v>0</v>
      </c>
      <c r="BH81" s="199">
        <v>0</v>
      </c>
      <c r="BI81" s="199">
        <v>0</v>
      </c>
      <c r="BJ81" s="199">
        <v>0</v>
      </c>
      <c r="BK81" s="199">
        <v>0</v>
      </c>
      <c r="BL81" s="199">
        <v>0</v>
      </c>
      <c r="BM81" s="199">
        <v>960</v>
      </c>
      <c r="BN81" s="199">
        <v>0</v>
      </c>
      <c r="BO81" s="199">
        <v>0</v>
      </c>
      <c r="BP81" s="199">
        <v>0</v>
      </c>
      <c r="BQ81" s="199">
        <v>0</v>
      </c>
      <c r="BR81" s="199">
        <v>0</v>
      </c>
      <c r="BS81" s="199">
        <v>0</v>
      </c>
      <c r="BT81" s="199">
        <v>10</v>
      </c>
      <c r="BU81" s="199">
        <v>0</v>
      </c>
      <c r="BV81" s="199">
        <v>0</v>
      </c>
      <c r="BW81" s="199">
        <v>0</v>
      </c>
      <c r="BX81" s="199">
        <v>0</v>
      </c>
      <c r="BY81" s="199">
        <v>20</v>
      </c>
      <c r="BZ81" s="199">
        <v>0</v>
      </c>
      <c r="CA81" s="199">
        <v>0</v>
      </c>
      <c r="CB81" s="199">
        <v>0</v>
      </c>
      <c r="CC81" s="199">
        <v>0</v>
      </c>
      <c r="CD81" s="199">
        <v>0</v>
      </c>
      <c r="CE81" s="199">
        <v>0</v>
      </c>
      <c r="CF81" s="199">
        <v>0</v>
      </c>
      <c r="CG81" s="199">
        <v>0</v>
      </c>
      <c r="CH81" s="199">
        <v>0</v>
      </c>
      <c r="CI81" s="199">
        <v>0</v>
      </c>
      <c r="CJ81" s="199">
        <v>0</v>
      </c>
      <c r="CK81" s="199">
        <v>0</v>
      </c>
      <c r="CL81" s="199">
        <v>0</v>
      </c>
      <c r="CM81" s="199">
        <v>0</v>
      </c>
      <c r="CN81" s="199">
        <v>40</v>
      </c>
      <c r="CO81" s="199">
        <v>20</v>
      </c>
      <c r="CP81" s="199">
        <v>10</v>
      </c>
      <c r="CQ81" s="199">
        <v>20</v>
      </c>
      <c r="CR81" s="199">
        <v>0</v>
      </c>
      <c r="CS81" s="199">
        <v>0</v>
      </c>
      <c r="CT81" s="199">
        <v>0</v>
      </c>
      <c r="CU81" s="199">
        <v>0</v>
      </c>
      <c r="CV81" s="199">
        <v>0</v>
      </c>
      <c r="CW81" s="199">
        <v>0</v>
      </c>
      <c r="CX81" s="199">
        <v>0</v>
      </c>
      <c r="CY81" s="199">
        <v>0</v>
      </c>
      <c r="CZ81" s="199">
        <v>0</v>
      </c>
      <c r="DA81" s="199">
        <v>0</v>
      </c>
      <c r="DB81" s="199">
        <v>0</v>
      </c>
      <c r="DC81" s="199">
        <v>0</v>
      </c>
      <c r="DD81" s="199">
        <v>0</v>
      </c>
      <c r="DE81" s="199">
        <v>0</v>
      </c>
      <c r="DF81" s="199">
        <v>0</v>
      </c>
      <c r="DG81" s="199">
        <v>0</v>
      </c>
      <c r="DH81" s="199">
        <v>0</v>
      </c>
      <c r="DI81" s="199">
        <v>0</v>
      </c>
      <c r="DJ81" s="199">
        <v>0</v>
      </c>
      <c r="DK81" s="199">
        <v>0</v>
      </c>
      <c r="DL81" s="199">
        <v>0</v>
      </c>
      <c r="DM81" s="199">
        <v>0</v>
      </c>
      <c r="DN81" s="199">
        <v>0</v>
      </c>
      <c r="DO81" s="199">
        <v>0</v>
      </c>
      <c r="DP81" s="199">
        <v>0</v>
      </c>
      <c r="DQ81" s="199">
        <v>0</v>
      </c>
      <c r="DR81" s="199">
        <v>0</v>
      </c>
      <c r="DS81" s="199">
        <v>0</v>
      </c>
      <c r="DT81" s="199">
        <v>0</v>
      </c>
      <c r="DU81" s="199">
        <v>0</v>
      </c>
      <c r="DV81" s="199">
        <v>0</v>
      </c>
      <c r="DW81" s="199">
        <v>0</v>
      </c>
      <c r="DX81" s="199">
        <v>0</v>
      </c>
      <c r="DY81" s="199">
        <v>80</v>
      </c>
      <c r="DZ81" s="199">
        <v>0</v>
      </c>
      <c r="EA81" s="199">
        <v>0</v>
      </c>
      <c r="EB81" s="199">
        <v>0</v>
      </c>
      <c r="EC81" s="199">
        <v>40</v>
      </c>
      <c r="ED81" s="199">
        <v>0</v>
      </c>
      <c r="EE81" s="199">
        <v>0</v>
      </c>
      <c r="EF81" s="199">
        <v>0</v>
      </c>
      <c r="EG81" s="199">
        <v>0</v>
      </c>
      <c r="EH81" s="199">
        <v>0</v>
      </c>
      <c r="EI81" s="199">
        <v>0</v>
      </c>
      <c r="EJ81" s="199">
        <v>0</v>
      </c>
      <c r="EK81" s="199">
        <v>0</v>
      </c>
      <c r="EL81" s="199">
        <v>0</v>
      </c>
      <c r="EM81" s="199">
        <v>0</v>
      </c>
      <c r="EN81" s="199">
        <v>0</v>
      </c>
      <c r="EO81" s="199">
        <v>0</v>
      </c>
      <c r="EP81" s="199">
        <v>0</v>
      </c>
      <c r="EQ81" s="199">
        <v>0</v>
      </c>
      <c r="ER81" s="199">
        <v>0</v>
      </c>
      <c r="ES81" s="199">
        <v>0</v>
      </c>
    </row>
    <row r="82" spans="1:149" ht="12" customHeight="1">
      <c r="A82" s="27" t="s">
        <v>33</v>
      </c>
      <c r="B82" s="2" t="s">
        <v>93</v>
      </c>
      <c r="C82" s="2" t="s">
        <v>90</v>
      </c>
      <c r="D82" s="2" t="s">
        <v>57</v>
      </c>
      <c r="E82" s="87" t="s">
        <v>113</v>
      </c>
      <c r="F82" s="4">
        <v>0.51700000000000002</v>
      </c>
      <c r="G82" s="2">
        <v>0.7</v>
      </c>
      <c r="H82" s="2">
        <v>10980</v>
      </c>
      <c r="I82" s="64">
        <v>96.9</v>
      </c>
      <c r="J82" s="64">
        <v>6.26</v>
      </c>
      <c r="K82" s="2">
        <v>13.11</v>
      </c>
      <c r="L82" s="2">
        <v>7.72</v>
      </c>
      <c r="M82" s="2">
        <v>5.5999999999999999E-3</v>
      </c>
      <c r="N82" s="2">
        <v>0.64</v>
      </c>
      <c r="O82" s="2">
        <v>1.3</v>
      </c>
      <c r="P82" s="2">
        <v>0.86</v>
      </c>
      <c r="Q82" s="2">
        <v>2.1</v>
      </c>
      <c r="R82" s="2">
        <v>5.6000000000000001E-2</v>
      </c>
      <c r="S82" s="2">
        <v>4.3999999999999997E-2</v>
      </c>
      <c r="T82" s="2">
        <v>1.2E-2</v>
      </c>
      <c r="U82" s="2">
        <v>3.6</v>
      </c>
      <c r="V82" s="2">
        <v>69</v>
      </c>
      <c r="W82" s="2">
        <v>13</v>
      </c>
      <c r="X82" s="297" t="s">
        <v>315</v>
      </c>
      <c r="Y82" s="288">
        <v>12233.578000000001</v>
      </c>
      <c r="Z82" s="289">
        <v>5466.7760000000007</v>
      </c>
      <c r="AA82" s="290">
        <v>6983.4730000000009</v>
      </c>
      <c r="AB82" s="92">
        <v>152586.38500000001</v>
      </c>
      <c r="AC82" s="92">
        <v>17433.682000000001</v>
      </c>
      <c r="AD82" s="291">
        <f>LOG(AC82)</f>
        <v>4.2413891199503926</v>
      </c>
      <c r="AE82" s="292">
        <f t="shared" si="8"/>
        <v>6020</v>
      </c>
      <c r="AF82" s="291">
        <f>LOG(AE82)</f>
        <v>3.7795964912578244</v>
      </c>
      <c r="AG82" s="98">
        <v>1144835.6295880002</v>
      </c>
      <c r="AH82" s="99">
        <v>3031727.3000000003</v>
      </c>
      <c r="AI82" s="213">
        <v>1575031.5000000002</v>
      </c>
      <c r="AJ82" s="106">
        <v>1456695.8</v>
      </c>
      <c r="AK82" s="114">
        <v>3160</v>
      </c>
      <c r="AL82" s="114">
        <v>1120</v>
      </c>
      <c r="AM82" s="114">
        <v>480</v>
      </c>
      <c r="AN82" s="114">
        <v>1070</v>
      </c>
      <c r="AO82" s="114">
        <v>190</v>
      </c>
      <c r="AP82" s="114">
        <v>0</v>
      </c>
      <c r="AQ82" s="114">
        <v>0</v>
      </c>
      <c r="AR82" s="114">
        <v>0</v>
      </c>
      <c r="AS82" s="114">
        <v>0</v>
      </c>
      <c r="AT82" s="114">
        <v>0</v>
      </c>
      <c r="AU82" s="199">
        <v>0</v>
      </c>
      <c r="AV82" s="199">
        <v>0</v>
      </c>
      <c r="AW82" s="199">
        <v>0</v>
      </c>
      <c r="AX82" s="199">
        <v>0</v>
      </c>
      <c r="AY82" s="199">
        <v>0</v>
      </c>
      <c r="AZ82" s="199">
        <v>0</v>
      </c>
      <c r="BA82" s="199">
        <v>0</v>
      </c>
      <c r="BB82" s="199">
        <v>0</v>
      </c>
      <c r="BC82" s="199">
        <v>2890</v>
      </c>
      <c r="BD82" s="199">
        <v>150</v>
      </c>
      <c r="BE82" s="199">
        <v>60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0</v>
      </c>
      <c r="BO82" s="199">
        <v>0</v>
      </c>
      <c r="BP82" s="199">
        <v>0</v>
      </c>
      <c r="BQ82" s="199">
        <v>0</v>
      </c>
      <c r="BR82" s="199">
        <v>10</v>
      </c>
      <c r="BS82" s="199">
        <v>0</v>
      </c>
      <c r="BT82" s="199">
        <v>10</v>
      </c>
      <c r="BU82" s="199">
        <v>0</v>
      </c>
      <c r="BV82" s="199">
        <v>0</v>
      </c>
      <c r="BW82" s="199">
        <v>0</v>
      </c>
      <c r="BX82" s="199">
        <v>0</v>
      </c>
      <c r="BY82" s="199">
        <v>20</v>
      </c>
      <c r="BZ82" s="199">
        <v>0</v>
      </c>
      <c r="CA82" s="199">
        <v>0</v>
      </c>
      <c r="CB82" s="199">
        <v>0</v>
      </c>
      <c r="CC82" s="199">
        <v>20</v>
      </c>
      <c r="CD82" s="199">
        <v>0</v>
      </c>
      <c r="CE82" s="199">
        <v>0</v>
      </c>
      <c r="CF82" s="199">
        <v>0</v>
      </c>
      <c r="CG82" s="199">
        <v>0</v>
      </c>
      <c r="CH82" s="199">
        <v>0</v>
      </c>
      <c r="CI82" s="199">
        <v>0</v>
      </c>
      <c r="CJ82" s="199">
        <v>0</v>
      </c>
      <c r="CK82" s="199">
        <v>0</v>
      </c>
      <c r="CL82" s="199">
        <v>0</v>
      </c>
      <c r="CM82" s="199">
        <v>0</v>
      </c>
      <c r="CN82" s="199">
        <v>180</v>
      </c>
      <c r="CO82" s="199">
        <v>40</v>
      </c>
      <c r="CP82" s="199">
        <v>0</v>
      </c>
      <c r="CQ82" s="199">
        <v>10</v>
      </c>
      <c r="CR82" s="199">
        <v>870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0</v>
      </c>
      <c r="CZ82" s="199">
        <v>0</v>
      </c>
      <c r="DA82" s="199">
        <v>0</v>
      </c>
      <c r="DB82" s="199">
        <v>0</v>
      </c>
      <c r="DC82" s="199">
        <v>0</v>
      </c>
      <c r="DD82" s="199">
        <v>0</v>
      </c>
      <c r="DE82" s="199">
        <v>0</v>
      </c>
      <c r="DF82" s="199">
        <v>20</v>
      </c>
      <c r="DG82" s="199">
        <v>0</v>
      </c>
      <c r="DH82" s="199">
        <v>0</v>
      </c>
      <c r="DI82" s="199">
        <v>0</v>
      </c>
      <c r="DJ82" s="199">
        <v>0</v>
      </c>
      <c r="DK82" s="199">
        <v>10</v>
      </c>
      <c r="DL82" s="199">
        <v>0</v>
      </c>
      <c r="DM82" s="199">
        <v>0</v>
      </c>
      <c r="DN82" s="199">
        <v>450</v>
      </c>
      <c r="DO82" s="199">
        <v>0</v>
      </c>
      <c r="DP82" s="199">
        <v>0</v>
      </c>
      <c r="DQ82" s="199">
        <v>10</v>
      </c>
      <c r="DR82" s="199">
        <v>10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10</v>
      </c>
      <c r="DY82" s="199">
        <v>980</v>
      </c>
      <c r="DZ82" s="199">
        <v>80</v>
      </c>
      <c r="EA82" s="199">
        <v>0</v>
      </c>
      <c r="EB82" s="199">
        <v>0</v>
      </c>
      <c r="EC82" s="199">
        <v>0</v>
      </c>
      <c r="ED82" s="199">
        <v>190</v>
      </c>
      <c r="EE82" s="199">
        <v>0</v>
      </c>
      <c r="EF82" s="199">
        <v>0</v>
      </c>
      <c r="EG82" s="199">
        <v>0</v>
      </c>
      <c r="EH82" s="199">
        <v>0</v>
      </c>
      <c r="EI82" s="199">
        <v>0</v>
      </c>
      <c r="EJ82" s="199">
        <v>0</v>
      </c>
      <c r="EK82" s="199">
        <v>0</v>
      </c>
      <c r="EL82" s="199">
        <v>0</v>
      </c>
      <c r="EM82" s="199">
        <v>0</v>
      </c>
      <c r="EN82" s="199">
        <v>0</v>
      </c>
      <c r="EO82" s="199">
        <v>0</v>
      </c>
      <c r="EP82" s="199">
        <v>0</v>
      </c>
      <c r="EQ82" s="199">
        <v>0</v>
      </c>
      <c r="ER82" s="199">
        <v>0</v>
      </c>
      <c r="ES82" s="199">
        <v>0</v>
      </c>
    </row>
    <row r="83" spans="1:149" ht="12" customHeight="1" thickBot="1">
      <c r="A83" s="28" t="s">
        <v>33</v>
      </c>
      <c r="B83" s="12" t="s">
        <v>93</v>
      </c>
      <c r="C83" s="12" t="s">
        <v>90</v>
      </c>
      <c r="D83" s="12" t="s">
        <v>57</v>
      </c>
      <c r="E83" s="89" t="s">
        <v>114</v>
      </c>
      <c r="F83" s="14">
        <v>11.5</v>
      </c>
      <c r="G83" s="2" t="s">
        <v>29</v>
      </c>
      <c r="H83" s="2">
        <v>49600</v>
      </c>
      <c r="I83" s="64">
        <v>54.1</v>
      </c>
      <c r="J83" s="64">
        <v>32.47</v>
      </c>
      <c r="K83" s="2">
        <v>15.05</v>
      </c>
      <c r="L83" s="2">
        <v>7.76</v>
      </c>
      <c r="M83" s="2" t="s">
        <v>29</v>
      </c>
      <c r="N83" s="2">
        <v>0.43</v>
      </c>
      <c r="O83" s="2">
        <v>0.63</v>
      </c>
      <c r="P83" s="2">
        <v>0.53</v>
      </c>
      <c r="Q83" s="2">
        <v>1.2</v>
      </c>
      <c r="R83" s="2">
        <v>8.7999999999999995E-2</v>
      </c>
      <c r="S83" s="2">
        <v>3.5999999999999997E-2</v>
      </c>
      <c r="T83" s="2">
        <v>0.02</v>
      </c>
      <c r="U83" s="2">
        <v>2.4</v>
      </c>
      <c r="V83" s="2" t="s">
        <v>29</v>
      </c>
      <c r="W83" s="2" t="s">
        <v>29</v>
      </c>
      <c r="X83" s="157" t="s">
        <v>314</v>
      </c>
      <c r="Y83" s="288">
        <v>10650.213000000002</v>
      </c>
      <c r="Z83" s="289">
        <v>3883.4110000000005</v>
      </c>
      <c r="AA83" s="290">
        <v>6933.4720000000007</v>
      </c>
      <c r="AB83" s="93">
        <v>73801.47600000001</v>
      </c>
      <c r="AC83" s="93" t="s">
        <v>115</v>
      </c>
      <c r="AD83" s="291"/>
      <c r="AE83" s="292">
        <f t="shared" si="8"/>
        <v>143.33333333333331</v>
      </c>
      <c r="AF83" s="291"/>
      <c r="AG83" s="101">
        <v>1270819.8158880002</v>
      </c>
      <c r="AH83" s="102">
        <v>2066708.0000000002</v>
      </c>
      <c r="AI83" s="110">
        <v>1045020.9000000001</v>
      </c>
      <c r="AJ83" s="110">
        <v>1021687.1000000001</v>
      </c>
      <c r="AK83" s="114">
        <v>43.333333333333336</v>
      </c>
      <c r="AL83" s="114">
        <v>66.666666666666671</v>
      </c>
      <c r="AM83" s="114">
        <v>3.3333333333333335</v>
      </c>
      <c r="AN83" s="114">
        <v>30</v>
      </c>
      <c r="AO83" s="114">
        <v>0</v>
      </c>
      <c r="AP83" s="114">
        <v>0</v>
      </c>
      <c r="AQ83" s="114">
        <v>0</v>
      </c>
      <c r="AR83" s="114">
        <v>0</v>
      </c>
      <c r="AS83" s="114">
        <v>0</v>
      </c>
      <c r="AT83" s="114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16.666666666666664</v>
      </c>
      <c r="BD83" s="199">
        <v>3.3333333333333335</v>
      </c>
      <c r="BE83" s="199">
        <v>6.666666666666667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6.666666666666667</v>
      </c>
      <c r="BU83" s="199">
        <v>0</v>
      </c>
      <c r="BV83" s="199">
        <v>3.3333333333333335</v>
      </c>
      <c r="BW83" s="199">
        <v>0</v>
      </c>
      <c r="BX83" s="199">
        <v>3.3333333333333335</v>
      </c>
      <c r="BY83" s="199">
        <v>0</v>
      </c>
      <c r="BZ83" s="199">
        <v>0</v>
      </c>
      <c r="CA83" s="199">
        <v>0</v>
      </c>
      <c r="CB83" s="199">
        <v>0</v>
      </c>
      <c r="CC83" s="199">
        <v>3.3333333333333335</v>
      </c>
      <c r="CD83" s="199">
        <v>0</v>
      </c>
      <c r="CE83" s="199">
        <v>0</v>
      </c>
      <c r="CF83" s="199">
        <v>0</v>
      </c>
      <c r="CG83" s="199">
        <v>0</v>
      </c>
      <c r="CH83" s="199">
        <v>0</v>
      </c>
      <c r="CI83" s="199"/>
      <c r="CJ83" s="199">
        <v>0</v>
      </c>
      <c r="CK83" s="199">
        <v>0</v>
      </c>
      <c r="CL83" s="199">
        <v>0</v>
      </c>
      <c r="CM83" s="199">
        <v>0</v>
      </c>
      <c r="CN83" s="199">
        <v>43.333333333333336</v>
      </c>
      <c r="CO83" s="199">
        <v>20</v>
      </c>
      <c r="CP83" s="199">
        <v>0</v>
      </c>
      <c r="CQ83" s="199">
        <v>3.3333333333333335</v>
      </c>
      <c r="CR83" s="199">
        <v>0</v>
      </c>
      <c r="CS83" s="199">
        <v>0</v>
      </c>
      <c r="CT83" s="199">
        <v>0</v>
      </c>
      <c r="CU83" s="199">
        <v>0</v>
      </c>
      <c r="CV83" s="199">
        <v>0</v>
      </c>
      <c r="CW83" s="199">
        <v>0</v>
      </c>
      <c r="CX83" s="199">
        <v>0</v>
      </c>
      <c r="CY83" s="199">
        <v>0</v>
      </c>
      <c r="CZ83" s="199">
        <v>0</v>
      </c>
      <c r="DA83" s="199">
        <v>0</v>
      </c>
      <c r="DB83" s="199">
        <v>0</v>
      </c>
      <c r="DC83" s="199">
        <v>0</v>
      </c>
      <c r="DD83" s="199">
        <v>0</v>
      </c>
      <c r="DE83" s="199">
        <v>0</v>
      </c>
      <c r="DF83" s="199">
        <v>0</v>
      </c>
      <c r="DG83" s="199">
        <v>0</v>
      </c>
      <c r="DH83" s="199">
        <v>0</v>
      </c>
      <c r="DI83" s="199">
        <v>0</v>
      </c>
      <c r="DJ83" s="199">
        <v>0</v>
      </c>
      <c r="DK83" s="199">
        <v>0</v>
      </c>
      <c r="DL83" s="199">
        <v>0</v>
      </c>
      <c r="DM83" s="199">
        <v>0</v>
      </c>
      <c r="DN83" s="199">
        <v>0</v>
      </c>
      <c r="DO83" s="199">
        <v>0</v>
      </c>
      <c r="DP83" s="199">
        <v>0</v>
      </c>
      <c r="DQ83" s="199">
        <v>0</v>
      </c>
      <c r="DR83" s="199">
        <v>0</v>
      </c>
      <c r="DS83" s="199">
        <v>3.3333333333333335</v>
      </c>
      <c r="DT83" s="199">
        <v>0</v>
      </c>
      <c r="DU83" s="199">
        <v>0</v>
      </c>
      <c r="DV83" s="199">
        <v>0</v>
      </c>
      <c r="DW83" s="199">
        <v>0</v>
      </c>
      <c r="DX83" s="199">
        <v>0</v>
      </c>
      <c r="DY83" s="199">
        <v>30</v>
      </c>
      <c r="DZ83" s="199">
        <v>0</v>
      </c>
      <c r="EA83" s="199">
        <v>0</v>
      </c>
      <c r="EB83" s="199">
        <v>0</v>
      </c>
      <c r="EC83" s="199">
        <v>0</v>
      </c>
      <c r="ED83" s="199">
        <v>0</v>
      </c>
      <c r="EE83" s="199">
        <v>0</v>
      </c>
      <c r="EF83" s="199">
        <v>0</v>
      </c>
      <c r="EG83" s="199">
        <v>0</v>
      </c>
      <c r="EH83" s="199">
        <v>0</v>
      </c>
      <c r="EI83" s="199">
        <v>0</v>
      </c>
      <c r="EJ83" s="199">
        <v>0</v>
      </c>
      <c r="EK83" s="199">
        <v>0</v>
      </c>
      <c r="EL83" s="199">
        <v>0</v>
      </c>
      <c r="EM83" s="199">
        <v>0</v>
      </c>
      <c r="EN83" s="199">
        <v>0</v>
      </c>
      <c r="EO83" s="199">
        <v>0</v>
      </c>
      <c r="EP83" s="199">
        <v>0</v>
      </c>
      <c r="EQ83" s="199">
        <v>0</v>
      </c>
      <c r="ER83" s="199">
        <v>0</v>
      </c>
      <c r="ES83" s="199">
        <v>0</v>
      </c>
    </row>
    <row r="84" spans="1:149" ht="12" customHeight="1">
      <c r="A84" s="32" t="s">
        <v>33</v>
      </c>
      <c r="B84" s="11" t="s">
        <v>96</v>
      </c>
      <c r="C84" s="11" t="s">
        <v>95</v>
      </c>
      <c r="D84" s="11" t="s">
        <v>57</v>
      </c>
      <c r="E84" s="90" t="s">
        <v>113</v>
      </c>
      <c r="F84" s="13">
        <v>0.51200000000000001</v>
      </c>
      <c r="G84" s="2">
        <v>2</v>
      </c>
      <c r="H84" s="2">
        <v>22580</v>
      </c>
      <c r="I84" s="64">
        <v>102.8</v>
      </c>
      <c r="J84" s="64">
        <v>13.67</v>
      </c>
      <c r="K84" s="2">
        <v>16.940000000000001</v>
      </c>
      <c r="L84" s="2">
        <v>8.0399999999999991</v>
      </c>
      <c r="M84" s="2">
        <v>1.0999999999999999E-2</v>
      </c>
      <c r="N84" s="2">
        <v>0.49</v>
      </c>
      <c r="O84" s="2">
        <v>0.71</v>
      </c>
      <c r="P84" s="2">
        <v>0.7</v>
      </c>
      <c r="Q84" s="2">
        <v>1.4</v>
      </c>
      <c r="R84" s="2">
        <v>1.0999999999999999E-2</v>
      </c>
      <c r="S84" s="2">
        <v>2.5000000000000001E-2</v>
      </c>
      <c r="T84" s="2">
        <v>2.4E-2</v>
      </c>
      <c r="U84" s="2">
        <v>2.6</v>
      </c>
      <c r="V84" s="2">
        <v>96</v>
      </c>
      <c r="W84" s="2">
        <v>9</v>
      </c>
      <c r="X84" s="297" t="s">
        <v>315</v>
      </c>
      <c r="Y84" s="288">
        <v>14700.294000000002</v>
      </c>
      <c r="Z84" s="289">
        <v>3200.0640000000003</v>
      </c>
      <c r="AA84" s="290">
        <v>11650.233000000002</v>
      </c>
      <c r="AB84" s="94">
        <v>324739.82800000004</v>
      </c>
      <c r="AC84" s="94">
        <v>154003.07999999999</v>
      </c>
      <c r="AD84" s="291">
        <f>LOG(AC84)</f>
        <v>5.1875294066392437</v>
      </c>
      <c r="AE84" s="292">
        <f t="shared" si="8"/>
        <v>9280</v>
      </c>
      <c r="AF84" s="291">
        <f>LOG(AE84)</f>
        <v>3.9675479762188619</v>
      </c>
      <c r="AG84" s="98">
        <v>3303839.2754640006</v>
      </c>
      <c r="AH84" s="99">
        <v>13913611.600000001</v>
      </c>
      <c r="AI84" s="213">
        <v>8993513.2000000011</v>
      </c>
      <c r="AJ84" s="106">
        <v>4920098.4000000004</v>
      </c>
      <c r="AK84" s="114">
        <v>8890</v>
      </c>
      <c r="AL84" s="114">
        <v>270</v>
      </c>
      <c r="AM84" s="114">
        <v>30</v>
      </c>
      <c r="AN84" s="114">
        <v>90</v>
      </c>
      <c r="AO84" s="114">
        <v>0</v>
      </c>
      <c r="AP84" s="114">
        <v>0</v>
      </c>
      <c r="AQ84" s="114">
        <v>0</v>
      </c>
      <c r="AR84" s="114">
        <v>0</v>
      </c>
      <c r="AS84" s="114">
        <v>0</v>
      </c>
      <c r="AT84" s="114">
        <v>0</v>
      </c>
      <c r="AU84" s="199">
        <v>0</v>
      </c>
      <c r="AV84" s="199">
        <v>0</v>
      </c>
      <c r="AW84" s="199">
        <v>0</v>
      </c>
      <c r="AX84" s="199">
        <v>0</v>
      </c>
      <c r="AY84" s="199">
        <v>60</v>
      </c>
      <c r="AZ84" s="199">
        <v>0</v>
      </c>
      <c r="BA84" s="199">
        <v>0</v>
      </c>
      <c r="BB84" s="199">
        <v>0</v>
      </c>
      <c r="BC84" s="199">
        <v>610</v>
      </c>
      <c r="BD84" s="199">
        <v>390</v>
      </c>
      <c r="BE84" s="199">
        <v>0</v>
      </c>
      <c r="BF84" s="199">
        <v>0</v>
      </c>
      <c r="BG84" s="199">
        <v>0</v>
      </c>
      <c r="BH84" s="199">
        <v>0</v>
      </c>
      <c r="BI84" s="199">
        <v>0</v>
      </c>
      <c r="BJ84" s="199">
        <v>0</v>
      </c>
      <c r="BK84" s="199">
        <v>0</v>
      </c>
      <c r="BL84" s="199">
        <v>0</v>
      </c>
      <c r="BM84" s="199">
        <v>7790</v>
      </c>
      <c r="BN84" s="199">
        <v>0</v>
      </c>
      <c r="BO84" s="199">
        <v>0</v>
      </c>
      <c r="BP84" s="199">
        <v>0</v>
      </c>
      <c r="BQ84" s="199">
        <v>0</v>
      </c>
      <c r="BR84" s="199">
        <v>0</v>
      </c>
      <c r="BS84" s="199">
        <v>10</v>
      </c>
      <c r="BT84" s="199">
        <v>0</v>
      </c>
      <c r="BU84" s="199">
        <v>0</v>
      </c>
      <c r="BV84" s="199">
        <v>0</v>
      </c>
      <c r="BW84" s="199">
        <v>0</v>
      </c>
      <c r="BX84" s="199">
        <v>30</v>
      </c>
      <c r="BY84" s="199">
        <v>0</v>
      </c>
      <c r="BZ84" s="199">
        <v>0</v>
      </c>
      <c r="CA84" s="199">
        <v>0</v>
      </c>
      <c r="CB84" s="199">
        <v>0</v>
      </c>
      <c r="CC84" s="199">
        <v>0</v>
      </c>
      <c r="CD84" s="199">
        <v>0</v>
      </c>
      <c r="CE84" s="199">
        <v>0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170</v>
      </c>
      <c r="CO84" s="199">
        <v>30</v>
      </c>
      <c r="CP84" s="199">
        <v>0</v>
      </c>
      <c r="CQ84" s="199">
        <v>0</v>
      </c>
      <c r="CR84" s="199">
        <v>0</v>
      </c>
      <c r="CS84" s="199">
        <v>0</v>
      </c>
      <c r="CT84" s="199">
        <v>0</v>
      </c>
      <c r="CU84" s="199">
        <v>0</v>
      </c>
      <c r="CV84" s="199">
        <v>0</v>
      </c>
      <c r="CW84" s="199">
        <v>0</v>
      </c>
      <c r="CX84" s="199">
        <v>0</v>
      </c>
      <c r="CY84" s="199">
        <v>0</v>
      </c>
      <c r="CZ84" s="199">
        <v>20</v>
      </c>
      <c r="DA84" s="199">
        <v>0</v>
      </c>
      <c r="DB84" s="199">
        <v>0</v>
      </c>
      <c r="DC84" s="199">
        <v>0</v>
      </c>
      <c r="DD84" s="199">
        <v>0</v>
      </c>
      <c r="DE84" s="199">
        <v>0</v>
      </c>
      <c r="DF84" s="199">
        <v>50</v>
      </c>
      <c r="DG84" s="199">
        <v>0</v>
      </c>
      <c r="DH84" s="199">
        <v>0</v>
      </c>
      <c r="DI84" s="199">
        <v>0</v>
      </c>
      <c r="DJ84" s="199">
        <v>0</v>
      </c>
      <c r="DK84" s="199">
        <v>0</v>
      </c>
      <c r="DL84" s="199">
        <v>0</v>
      </c>
      <c r="DM84" s="199">
        <v>0</v>
      </c>
      <c r="DN84" s="199">
        <v>0</v>
      </c>
      <c r="DO84" s="199">
        <v>0</v>
      </c>
      <c r="DP84" s="199">
        <v>0</v>
      </c>
      <c r="DQ84" s="199">
        <v>0</v>
      </c>
      <c r="DR84" s="199">
        <v>0</v>
      </c>
      <c r="DS84" s="199">
        <v>30</v>
      </c>
      <c r="DT84" s="199">
        <v>0</v>
      </c>
      <c r="DU84" s="199">
        <v>0</v>
      </c>
      <c r="DV84" s="199">
        <v>0</v>
      </c>
      <c r="DW84" s="199">
        <v>0</v>
      </c>
      <c r="DX84" s="199">
        <v>0</v>
      </c>
      <c r="DY84" s="199">
        <v>30</v>
      </c>
      <c r="DZ84" s="199">
        <v>0</v>
      </c>
      <c r="EA84" s="199">
        <v>0</v>
      </c>
      <c r="EB84" s="199">
        <v>0</v>
      </c>
      <c r="EC84" s="199">
        <v>60</v>
      </c>
      <c r="ED84" s="199">
        <v>0</v>
      </c>
      <c r="EE84" s="199">
        <v>0</v>
      </c>
      <c r="EF84" s="199">
        <v>0</v>
      </c>
      <c r="EG84" s="199">
        <v>0</v>
      </c>
      <c r="EH84" s="199">
        <v>0</v>
      </c>
      <c r="EI84" s="199">
        <v>0</v>
      </c>
      <c r="EJ84" s="199">
        <v>0</v>
      </c>
      <c r="EK84" s="199">
        <v>0</v>
      </c>
      <c r="EL84" s="199">
        <v>0</v>
      </c>
      <c r="EM84" s="199">
        <v>0</v>
      </c>
      <c r="EN84" s="199">
        <v>0</v>
      </c>
      <c r="EO84" s="199">
        <v>0</v>
      </c>
      <c r="EP84" s="199">
        <v>0</v>
      </c>
      <c r="EQ84" s="199">
        <v>0</v>
      </c>
      <c r="ER84" s="199">
        <v>0</v>
      </c>
      <c r="ES84" s="199">
        <v>0</v>
      </c>
    </row>
    <row r="85" spans="1:149" ht="12" customHeight="1">
      <c r="A85" s="27" t="s">
        <v>33</v>
      </c>
      <c r="B85" s="2" t="s">
        <v>96</v>
      </c>
      <c r="C85" s="2" t="s">
        <v>95</v>
      </c>
      <c r="D85" s="2" t="s">
        <v>57</v>
      </c>
      <c r="E85" s="88" t="s">
        <v>114</v>
      </c>
      <c r="F85" s="4">
        <v>11.5</v>
      </c>
      <c r="G85" s="2" t="s">
        <v>29</v>
      </c>
      <c r="H85" s="2">
        <v>50620</v>
      </c>
      <c r="I85" s="64">
        <v>65.8</v>
      </c>
      <c r="J85" s="64">
        <v>33.24</v>
      </c>
      <c r="K85" s="2">
        <v>16.14</v>
      </c>
      <c r="L85" s="2">
        <v>7.9</v>
      </c>
      <c r="M85" s="2" t="s">
        <v>29</v>
      </c>
      <c r="N85" s="2">
        <v>0.16</v>
      </c>
      <c r="O85" s="2">
        <v>0.11</v>
      </c>
      <c r="P85" s="2">
        <v>0.27</v>
      </c>
      <c r="Q85" s="2">
        <v>0.38</v>
      </c>
      <c r="R85" s="2">
        <v>9.6000000000000002E-2</v>
      </c>
      <c r="S85" s="2">
        <v>3.1E-2</v>
      </c>
      <c r="T85" s="2">
        <v>0.03</v>
      </c>
      <c r="U85" s="2">
        <v>1</v>
      </c>
      <c r="V85" s="2" t="s">
        <v>29</v>
      </c>
      <c r="W85" s="2" t="s">
        <v>29</v>
      </c>
      <c r="X85" s="157" t="s">
        <v>314</v>
      </c>
      <c r="Y85" s="288">
        <v>10150.203000000001</v>
      </c>
      <c r="Z85" s="289">
        <v>2433.3820000000001</v>
      </c>
      <c r="AA85" s="290">
        <v>8350.1670000000013</v>
      </c>
      <c r="AB85" s="92">
        <v>69768.062000000005</v>
      </c>
      <c r="AC85" s="92">
        <v>933.35200000000009</v>
      </c>
      <c r="AD85" s="291">
        <f>LOG(AC85)</f>
        <v>2.970045462425337</v>
      </c>
      <c r="AE85" s="292">
        <f t="shared" si="8"/>
        <v>103.33333333333331</v>
      </c>
      <c r="AF85" s="291">
        <f>LOG(AE85)</f>
        <v>2.01424043911461</v>
      </c>
      <c r="AG85" s="100">
        <v>834493.02286000014</v>
      </c>
      <c r="AH85" s="99">
        <v>7391814.5000000009</v>
      </c>
      <c r="AI85" s="109">
        <v>4008413.5000000005</v>
      </c>
      <c r="AJ85" s="106">
        <v>3383401.0000000005</v>
      </c>
      <c r="AK85" s="114">
        <v>26.666666666666664</v>
      </c>
      <c r="AL85" s="114">
        <v>76.666666666666657</v>
      </c>
      <c r="AM85" s="114">
        <v>0</v>
      </c>
      <c r="AN85" s="114">
        <v>0</v>
      </c>
      <c r="AO85" s="114">
        <v>0</v>
      </c>
      <c r="AP85" s="114">
        <v>0</v>
      </c>
      <c r="AQ85" s="114">
        <v>0</v>
      </c>
      <c r="AR85" s="114">
        <v>0</v>
      </c>
      <c r="AS85" s="114">
        <v>0</v>
      </c>
      <c r="AT85" s="114">
        <v>0</v>
      </c>
      <c r="AU85" s="199">
        <v>0</v>
      </c>
      <c r="AV85" s="199">
        <v>0</v>
      </c>
      <c r="AW85" s="199">
        <v>0</v>
      </c>
      <c r="AX85" s="199">
        <v>0</v>
      </c>
      <c r="AY85" s="199">
        <v>0</v>
      </c>
      <c r="AZ85" s="199">
        <v>0</v>
      </c>
      <c r="BA85" s="199">
        <v>0</v>
      </c>
      <c r="BB85" s="199">
        <v>0</v>
      </c>
      <c r="BC85" s="199">
        <v>10</v>
      </c>
      <c r="BD85" s="199">
        <v>10</v>
      </c>
      <c r="BE85" s="199">
        <v>3.3333333333333335</v>
      </c>
      <c r="BF85" s="199">
        <v>0</v>
      </c>
      <c r="BG85" s="199">
        <v>0</v>
      </c>
      <c r="BH85" s="199">
        <v>0</v>
      </c>
      <c r="BI85" s="199">
        <v>0</v>
      </c>
      <c r="BJ85" s="199">
        <v>0</v>
      </c>
      <c r="BK85" s="199">
        <v>0</v>
      </c>
      <c r="BL85" s="199">
        <v>0</v>
      </c>
      <c r="BM85" s="199">
        <v>0</v>
      </c>
      <c r="BN85" s="199">
        <v>0</v>
      </c>
      <c r="BO85" s="199">
        <v>0</v>
      </c>
      <c r="BP85" s="199">
        <v>0</v>
      </c>
      <c r="BQ85" s="199">
        <v>0</v>
      </c>
      <c r="BR85" s="199">
        <v>0</v>
      </c>
      <c r="BS85" s="199">
        <v>0</v>
      </c>
      <c r="BT85" s="199">
        <v>3.3333333333333335</v>
      </c>
      <c r="BU85" s="199">
        <v>0</v>
      </c>
      <c r="BV85" s="199">
        <v>0</v>
      </c>
      <c r="BW85" s="199">
        <v>0</v>
      </c>
      <c r="BX85" s="199">
        <v>0</v>
      </c>
      <c r="BY85" s="199">
        <v>0</v>
      </c>
      <c r="BZ85" s="199">
        <v>0</v>
      </c>
      <c r="CA85" s="199">
        <v>0</v>
      </c>
      <c r="CB85" s="199">
        <v>0</v>
      </c>
      <c r="CC85" s="199">
        <v>0</v>
      </c>
      <c r="CD85" s="199">
        <v>0</v>
      </c>
      <c r="CE85" s="199">
        <v>0</v>
      </c>
      <c r="CF85" s="199">
        <v>0</v>
      </c>
      <c r="CG85" s="199">
        <v>0</v>
      </c>
      <c r="CH85" s="199">
        <v>0</v>
      </c>
      <c r="CI85" s="199">
        <v>0</v>
      </c>
      <c r="CJ85" s="199">
        <v>0</v>
      </c>
      <c r="CK85" s="199">
        <v>0</v>
      </c>
      <c r="CL85" s="199">
        <v>0</v>
      </c>
      <c r="CM85" s="199">
        <v>0</v>
      </c>
      <c r="CN85" s="199">
        <v>66.666666666666657</v>
      </c>
      <c r="CO85" s="199">
        <v>6.666666666666667</v>
      </c>
      <c r="CP85" s="199">
        <v>0</v>
      </c>
      <c r="CQ85" s="199">
        <v>3.3333333333333335</v>
      </c>
      <c r="CR85" s="199">
        <v>0</v>
      </c>
      <c r="CS85" s="199">
        <v>0</v>
      </c>
      <c r="CT85" s="199">
        <v>0</v>
      </c>
      <c r="CU85" s="199">
        <v>0</v>
      </c>
      <c r="CV85" s="199">
        <v>0</v>
      </c>
      <c r="CW85" s="199">
        <v>0</v>
      </c>
      <c r="CX85" s="199">
        <v>0</v>
      </c>
      <c r="CY85" s="199">
        <v>0</v>
      </c>
      <c r="CZ85" s="199">
        <v>0</v>
      </c>
      <c r="DA85" s="199">
        <v>0</v>
      </c>
      <c r="DB85" s="199">
        <v>0</v>
      </c>
      <c r="DC85" s="199">
        <v>0</v>
      </c>
      <c r="DD85" s="199">
        <v>0</v>
      </c>
      <c r="DE85" s="199">
        <v>0</v>
      </c>
      <c r="DF85" s="199">
        <v>0</v>
      </c>
      <c r="DG85" s="199">
        <v>0</v>
      </c>
      <c r="DH85" s="199">
        <v>0</v>
      </c>
      <c r="DI85" s="199">
        <v>0</v>
      </c>
      <c r="DJ85" s="199">
        <v>0</v>
      </c>
      <c r="DK85" s="199">
        <v>0</v>
      </c>
      <c r="DL85" s="199">
        <v>0</v>
      </c>
      <c r="DM85" s="199">
        <v>0</v>
      </c>
      <c r="DN85" s="199">
        <v>0</v>
      </c>
      <c r="DO85" s="199">
        <v>0</v>
      </c>
      <c r="DP85" s="199">
        <v>0</v>
      </c>
      <c r="DQ85" s="199">
        <v>0</v>
      </c>
      <c r="DR85" s="199">
        <v>0</v>
      </c>
      <c r="DS85" s="199">
        <v>0</v>
      </c>
      <c r="DT85" s="199">
        <v>0</v>
      </c>
      <c r="DU85" s="199">
        <v>0</v>
      </c>
      <c r="DV85" s="199">
        <v>0</v>
      </c>
      <c r="DW85" s="199">
        <v>0</v>
      </c>
      <c r="DX85" s="199">
        <v>0</v>
      </c>
      <c r="DY85" s="199">
        <v>0</v>
      </c>
      <c r="DZ85" s="199">
        <v>0</v>
      </c>
      <c r="EA85" s="199">
        <v>0</v>
      </c>
      <c r="EB85" s="199">
        <v>0</v>
      </c>
      <c r="EC85" s="199">
        <v>0</v>
      </c>
      <c r="ED85" s="199">
        <v>0</v>
      </c>
      <c r="EE85" s="199">
        <v>0</v>
      </c>
      <c r="EF85" s="199">
        <v>0</v>
      </c>
      <c r="EG85" s="199">
        <v>0</v>
      </c>
      <c r="EH85" s="199">
        <v>0</v>
      </c>
      <c r="EI85" s="199">
        <v>0</v>
      </c>
      <c r="EJ85" s="199">
        <v>0</v>
      </c>
      <c r="EK85" s="199">
        <v>0</v>
      </c>
      <c r="EL85" s="199">
        <v>0</v>
      </c>
      <c r="EM85" s="199">
        <v>0</v>
      </c>
      <c r="EN85" s="199">
        <v>0</v>
      </c>
      <c r="EO85" s="199">
        <v>0</v>
      </c>
      <c r="EP85" s="199">
        <v>0</v>
      </c>
      <c r="EQ85" s="199">
        <v>0</v>
      </c>
      <c r="ER85" s="199">
        <v>0</v>
      </c>
      <c r="ES85" s="199">
        <v>0</v>
      </c>
    </row>
    <row r="86" spans="1:149" ht="12" customHeight="1">
      <c r="A86" s="27" t="s">
        <v>33</v>
      </c>
      <c r="B86" s="2" t="s">
        <v>98</v>
      </c>
      <c r="C86" s="2" t="s">
        <v>95</v>
      </c>
      <c r="D86" s="2" t="s">
        <v>57</v>
      </c>
      <c r="E86" s="87" t="s">
        <v>113</v>
      </c>
      <c r="F86" s="4">
        <v>0.51600000000000001</v>
      </c>
      <c r="G86" s="2">
        <v>0.8</v>
      </c>
      <c r="H86" s="2">
        <v>12450</v>
      </c>
      <c r="I86" s="64">
        <v>105.2</v>
      </c>
      <c r="J86" s="64">
        <v>7.17</v>
      </c>
      <c r="K86" s="2">
        <v>14.69</v>
      </c>
      <c r="L86" s="2">
        <v>8.27</v>
      </c>
      <c r="M86" s="2">
        <v>2.9000000000000001E-2</v>
      </c>
      <c r="N86" s="2">
        <v>0.44</v>
      </c>
      <c r="O86" s="2">
        <v>0.28999999999999998</v>
      </c>
      <c r="P86" s="2">
        <v>0.65</v>
      </c>
      <c r="Q86" s="2">
        <v>0.94</v>
      </c>
      <c r="R86" s="2">
        <v>0.01</v>
      </c>
      <c r="S86" s="2">
        <v>3.1E-2</v>
      </c>
      <c r="T86" s="2">
        <v>7.0000000000000001E-3</v>
      </c>
      <c r="U86" s="2">
        <v>2.5</v>
      </c>
      <c r="V86" s="2">
        <v>83</v>
      </c>
      <c r="W86" s="2">
        <v>12</v>
      </c>
      <c r="X86" s="157" t="s">
        <v>314</v>
      </c>
      <c r="Y86" s="288">
        <v>18983.713000000003</v>
      </c>
      <c r="Z86" s="289">
        <v>8900.1780000000017</v>
      </c>
      <c r="AA86" s="290">
        <v>10850.217000000001</v>
      </c>
      <c r="AB86" s="92">
        <v>318156.36300000001</v>
      </c>
      <c r="AC86" s="92">
        <v>26683.867000000002</v>
      </c>
      <c r="AD86" s="291">
        <f>LOG(AC86)</f>
        <v>4.4262487673384365</v>
      </c>
      <c r="AE86" s="292">
        <f t="shared" si="8"/>
        <v>26100</v>
      </c>
      <c r="AF86" s="291">
        <f>LOG(AE86)</f>
        <v>4.4166405073382808</v>
      </c>
      <c r="AG86" s="98">
        <v>985711.51383600023</v>
      </c>
      <c r="AH86" s="99">
        <v>2308379.5</v>
      </c>
      <c r="AI86" s="213">
        <v>788349.10000000009</v>
      </c>
      <c r="AJ86" s="106">
        <v>1520030.4000000001</v>
      </c>
      <c r="AK86" s="114">
        <v>24220</v>
      </c>
      <c r="AL86" s="114">
        <v>840</v>
      </c>
      <c r="AM86" s="114">
        <v>760</v>
      </c>
      <c r="AN86" s="114">
        <v>200</v>
      </c>
      <c r="AO86" s="114">
        <v>80</v>
      </c>
      <c r="AP86" s="114">
        <v>0</v>
      </c>
      <c r="AQ86" s="114">
        <v>0</v>
      </c>
      <c r="AR86" s="114">
        <v>0</v>
      </c>
      <c r="AS86" s="114">
        <v>0</v>
      </c>
      <c r="AT86" s="114">
        <v>0</v>
      </c>
      <c r="AU86" s="199">
        <v>0</v>
      </c>
      <c r="AV86" s="199">
        <v>0</v>
      </c>
      <c r="AW86" s="199">
        <v>0</v>
      </c>
      <c r="AX86" s="199">
        <v>0</v>
      </c>
      <c r="AY86" s="199">
        <v>0</v>
      </c>
      <c r="AZ86" s="199">
        <v>0</v>
      </c>
      <c r="BA86" s="199">
        <v>0</v>
      </c>
      <c r="BB86" s="199">
        <v>0</v>
      </c>
      <c r="BC86" s="199">
        <v>0</v>
      </c>
      <c r="BD86" s="199">
        <v>280</v>
      </c>
      <c r="BE86" s="199">
        <v>0</v>
      </c>
      <c r="BF86" s="199">
        <v>0</v>
      </c>
      <c r="BG86" s="199">
        <v>0</v>
      </c>
      <c r="BH86" s="199">
        <v>0</v>
      </c>
      <c r="BI86" s="199">
        <v>0</v>
      </c>
      <c r="BJ86" s="199">
        <v>0</v>
      </c>
      <c r="BK86" s="199">
        <v>0</v>
      </c>
      <c r="BL86" s="199">
        <v>0</v>
      </c>
      <c r="BM86" s="199">
        <v>23900</v>
      </c>
      <c r="BN86" s="199">
        <v>0</v>
      </c>
      <c r="BO86" s="199">
        <v>0</v>
      </c>
      <c r="BP86" s="199">
        <v>0</v>
      </c>
      <c r="BQ86" s="199">
        <v>0</v>
      </c>
      <c r="BR86" s="199">
        <v>0</v>
      </c>
      <c r="BS86" s="199">
        <v>0</v>
      </c>
      <c r="BT86" s="199">
        <v>40</v>
      </c>
      <c r="BU86" s="199">
        <v>0</v>
      </c>
      <c r="BV86" s="199">
        <v>0</v>
      </c>
      <c r="BW86" s="199">
        <v>0</v>
      </c>
      <c r="BX86" s="199">
        <v>0</v>
      </c>
      <c r="BY86" s="199">
        <v>0</v>
      </c>
      <c r="BZ86" s="199">
        <v>0</v>
      </c>
      <c r="CA86" s="199">
        <v>0</v>
      </c>
      <c r="CB86" s="199">
        <v>0</v>
      </c>
      <c r="CC86" s="199">
        <v>0</v>
      </c>
      <c r="CD86" s="199">
        <v>0</v>
      </c>
      <c r="CE86" s="199">
        <v>0</v>
      </c>
      <c r="CF86" s="199">
        <v>0</v>
      </c>
      <c r="CG86" s="199">
        <v>0</v>
      </c>
      <c r="CH86" s="199">
        <v>0</v>
      </c>
      <c r="CI86" s="199">
        <v>0</v>
      </c>
      <c r="CJ86" s="199">
        <v>0</v>
      </c>
      <c r="CK86" s="199">
        <v>0</v>
      </c>
      <c r="CL86" s="199">
        <v>40</v>
      </c>
      <c r="CM86" s="199">
        <v>0</v>
      </c>
      <c r="CN86" s="199">
        <v>200</v>
      </c>
      <c r="CO86" s="199">
        <v>0</v>
      </c>
      <c r="CP86" s="199">
        <v>0</v>
      </c>
      <c r="CQ86" s="199">
        <v>0</v>
      </c>
      <c r="CR86" s="199">
        <v>280</v>
      </c>
      <c r="CS86" s="199">
        <v>0</v>
      </c>
      <c r="CT86" s="199">
        <v>0</v>
      </c>
      <c r="CU86" s="199">
        <v>0</v>
      </c>
      <c r="CV86" s="199">
        <v>0</v>
      </c>
      <c r="CW86" s="199">
        <v>0</v>
      </c>
      <c r="CX86" s="199">
        <v>0</v>
      </c>
      <c r="CY86" s="199">
        <v>0</v>
      </c>
      <c r="CZ86" s="199">
        <v>0</v>
      </c>
      <c r="DA86" s="199">
        <v>0</v>
      </c>
      <c r="DB86" s="199">
        <v>0</v>
      </c>
      <c r="DC86" s="199">
        <v>0</v>
      </c>
      <c r="DD86" s="199">
        <v>0</v>
      </c>
      <c r="DE86" s="199">
        <v>0</v>
      </c>
      <c r="DF86" s="199">
        <v>40</v>
      </c>
      <c r="DG86" s="199">
        <v>0</v>
      </c>
      <c r="DH86" s="199">
        <v>40</v>
      </c>
      <c r="DI86" s="199">
        <v>240</v>
      </c>
      <c r="DJ86" s="199">
        <v>0</v>
      </c>
      <c r="DK86" s="199">
        <v>0</v>
      </c>
      <c r="DL86" s="199">
        <v>0</v>
      </c>
      <c r="DM86" s="199">
        <v>0</v>
      </c>
      <c r="DN86" s="199">
        <v>760</v>
      </c>
      <c r="DO86" s="199">
        <v>0</v>
      </c>
      <c r="DP86" s="199">
        <v>0</v>
      </c>
      <c r="DQ86" s="199">
        <v>0</v>
      </c>
      <c r="DR86" s="199">
        <v>0</v>
      </c>
      <c r="DS86" s="199">
        <v>0</v>
      </c>
      <c r="DT86" s="199">
        <v>0</v>
      </c>
      <c r="DU86" s="199">
        <v>0</v>
      </c>
      <c r="DV86" s="199">
        <v>0</v>
      </c>
      <c r="DW86" s="199">
        <v>0</v>
      </c>
      <c r="DX86" s="199">
        <v>0</v>
      </c>
      <c r="DY86" s="199">
        <v>0</v>
      </c>
      <c r="DZ86" s="199">
        <v>160</v>
      </c>
      <c r="EA86" s="199">
        <v>0</v>
      </c>
      <c r="EB86" s="199">
        <v>0</v>
      </c>
      <c r="EC86" s="199">
        <v>40</v>
      </c>
      <c r="ED86" s="199">
        <v>80</v>
      </c>
      <c r="EE86" s="199">
        <v>0</v>
      </c>
      <c r="EF86" s="199">
        <v>0</v>
      </c>
      <c r="EG86" s="199">
        <v>0</v>
      </c>
      <c r="EH86" s="199">
        <v>0</v>
      </c>
      <c r="EI86" s="199">
        <v>0</v>
      </c>
      <c r="EJ86" s="199">
        <v>0</v>
      </c>
      <c r="EK86" s="199">
        <v>0</v>
      </c>
      <c r="EL86" s="199">
        <v>0</v>
      </c>
      <c r="EM86" s="199">
        <v>0</v>
      </c>
      <c r="EN86" s="199">
        <v>0</v>
      </c>
      <c r="EO86" s="199">
        <v>0</v>
      </c>
      <c r="EP86" s="199">
        <v>0</v>
      </c>
      <c r="EQ86" s="199">
        <v>0</v>
      </c>
      <c r="ER86" s="199">
        <v>0</v>
      </c>
      <c r="ES86" s="199">
        <v>0</v>
      </c>
    </row>
    <row r="87" spans="1:149" ht="12" customHeight="1" thickBot="1">
      <c r="A87" s="28" t="s">
        <v>33</v>
      </c>
      <c r="B87" s="12" t="s">
        <v>98</v>
      </c>
      <c r="C87" s="12" t="s">
        <v>95</v>
      </c>
      <c r="D87" s="12" t="s">
        <v>57</v>
      </c>
      <c r="E87" s="89" t="s">
        <v>114</v>
      </c>
      <c r="F87" s="14">
        <v>11</v>
      </c>
      <c r="G87" s="2" t="s">
        <v>29</v>
      </c>
      <c r="H87" s="2">
        <v>49510</v>
      </c>
      <c r="I87" s="64">
        <v>42.4</v>
      </c>
      <c r="J87" s="64">
        <v>32.43</v>
      </c>
      <c r="K87" s="2">
        <v>16.46</v>
      </c>
      <c r="L87" s="2">
        <v>7.9</v>
      </c>
      <c r="M87" s="2" t="s">
        <v>29</v>
      </c>
      <c r="N87" s="2">
        <v>3.2000000000000001E-2</v>
      </c>
      <c r="O87" s="2">
        <v>0.13</v>
      </c>
      <c r="P87" s="2">
        <v>0.19</v>
      </c>
      <c r="Q87" s="2">
        <v>0.32</v>
      </c>
      <c r="R87" s="2">
        <v>0.14000000000000001</v>
      </c>
      <c r="S87" s="2">
        <v>3.5000000000000003E-2</v>
      </c>
      <c r="T87" s="2">
        <v>3.3000000000000002E-2</v>
      </c>
      <c r="U87" s="2">
        <v>1.5</v>
      </c>
      <c r="V87" s="2" t="s">
        <v>29</v>
      </c>
      <c r="W87" s="2" t="s">
        <v>29</v>
      </c>
      <c r="X87" s="157" t="s">
        <v>314</v>
      </c>
      <c r="Y87" s="288">
        <v>6916.8050000000003</v>
      </c>
      <c r="Z87" s="289">
        <v>533.34400000000005</v>
      </c>
      <c r="AA87" s="290">
        <v>4600.0920000000006</v>
      </c>
      <c r="AB87" s="93">
        <v>69218.051000000007</v>
      </c>
      <c r="AC87" s="93" t="s">
        <v>115</v>
      </c>
      <c r="AD87" s="291"/>
      <c r="AE87" s="292">
        <f t="shared" si="8"/>
        <v>203.33333333333334</v>
      </c>
      <c r="AF87" s="291"/>
      <c r="AG87" s="101">
        <v>199439.05536800003</v>
      </c>
      <c r="AH87" s="102">
        <v>810016.20000000007</v>
      </c>
      <c r="AI87" s="110">
        <v>416675.00000000006</v>
      </c>
      <c r="AJ87" s="110">
        <v>393341.2</v>
      </c>
      <c r="AK87" s="114">
        <v>180</v>
      </c>
      <c r="AL87" s="114">
        <v>23.333333333333332</v>
      </c>
      <c r="AM87" s="114">
        <v>0</v>
      </c>
      <c r="AN87" s="114">
        <v>0</v>
      </c>
      <c r="AO87" s="114">
        <v>0</v>
      </c>
      <c r="AP87" s="114">
        <v>0</v>
      </c>
      <c r="AQ87" s="114">
        <v>0</v>
      </c>
      <c r="AR87" s="114">
        <v>0</v>
      </c>
      <c r="AS87" s="114">
        <v>0</v>
      </c>
      <c r="AT87" s="114">
        <v>0</v>
      </c>
      <c r="AU87" s="199">
        <v>0</v>
      </c>
      <c r="AV87" s="199">
        <v>0</v>
      </c>
      <c r="AW87" s="199">
        <v>0</v>
      </c>
      <c r="AX87" s="199">
        <v>0</v>
      </c>
      <c r="AY87" s="199">
        <v>0</v>
      </c>
      <c r="AZ87" s="199">
        <v>0</v>
      </c>
      <c r="BA87" s="199">
        <v>0</v>
      </c>
      <c r="BB87" s="199">
        <v>0</v>
      </c>
      <c r="BC87" s="199">
        <v>0</v>
      </c>
      <c r="BD87" s="199">
        <v>0</v>
      </c>
      <c r="BE87" s="199">
        <v>0</v>
      </c>
      <c r="BF87" s="199">
        <v>0</v>
      </c>
      <c r="BG87" s="199">
        <v>0</v>
      </c>
      <c r="BH87" s="199">
        <v>0</v>
      </c>
      <c r="BI87" s="199">
        <v>0</v>
      </c>
      <c r="BJ87" s="199">
        <v>0</v>
      </c>
      <c r="BK87" s="199">
        <v>0</v>
      </c>
      <c r="BL87" s="199">
        <v>0</v>
      </c>
      <c r="BM87" s="199">
        <v>180</v>
      </c>
      <c r="BN87" s="199">
        <v>0</v>
      </c>
      <c r="BO87" s="199">
        <v>0</v>
      </c>
      <c r="BP87" s="199">
        <v>0</v>
      </c>
      <c r="BQ87" s="199">
        <v>0</v>
      </c>
      <c r="BR87" s="199">
        <v>0</v>
      </c>
      <c r="BS87" s="199">
        <v>0</v>
      </c>
      <c r="BT87" s="199">
        <v>0</v>
      </c>
      <c r="BU87" s="199">
        <v>0</v>
      </c>
      <c r="BV87" s="199">
        <v>0</v>
      </c>
      <c r="BW87" s="199">
        <v>0</v>
      </c>
      <c r="BX87" s="199">
        <v>0</v>
      </c>
      <c r="BY87" s="199">
        <v>0</v>
      </c>
      <c r="BZ87" s="199">
        <v>0</v>
      </c>
      <c r="CA87" s="199">
        <v>0</v>
      </c>
      <c r="CB87" s="199">
        <v>0</v>
      </c>
      <c r="CC87" s="199">
        <v>0</v>
      </c>
      <c r="CD87" s="199">
        <v>0</v>
      </c>
      <c r="CE87" s="199">
        <v>0</v>
      </c>
      <c r="CF87" s="199">
        <v>0</v>
      </c>
      <c r="CG87" s="199">
        <v>0</v>
      </c>
      <c r="CH87" s="199">
        <v>0</v>
      </c>
      <c r="CI87" s="199">
        <v>0</v>
      </c>
      <c r="CJ87" s="199">
        <v>0</v>
      </c>
      <c r="CK87" s="199">
        <v>0</v>
      </c>
      <c r="CL87" s="199">
        <v>0</v>
      </c>
      <c r="CM87" s="199">
        <v>0</v>
      </c>
      <c r="CN87" s="199">
        <v>16.666666666666664</v>
      </c>
      <c r="CO87" s="199">
        <v>6.666666666666667</v>
      </c>
      <c r="CP87" s="199">
        <v>0</v>
      </c>
      <c r="CQ87" s="199">
        <v>0</v>
      </c>
      <c r="CR87" s="199">
        <v>0</v>
      </c>
      <c r="CS87" s="199">
        <v>0</v>
      </c>
      <c r="CT87" s="199">
        <v>0</v>
      </c>
      <c r="CU87" s="199">
        <v>0</v>
      </c>
      <c r="CV87" s="199">
        <v>0</v>
      </c>
      <c r="CW87" s="199">
        <v>0</v>
      </c>
      <c r="CX87" s="199">
        <v>0</v>
      </c>
      <c r="CY87" s="199">
        <v>0</v>
      </c>
      <c r="CZ87" s="199">
        <v>0</v>
      </c>
      <c r="DA87" s="199">
        <v>0</v>
      </c>
      <c r="DB87" s="199">
        <v>0</v>
      </c>
      <c r="DC87" s="199">
        <v>0</v>
      </c>
      <c r="DD87" s="199">
        <v>0</v>
      </c>
      <c r="DE87" s="199">
        <v>0</v>
      </c>
      <c r="DF87" s="199">
        <v>0</v>
      </c>
      <c r="DG87" s="199">
        <v>0</v>
      </c>
      <c r="DH87" s="199">
        <v>0</v>
      </c>
      <c r="DI87" s="199">
        <v>0</v>
      </c>
      <c r="DJ87" s="199">
        <v>0</v>
      </c>
      <c r="DK87" s="199">
        <v>0</v>
      </c>
      <c r="DL87" s="199">
        <v>0</v>
      </c>
      <c r="DM87" s="199">
        <v>0</v>
      </c>
      <c r="DN87" s="199">
        <v>0</v>
      </c>
      <c r="DO87" s="199">
        <v>0</v>
      </c>
      <c r="DP87" s="199">
        <v>0</v>
      </c>
      <c r="DQ87" s="199">
        <v>0</v>
      </c>
      <c r="DR87" s="199">
        <v>0</v>
      </c>
      <c r="DS87" s="199">
        <v>0</v>
      </c>
      <c r="DT87" s="199">
        <v>0</v>
      </c>
      <c r="DU87" s="199">
        <v>0</v>
      </c>
      <c r="DV87" s="199">
        <v>0</v>
      </c>
      <c r="DW87" s="199">
        <v>0</v>
      </c>
      <c r="DX87" s="199">
        <v>0</v>
      </c>
      <c r="DY87" s="199">
        <v>0</v>
      </c>
      <c r="DZ87" s="199">
        <v>0</v>
      </c>
      <c r="EA87" s="199">
        <v>0</v>
      </c>
      <c r="EB87" s="199">
        <v>0</v>
      </c>
      <c r="EC87" s="199">
        <v>0</v>
      </c>
      <c r="ED87" s="199">
        <v>0</v>
      </c>
      <c r="EE87" s="199">
        <v>0</v>
      </c>
      <c r="EF87" s="199">
        <v>0</v>
      </c>
      <c r="EG87" s="199">
        <v>0</v>
      </c>
      <c r="EH87" s="199">
        <v>0</v>
      </c>
      <c r="EI87" s="199">
        <v>0</v>
      </c>
      <c r="EJ87" s="199">
        <v>0</v>
      </c>
      <c r="EK87" s="199">
        <v>0</v>
      </c>
      <c r="EL87" s="199">
        <v>0</v>
      </c>
      <c r="EM87" s="199">
        <v>0</v>
      </c>
      <c r="EN87" s="199">
        <v>0</v>
      </c>
      <c r="EO87" s="199">
        <v>0</v>
      </c>
      <c r="EP87" s="199">
        <v>0</v>
      </c>
      <c r="EQ87" s="199">
        <v>0</v>
      </c>
      <c r="ER87" s="199">
        <v>0</v>
      </c>
      <c r="ES87" s="199">
        <v>0</v>
      </c>
    </row>
    <row r="88" spans="1:149" ht="12" customHeight="1">
      <c r="A88" s="32" t="s">
        <v>33</v>
      </c>
      <c r="B88" s="11" t="s">
        <v>100</v>
      </c>
      <c r="C88" s="11" t="s">
        <v>101</v>
      </c>
      <c r="D88" s="11" t="s">
        <v>57</v>
      </c>
      <c r="E88" s="90" t="s">
        <v>113</v>
      </c>
      <c r="F88" s="13">
        <v>0.51300000000000001</v>
      </c>
      <c r="G88" s="2">
        <v>1.5</v>
      </c>
      <c r="H88" s="2">
        <v>15760</v>
      </c>
      <c r="I88" s="64">
        <v>120.4</v>
      </c>
      <c r="J88" s="64">
        <v>9.25</v>
      </c>
      <c r="K88" s="2">
        <v>15.51</v>
      </c>
      <c r="L88" s="2">
        <v>8.75</v>
      </c>
      <c r="M88" s="2">
        <v>1.7999999999999999E-2</v>
      </c>
      <c r="N88" s="2">
        <v>0.68</v>
      </c>
      <c r="O88" s="2">
        <v>3.1E-2</v>
      </c>
      <c r="P88" s="2">
        <v>0.86</v>
      </c>
      <c r="Q88" s="2">
        <v>0.89</v>
      </c>
      <c r="R88" s="2">
        <v>0.01</v>
      </c>
      <c r="S88" s="2">
        <v>0.03</v>
      </c>
      <c r="T88" s="2">
        <v>6.0000000000000001E-3</v>
      </c>
      <c r="U88" s="2">
        <v>2.7</v>
      </c>
      <c r="V88" s="2">
        <v>95</v>
      </c>
      <c r="W88" s="2">
        <v>13</v>
      </c>
      <c r="X88" s="297" t="s">
        <v>315</v>
      </c>
      <c r="Y88" s="288">
        <v>5916.7850000000008</v>
      </c>
      <c r="Z88" s="294">
        <v>1233.3580000000002</v>
      </c>
      <c r="AA88" s="295">
        <v>4850.0970000000007</v>
      </c>
      <c r="AB88" s="94">
        <v>151503.03</v>
      </c>
      <c r="AC88" s="94">
        <v>12250.245000000001</v>
      </c>
      <c r="AD88" s="291"/>
      <c r="AE88" s="292">
        <f t="shared" si="8"/>
        <v>346.66666666666669</v>
      </c>
      <c r="AF88" s="291"/>
      <c r="AG88" s="98">
        <v>3108802.6414760007</v>
      </c>
      <c r="AH88" s="99">
        <v>6961805.9000000004</v>
      </c>
      <c r="AI88" s="213">
        <v>3651739.7</v>
      </c>
      <c r="AJ88" s="106">
        <v>3310066.2</v>
      </c>
      <c r="AK88" s="114">
        <v>253.33333333333334</v>
      </c>
      <c r="AL88" s="114">
        <v>46.666666666666664</v>
      </c>
      <c r="AM88" s="114">
        <v>40</v>
      </c>
      <c r="AN88" s="114">
        <v>6.666666666666667</v>
      </c>
      <c r="AO88" s="114">
        <v>0</v>
      </c>
      <c r="AP88" s="114">
        <v>0</v>
      </c>
      <c r="AQ88" s="114">
        <v>0</v>
      </c>
      <c r="AR88" s="114">
        <v>0</v>
      </c>
      <c r="AS88" s="114">
        <v>0</v>
      </c>
      <c r="AT88" s="114">
        <v>0</v>
      </c>
      <c r="AU88" s="199">
        <v>0</v>
      </c>
      <c r="AV88" s="199">
        <v>0</v>
      </c>
      <c r="AW88" s="199">
        <v>0</v>
      </c>
      <c r="AX88" s="199">
        <v>0</v>
      </c>
      <c r="AY88" s="199">
        <v>0</v>
      </c>
      <c r="AZ88" s="199">
        <v>0</v>
      </c>
      <c r="BA88" s="199">
        <v>0</v>
      </c>
      <c r="BB88" s="199">
        <v>0</v>
      </c>
      <c r="BC88" s="199">
        <v>3.3333333333333335</v>
      </c>
      <c r="BD88" s="199">
        <v>13.333333333333334</v>
      </c>
      <c r="BE88" s="199">
        <v>0</v>
      </c>
      <c r="BF88" s="199">
        <v>0</v>
      </c>
      <c r="BG88" s="199">
        <v>0</v>
      </c>
      <c r="BH88" s="199">
        <v>0</v>
      </c>
      <c r="BI88" s="199">
        <v>0</v>
      </c>
      <c r="BJ88" s="199">
        <v>0</v>
      </c>
      <c r="BK88" s="199">
        <v>0</v>
      </c>
      <c r="BL88" s="199">
        <v>0</v>
      </c>
      <c r="BM88" s="199">
        <v>226.66666666666666</v>
      </c>
      <c r="BN88" s="199">
        <v>0</v>
      </c>
      <c r="BO88" s="199">
        <v>0</v>
      </c>
      <c r="BP88" s="199">
        <v>0</v>
      </c>
      <c r="BQ88" s="199">
        <v>0</v>
      </c>
      <c r="BR88" s="199">
        <v>0</v>
      </c>
      <c r="BS88" s="199">
        <v>0</v>
      </c>
      <c r="BT88" s="199">
        <v>0</v>
      </c>
      <c r="BU88" s="199">
        <v>0</v>
      </c>
      <c r="BV88" s="199">
        <v>0</v>
      </c>
      <c r="BW88" s="199">
        <v>0</v>
      </c>
      <c r="BX88" s="199">
        <v>3.3333333333333335</v>
      </c>
      <c r="BY88" s="199">
        <v>3.3333333333333335</v>
      </c>
      <c r="BZ88" s="199">
        <v>0</v>
      </c>
      <c r="CA88" s="199">
        <v>0</v>
      </c>
      <c r="CB88" s="199">
        <v>0</v>
      </c>
      <c r="CC88" s="199">
        <v>3.3333333333333335</v>
      </c>
      <c r="CD88" s="199">
        <v>0</v>
      </c>
      <c r="CE88" s="199">
        <v>0</v>
      </c>
      <c r="CF88" s="199">
        <v>0</v>
      </c>
      <c r="CG88" s="199">
        <v>0</v>
      </c>
      <c r="CH88" s="199">
        <v>0</v>
      </c>
      <c r="CI88" s="199">
        <v>0</v>
      </c>
      <c r="CJ88" s="199">
        <v>0</v>
      </c>
      <c r="CK88" s="199">
        <v>0</v>
      </c>
      <c r="CL88" s="199">
        <v>0</v>
      </c>
      <c r="CM88" s="199">
        <v>0</v>
      </c>
      <c r="CN88" s="199">
        <v>36.666666666666664</v>
      </c>
      <c r="CO88" s="199">
        <v>6.666666666666667</v>
      </c>
      <c r="CP88" s="199">
        <v>3.3333333333333335</v>
      </c>
      <c r="CQ88" s="199">
        <v>0</v>
      </c>
      <c r="CR88" s="199">
        <v>0</v>
      </c>
      <c r="CS88" s="199">
        <v>0</v>
      </c>
      <c r="CT88" s="199">
        <v>0</v>
      </c>
      <c r="CU88" s="199">
        <v>0</v>
      </c>
      <c r="CV88" s="199">
        <v>0</v>
      </c>
      <c r="CW88" s="199">
        <v>0</v>
      </c>
      <c r="CX88" s="199">
        <v>0</v>
      </c>
      <c r="CY88" s="199">
        <v>0</v>
      </c>
      <c r="CZ88" s="199">
        <v>0</v>
      </c>
      <c r="DA88" s="199">
        <v>0</v>
      </c>
      <c r="DB88" s="199">
        <v>0</v>
      </c>
      <c r="DC88" s="199">
        <v>0</v>
      </c>
      <c r="DD88" s="199">
        <v>0</v>
      </c>
      <c r="DE88" s="199">
        <v>0</v>
      </c>
      <c r="DF88" s="199">
        <v>0</v>
      </c>
      <c r="DG88" s="199">
        <v>0</v>
      </c>
      <c r="DH88" s="199">
        <v>0</v>
      </c>
      <c r="DI88" s="199">
        <v>0</v>
      </c>
      <c r="DJ88" s="199">
        <v>0</v>
      </c>
      <c r="DK88" s="199">
        <v>0</v>
      </c>
      <c r="DL88" s="199">
        <v>0</v>
      </c>
      <c r="DM88" s="199">
        <v>0</v>
      </c>
      <c r="DN88" s="199">
        <v>0</v>
      </c>
      <c r="DO88" s="199">
        <v>0</v>
      </c>
      <c r="DP88" s="199">
        <v>0</v>
      </c>
      <c r="DQ88" s="199">
        <v>0</v>
      </c>
      <c r="DR88" s="199">
        <v>0</v>
      </c>
      <c r="DS88" s="199">
        <v>0</v>
      </c>
      <c r="DT88" s="199">
        <v>0</v>
      </c>
      <c r="DU88" s="199">
        <v>40</v>
      </c>
      <c r="DV88" s="199">
        <v>0</v>
      </c>
      <c r="DW88" s="199">
        <v>0</v>
      </c>
      <c r="DX88" s="199">
        <v>0</v>
      </c>
      <c r="DY88" s="199">
        <v>0</v>
      </c>
      <c r="DZ88" s="199">
        <v>0</v>
      </c>
      <c r="EA88" s="199">
        <v>0</v>
      </c>
      <c r="EB88" s="199">
        <v>0</v>
      </c>
      <c r="EC88" s="199">
        <v>6.666666666666667</v>
      </c>
      <c r="ED88" s="199">
        <v>0</v>
      </c>
      <c r="EE88" s="199">
        <v>0</v>
      </c>
      <c r="EF88" s="199">
        <v>0</v>
      </c>
      <c r="EG88" s="199">
        <v>0</v>
      </c>
      <c r="EH88" s="199">
        <v>0</v>
      </c>
      <c r="EI88" s="199">
        <v>0</v>
      </c>
      <c r="EJ88" s="199">
        <v>0</v>
      </c>
      <c r="EK88" s="199">
        <v>0</v>
      </c>
      <c r="EL88" s="199">
        <v>0</v>
      </c>
      <c r="EM88" s="199">
        <v>0</v>
      </c>
      <c r="EN88" s="199">
        <v>0</v>
      </c>
      <c r="EO88" s="199">
        <v>0</v>
      </c>
      <c r="EP88" s="199">
        <v>0</v>
      </c>
      <c r="EQ88" s="199">
        <v>0</v>
      </c>
      <c r="ER88" s="199">
        <v>0</v>
      </c>
      <c r="ES88" s="199">
        <v>0</v>
      </c>
    </row>
    <row r="89" spans="1:149" ht="12" customHeight="1">
      <c r="A89" s="27" t="s">
        <v>33</v>
      </c>
      <c r="B89" s="2" t="s">
        <v>100</v>
      </c>
      <c r="C89" s="2" t="s">
        <v>101</v>
      </c>
      <c r="D89" s="2" t="s">
        <v>57</v>
      </c>
      <c r="E89" s="88" t="s">
        <v>114</v>
      </c>
      <c r="F89" s="4">
        <v>10</v>
      </c>
      <c r="G89" s="2" t="s">
        <v>29</v>
      </c>
      <c r="H89" s="2">
        <v>49000</v>
      </c>
      <c r="I89" s="64">
        <v>45.7</v>
      </c>
      <c r="J89" s="64">
        <v>32.06</v>
      </c>
      <c r="K89" s="2">
        <v>16.46</v>
      </c>
      <c r="L89" s="2">
        <v>7.98</v>
      </c>
      <c r="M89" s="2" t="s">
        <v>29</v>
      </c>
      <c r="N89" s="2">
        <v>0.19</v>
      </c>
      <c r="O89" s="2">
        <v>9.0999999999999998E-2</v>
      </c>
      <c r="P89" s="2">
        <v>0.34</v>
      </c>
      <c r="Q89" s="2">
        <v>0.43</v>
      </c>
      <c r="R89" s="2">
        <v>0.12</v>
      </c>
      <c r="S89" s="2">
        <v>3.4000000000000002E-2</v>
      </c>
      <c r="T89" s="2">
        <v>1.9E-2</v>
      </c>
      <c r="U89" s="2">
        <v>1.5</v>
      </c>
      <c r="V89" s="2" t="s">
        <v>29</v>
      </c>
      <c r="W89" s="2" t="s">
        <v>29</v>
      </c>
      <c r="X89" s="157" t="s">
        <v>314</v>
      </c>
      <c r="Y89" s="288">
        <v>7000.14</v>
      </c>
      <c r="Z89" s="294">
        <v>1283.3590000000002</v>
      </c>
      <c r="AA89" s="295">
        <v>6983.4730000000009</v>
      </c>
      <c r="AB89" s="92">
        <v>75468.176000000007</v>
      </c>
      <c r="AC89" s="92" t="s">
        <v>115</v>
      </c>
      <c r="AD89" s="291"/>
      <c r="AE89" s="292">
        <f t="shared" si="8"/>
        <v>346.66666666666669</v>
      </c>
      <c r="AF89" s="291"/>
      <c r="AG89" s="100">
        <v>954014.07990000013</v>
      </c>
      <c r="AH89" s="99">
        <v>3273398.8000000003</v>
      </c>
      <c r="AI89" s="109">
        <v>1666700.0000000002</v>
      </c>
      <c r="AJ89" s="106">
        <v>1606698.8</v>
      </c>
      <c r="AK89" s="114">
        <v>253.33333333333334</v>
      </c>
      <c r="AL89" s="114">
        <v>46.666666666666664</v>
      </c>
      <c r="AM89" s="114">
        <v>40</v>
      </c>
      <c r="AN89" s="114">
        <v>6.666666666666667</v>
      </c>
      <c r="AO89" s="114">
        <v>0</v>
      </c>
      <c r="AP89" s="114">
        <v>0</v>
      </c>
      <c r="AQ89" s="114">
        <v>0</v>
      </c>
      <c r="AR89" s="114">
        <v>0</v>
      </c>
      <c r="AS89" s="114">
        <v>0</v>
      </c>
      <c r="AT89" s="114">
        <v>0</v>
      </c>
      <c r="AU89" s="199">
        <v>0</v>
      </c>
      <c r="AV89" s="199">
        <v>0</v>
      </c>
      <c r="AW89" s="199">
        <v>0</v>
      </c>
      <c r="AX89" s="199">
        <v>0</v>
      </c>
      <c r="AY89" s="199">
        <v>0</v>
      </c>
      <c r="AZ89" s="199">
        <v>0</v>
      </c>
      <c r="BA89" s="199">
        <v>0</v>
      </c>
      <c r="BB89" s="199">
        <v>0</v>
      </c>
      <c r="BC89" s="199">
        <v>3.3333333333333335</v>
      </c>
      <c r="BD89" s="199">
        <v>13.333333333333334</v>
      </c>
      <c r="BE89" s="199">
        <v>0</v>
      </c>
      <c r="BF89" s="199">
        <v>0</v>
      </c>
      <c r="BG89" s="199">
        <v>0</v>
      </c>
      <c r="BH89" s="199">
        <v>0</v>
      </c>
      <c r="BI89" s="199">
        <v>0</v>
      </c>
      <c r="BJ89" s="199">
        <v>0</v>
      </c>
      <c r="BK89" s="199">
        <v>0</v>
      </c>
      <c r="BL89" s="199">
        <v>0</v>
      </c>
      <c r="BM89" s="199">
        <v>226.66666666666666</v>
      </c>
      <c r="BN89" s="199">
        <v>0</v>
      </c>
      <c r="BO89" s="199">
        <v>0</v>
      </c>
      <c r="BP89" s="199">
        <v>0</v>
      </c>
      <c r="BQ89" s="199">
        <v>0</v>
      </c>
      <c r="BR89" s="199">
        <v>0</v>
      </c>
      <c r="BS89" s="199">
        <v>0</v>
      </c>
      <c r="BT89" s="199">
        <v>0</v>
      </c>
      <c r="BU89" s="199">
        <v>0</v>
      </c>
      <c r="BV89" s="199">
        <v>0</v>
      </c>
      <c r="BW89" s="199">
        <v>0</v>
      </c>
      <c r="BX89" s="199">
        <v>3.3333333333333335</v>
      </c>
      <c r="BY89" s="199">
        <v>3.3333333333333335</v>
      </c>
      <c r="BZ89" s="199">
        <v>0</v>
      </c>
      <c r="CA89" s="199">
        <v>0</v>
      </c>
      <c r="CB89" s="199">
        <v>0</v>
      </c>
      <c r="CC89" s="199">
        <v>3.3333333333333335</v>
      </c>
      <c r="CD89" s="199">
        <v>0</v>
      </c>
      <c r="CE89" s="199">
        <v>0</v>
      </c>
      <c r="CF89" s="199">
        <v>0</v>
      </c>
      <c r="CG89" s="199">
        <v>0</v>
      </c>
      <c r="CH89" s="199">
        <v>0</v>
      </c>
      <c r="CI89" s="199">
        <v>0</v>
      </c>
      <c r="CJ89" s="199">
        <v>0</v>
      </c>
      <c r="CK89" s="199">
        <v>0</v>
      </c>
      <c r="CL89" s="199">
        <v>0</v>
      </c>
      <c r="CM89" s="199">
        <v>0</v>
      </c>
      <c r="CN89" s="199">
        <v>36.666666666666664</v>
      </c>
      <c r="CO89" s="199">
        <v>6.666666666666667</v>
      </c>
      <c r="CP89" s="199">
        <v>3.3333333333333335</v>
      </c>
      <c r="CQ89" s="199">
        <v>0</v>
      </c>
      <c r="CR89" s="199">
        <v>0</v>
      </c>
      <c r="CS89" s="199">
        <v>0</v>
      </c>
      <c r="CT89" s="199">
        <v>0</v>
      </c>
      <c r="CU89" s="199">
        <v>0</v>
      </c>
      <c r="CV89" s="199">
        <v>0</v>
      </c>
      <c r="CW89" s="199">
        <v>0</v>
      </c>
      <c r="CX89" s="199">
        <v>0</v>
      </c>
      <c r="CY89" s="199">
        <v>0</v>
      </c>
      <c r="CZ89" s="199">
        <v>0</v>
      </c>
      <c r="DA89" s="199">
        <v>0</v>
      </c>
      <c r="DB89" s="199">
        <v>0</v>
      </c>
      <c r="DC89" s="199">
        <v>0</v>
      </c>
      <c r="DD89" s="199">
        <v>0</v>
      </c>
      <c r="DE89" s="199">
        <v>0</v>
      </c>
      <c r="DF89" s="199">
        <v>0</v>
      </c>
      <c r="DG89" s="199">
        <v>0</v>
      </c>
      <c r="DH89" s="199">
        <v>0</v>
      </c>
      <c r="DI89" s="199">
        <v>0</v>
      </c>
      <c r="DJ89" s="199">
        <v>0</v>
      </c>
      <c r="DK89" s="199">
        <v>0</v>
      </c>
      <c r="DL89" s="199">
        <v>0</v>
      </c>
      <c r="DM89" s="199">
        <v>0</v>
      </c>
      <c r="DN89" s="199">
        <v>0</v>
      </c>
      <c r="DO89" s="199">
        <v>0</v>
      </c>
      <c r="DP89" s="199">
        <v>0</v>
      </c>
      <c r="DQ89" s="199">
        <v>0</v>
      </c>
      <c r="DR89" s="199">
        <v>0</v>
      </c>
      <c r="DS89" s="199">
        <v>0</v>
      </c>
      <c r="DT89" s="199">
        <v>0</v>
      </c>
      <c r="DU89" s="199">
        <v>40</v>
      </c>
      <c r="DV89" s="199">
        <v>0</v>
      </c>
      <c r="DW89" s="199">
        <v>0</v>
      </c>
      <c r="DX89" s="199">
        <v>0</v>
      </c>
      <c r="DY89" s="199">
        <v>0</v>
      </c>
      <c r="DZ89" s="199">
        <v>0</v>
      </c>
      <c r="EA89" s="199">
        <v>0</v>
      </c>
      <c r="EB89" s="199">
        <v>0</v>
      </c>
      <c r="EC89" s="199">
        <v>6.666666666666667</v>
      </c>
      <c r="ED89" s="199">
        <v>0</v>
      </c>
      <c r="EE89" s="199">
        <v>0</v>
      </c>
      <c r="EF89" s="199">
        <v>0</v>
      </c>
      <c r="EG89" s="199">
        <v>0</v>
      </c>
      <c r="EH89" s="199">
        <v>0</v>
      </c>
      <c r="EI89" s="199">
        <v>0</v>
      </c>
      <c r="EJ89" s="199">
        <v>0</v>
      </c>
      <c r="EK89" s="199">
        <v>0</v>
      </c>
      <c r="EL89" s="199">
        <v>0</v>
      </c>
      <c r="EM89" s="199">
        <v>0</v>
      </c>
      <c r="EN89" s="199">
        <v>0</v>
      </c>
      <c r="EO89" s="199">
        <v>0</v>
      </c>
      <c r="EP89" s="199">
        <v>0</v>
      </c>
      <c r="EQ89" s="199">
        <v>0</v>
      </c>
      <c r="ER89" s="199">
        <v>0</v>
      </c>
      <c r="ES89" s="199">
        <v>0</v>
      </c>
    </row>
    <row r="90" spans="1:149" ht="12" customHeight="1">
      <c r="A90" s="27" t="s">
        <v>33</v>
      </c>
      <c r="B90" s="2" t="s">
        <v>103</v>
      </c>
      <c r="C90" s="2" t="s">
        <v>101</v>
      </c>
      <c r="D90" s="2" t="s">
        <v>57</v>
      </c>
      <c r="E90" s="87" t="s">
        <v>113</v>
      </c>
      <c r="F90" s="4">
        <v>0.51300000000000001</v>
      </c>
      <c r="G90" s="2">
        <v>1.2</v>
      </c>
      <c r="H90" s="2">
        <v>21530</v>
      </c>
      <c r="I90" s="64">
        <v>92.9</v>
      </c>
      <c r="J90" s="64">
        <v>12.98</v>
      </c>
      <c r="K90" s="2">
        <v>15.9</v>
      </c>
      <c r="L90" s="2">
        <v>8.2100000000000009</v>
      </c>
      <c r="M90" s="2">
        <v>6.1999999999999998E-3</v>
      </c>
      <c r="N90" s="2">
        <v>0.38</v>
      </c>
      <c r="O90" s="2">
        <v>3.2000000000000001E-2</v>
      </c>
      <c r="P90" s="2">
        <v>0.48</v>
      </c>
      <c r="Q90" s="2">
        <v>0.51</v>
      </c>
      <c r="R90" s="2">
        <v>2.1000000000000001E-2</v>
      </c>
      <c r="S90" s="2">
        <v>1.2999999999999999E-2</v>
      </c>
      <c r="T90" s="2">
        <v>5.0000000000000001E-3</v>
      </c>
      <c r="U90" s="2">
        <v>1.6</v>
      </c>
      <c r="V90" s="2">
        <v>100</v>
      </c>
      <c r="W90" s="2">
        <v>6</v>
      </c>
      <c r="X90" s="297" t="s">
        <v>315</v>
      </c>
      <c r="Y90" s="288">
        <v>9350.1870000000017</v>
      </c>
      <c r="Z90" s="289">
        <v>1283.3590000000002</v>
      </c>
      <c r="AA90" s="290">
        <v>8216.8310000000001</v>
      </c>
      <c r="AB90" s="92">
        <v>143952.87900000002</v>
      </c>
      <c r="AC90" s="92">
        <v>13266.932000000001</v>
      </c>
      <c r="AD90" s="291">
        <f>LOG(AC90)</f>
        <v>4.122770503156806</v>
      </c>
      <c r="AE90" s="292">
        <f t="shared" si="8"/>
        <v>5260</v>
      </c>
      <c r="AF90" s="291">
        <f>LOG(AE90)</f>
        <v>3.7209857441537393</v>
      </c>
      <c r="AG90" s="98">
        <v>2336542.9965920006</v>
      </c>
      <c r="AH90" s="99">
        <v>1670033.4000000001</v>
      </c>
      <c r="AI90" s="213">
        <v>701680.70000000007</v>
      </c>
      <c r="AJ90" s="106">
        <v>968352.70000000007</v>
      </c>
      <c r="AK90" s="114">
        <v>2020</v>
      </c>
      <c r="AL90" s="114">
        <v>1100</v>
      </c>
      <c r="AM90" s="114">
        <v>250</v>
      </c>
      <c r="AN90" s="114">
        <v>1880</v>
      </c>
      <c r="AO90" s="114">
        <v>0</v>
      </c>
      <c r="AP90" s="114">
        <v>10</v>
      </c>
      <c r="AQ90" s="114">
        <v>0</v>
      </c>
      <c r="AR90" s="114">
        <v>0</v>
      </c>
      <c r="AS90" s="114">
        <v>0</v>
      </c>
      <c r="AT90" s="114">
        <v>0</v>
      </c>
      <c r="AU90" s="199">
        <v>0</v>
      </c>
      <c r="AV90" s="199">
        <v>0</v>
      </c>
      <c r="AW90" s="199">
        <v>0</v>
      </c>
      <c r="AX90" s="199">
        <v>0</v>
      </c>
      <c r="AY90" s="199">
        <v>320</v>
      </c>
      <c r="AZ90" s="199">
        <v>0</v>
      </c>
      <c r="BA90" s="199">
        <v>0</v>
      </c>
      <c r="BB90" s="199">
        <v>0</v>
      </c>
      <c r="BC90" s="199">
        <v>80</v>
      </c>
      <c r="BD90" s="199">
        <v>0</v>
      </c>
      <c r="BE90" s="199">
        <v>0</v>
      </c>
      <c r="BF90" s="199">
        <v>0</v>
      </c>
      <c r="BG90" s="199">
        <v>0</v>
      </c>
      <c r="BH90" s="199">
        <v>0</v>
      </c>
      <c r="BI90" s="199">
        <v>0</v>
      </c>
      <c r="BJ90" s="199">
        <v>0</v>
      </c>
      <c r="BK90" s="199">
        <v>0</v>
      </c>
      <c r="BL90" s="199">
        <v>0</v>
      </c>
      <c r="BM90" s="199">
        <v>1580</v>
      </c>
      <c r="BN90" s="199">
        <v>0</v>
      </c>
      <c r="BO90" s="199">
        <v>0</v>
      </c>
      <c r="BP90" s="199">
        <v>0</v>
      </c>
      <c r="BQ90" s="199">
        <v>0</v>
      </c>
      <c r="BR90" s="199">
        <v>0</v>
      </c>
      <c r="BS90" s="199">
        <v>0</v>
      </c>
      <c r="BT90" s="199">
        <v>20</v>
      </c>
      <c r="BU90" s="199">
        <v>0</v>
      </c>
      <c r="BV90" s="199">
        <v>0</v>
      </c>
      <c r="BW90" s="199">
        <v>0</v>
      </c>
      <c r="BX90" s="199">
        <v>10</v>
      </c>
      <c r="BY90" s="199">
        <v>0</v>
      </c>
      <c r="BZ90" s="199">
        <v>0</v>
      </c>
      <c r="CA90" s="199">
        <v>0</v>
      </c>
      <c r="CB90" s="199">
        <v>0</v>
      </c>
      <c r="CC90" s="199">
        <v>10</v>
      </c>
      <c r="CD90" s="199">
        <v>0</v>
      </c>
      <c r="CE90" s="199">
        <v>0</v>
      </c>
      <c r="CF90" s="199">
        <v>0</v>
      </c>
      <c r="CG90" s="199">
        <v>0</v>
      </c>
      <c r="CH90" s="199">
        <v>0</v>
      </c>
      <c r="CI90" s="199">
        <v>0</v>
      </c>
      <c r="CJ90" s="199">
        <v>0</v>
      </c>
      <c r="CK90" s="199">
        <v>0</v>
      </c>
      <c r="CL90" s="199">
        <v>40</v>
      </c>
      <c r="CM90" s="199">
        <v>0</v>
      </c>
      <c r="CN90" s="199">
        <v>410</v>
      </c>
      <c r="CO90" s="199">
        <v>100</v>
      </c>
      <c r="CP90" s="199">
        <v>0</v>
      </c>
      <c r="CQ90" s="199">
        <v>40</v>
      </c>
      <c r="CR90" s="199">
        <v>280</v>
      </c>
      <c r="CS90" s="199">
        <v>0</v>
      </c>
      <c r="CT90" s="199">
        <v>0</v>
      </c>
      <c r="CU90" s="199">
        <v>0</v>
      </c>
      <c r="CV90" s="199">
        <v>0</v>
      </c>
      <c r="CW90" s="199">
        <v>0</v>
      </c>
      <c r="CX90" s="199">
        <v>0</v>
      </c>
      <c r="CY90" s="199">
        <v>0</v>
      </c>
      <c r="CZ90" s="199">
        <v>10</v>
      </c>
      <c r="DA90" s="199">
        <v>0</v>
      </c>
      <c r="DB90" s="199">
        <v>0</v>
      </c>
      <c r="DC90" s="199">
        <v>0</v>
      </c>
      <c r="DD90" s="199">
        <v>0</v>
      </c>
      <c r="DE90" s="199">
        <v>0</v>
      </c>
      <c r="DF90" s="199">
        <v>50</v>
      </c>
      <c r="DG90" s="199">
        <v>0</v>
      </c>
      <c r="DH90" s="199">
        <v>0</v>
      </c>
      <c r="DI90" s="199">
        <v>170</v>
      </c>
      <c r="DJ90" s="199">
        <v>0</v>
      </c>
      <c r="DK90" s="199">
        <v>0</v>
      </c>
      <c r="DL90" s="199">
        <v>0</v>
      </c>
      <c r="DM90" s="199">
        <v>0</v>
      </c>
      <c r="DN90" s="199">
        <v>120</v>
      </c>
      <c r="DO90" s="199">
        <v>0</v>
      </c>
      <c r="DP90" s="199">
        <v>0</v>
      </c>
      <c r="DQ90" s="199">
        <v>0</v>
      </c>
      <c r="DR90" s="199">
        <v>20</v>
      </c>
      <c r="DS90" s="199">
        <v>0</v>
      </c>
      <c r="DT90" s="199">
        <v>0</v>
      </c>
      <c r="DU90" s="199">
        <v>110</v>
      </c>
      <c r="DV90" s="199">
        <v>0</v>
      </c>
      <c r="DW90" s="199">
        <v>0</v>
      </c>
      <c r="DX90" s="199">
        <v>0</v>
      </c>
      <c r="DY90" s="199">
        <v>250</v>
      </c>
      <c r="DZ90" s="199">
        <v>80</v>
      </c>
      <c r="EA90" s="199">
        <v>0</v>
      </c>
      <c r="EB90" s="199">
        <v>0</v>
      </c>
      <c r="EC90" s="199">
        <v>1550</v>
      </c>
      <c r="ED90" s="199">
        <v>0</v>
      </c>
      <c r="EE90" s="199">
        <v>0</v>
      </c>
      <c r="EF90" s="199">
        <v>10</v>
      </c>
      <c r="EG90" s="199">
        <v>0</v>
      </c>
      <c r="EH90" s="199">
        <v>0</v>
      </c>
      <c r="EI90" s="199">
        <v>0</v>
      </c>
      <c r="EJ90" s="199">
        <v>0</v>
      </c>
      <c r="EK90" s="199">
        <v>0</v>
      </c>
      <c r="EL90" s="199">
        <v>0</v>
      </c>
      <c r="EM90" s="199">
        <v>0</v>
      </c>
      <c r="EN90" s="199">
        <v>0</v>
      </c>
      <c r="EO90" s="199">
        <v>0</v>
      </c>
      <c r="EP90" s="199">
        <v>0</v>
      </c>
      <c r="EQ90" s="199">
        <v>0</v>
      </c>
      <c r="ER90" s="199">
        <v>0</v>
      </c>
      <c r="ES90" s="199">
        <v>0</v>
      </c>
    </row>
    <row r="91" spans="1:149" ht="12" customHeight="1" thickBot="1">
      <c r="A91" s="28" t="s">
        <v>33</v>
      </c>
      <c r="B91" s="12" t="s">
        <v>103</v>
      </c>
      <c r="C91" s="12" t="s">
        <v>101</v>
      </c>
      <c r="D91" s="12" t="s">
        <v>57</v>
      </c>
      <c r="E91" s="89" t="s">
        <v>114</v>
      </c>
      <c r="F91" s="14">
        <v>11.5</v>
      </c>
      <c r="G91" s="2" t="s">
        <v>29</v>
      </c>
      <c r="H91" s="2">
        <v>49530</v>
      </c>
      <c r="I91" s="64">
        <v>51.9</v>
      </c>
      <c r="J91" s="296">
        <v>32.44</v>
      </c>
      <c r="K91" s="2">
        <v>16.27</v>
      </c>
      <c r="L91" s="2">
        <v>7.9</v>
      </c>
      <c r="M91" s="2" t="s">
        <v>29</v>
      </c>
      <c r="N91" s="2">
        <v>0.15</v>
      </c>
      <c r="O91" s="2">
        <v>6.9000000000000006E-2</v>
      </c>
      <c r="P91" s="2">
        <v>0.27</v>
      </c>
      <c r="Q91" s="2">
        <v>0.34</v>
      </c>
      <c r="R91" s="2">
        <v>9.2999999999999999E-2</v>
      </c>
      <c r="S91" s="2">
        <v>3.5000000000000003E-2</v>
      </c>
      <c r="T91" s="2">
        <v>1.2999999999999999E-2</v>
      </c>
      <c r="U91" s="2">
        <v>1.3</v>
      </c>
      <c r="V91" s="2" t="s">
        <v>29</v>
      </c>
      <c r="W91" s="2" t="s">
        <v>29</v>
      </c>
      <c r="X91" s="157" t="s">
        <v>314</v>
      </c>
      <c r="Y91" s="288">
        <v>6283.4590000000007</v>
      </c>
      <c r="Z91" s="289">
        <v>2083.375</v>
      </c>
      <c r="AA91" s="290">
        <v>4333.42</v>
      </c>
      <c r="AB91" s="93">
        <v>67034.674000000014</v>
      </c>
      <c r="AC91" s="93" t="s">
        <v>115</v>
      </c>
      <c r="AD91" s="93"/>
      <c r="AE91" s="292">
        <f t="shared" si="8"/>
        <v>136.66666666666666</v>
      </c>
      <c r="AF91" s="291"/>
      <c r="AG91" s="101">
        <v>668568.57110400021</v>
      </c>
      <c r="AH91" s="102">
        <v>1926705.2000000002</v>
      </c>
      <c r="AI91" s="110">
        <v>1233358.0000000002</v>
      </c>
      <c r="AJ91" s="110">
        <v>693347.20000000007</v>
      </c>
      <c r="AK91" s="114">
        <v>83.333333333333314</v>
      </c>
      <c r="AL91" s="114">
        <v>46.666666666666671</v>
      </c>
      <c r="AM91" s="114">
        <v>0</v>
      </c>
      <c r="AN91" s="114">
        <v>6.666666666666667</v>
      </c>
      <c r="AO91" s="114">
        <v>0</v>
      </c>
      <c r="AP91" s="114">
        <v>0</v>
      </c>
      <c r="AQ91" s="114">
        <v>0</v>
      </c>
      <c r="AR91" s="114">
        <v>0</v>
      </c>
      <c r="AS91" s="114">
        <v>0</v>
      </c>
      <c r="AT91" s="114">
        <v>0</v>
      </c>
      <c r="AU91" s="199">
        <v>0</v>
      </c>
      <c r="AV91" s="199">
        <v>0</v>
      </c>
      <c r="AW91" s="199">
        <v>0</v>
      </c>
      <c r="AX91" s="199">
        <v>0</v>
      </c>
      <c r="AY91" s="199">
        <v>0</v>
      </c>
      <c r="AZ91" s="199">
        <v>0</v>
      </c>
      <c r="BA91" s="199">
        <v>0</v>
      </c>
      <c r="BB91" s="199">
        <v>0</v>
      </c>
      <c r="BC91" s="199">
        <v>3.3333333333333335</v>
      </c>
      <c r="BD91" s="199">
        <v>3.3333333333333335</v>
      </c>
      <c r="BE91" s="199">
        <v>6.666666666666667</v>
      </c>
      <c r="BF91" s="199">
        <v>0</v>
      </c>
      <c r="BG91" s="199">
        <v>0</v>
      </c>
      <c r="BH91" s="199">
        <v>0</v>
      </c>
      <c r="BI91" s="199">
        <v>0</v>
      </c>
      <c r="BJ91" s="199">
        <v>0</v>
      </c>
      <c r="BK91" s="199">
        <v>0</v>
      </c>
      <c r="BL91" s="199">
        <v>0</v>
      </c>
      <c r="BM91" s="199">
        <v>63.333333333333329</v>
      </c>
      <c r="BN91" s="199">
        <v>0</v>
      </c>
      <c r="BO91" s="199">
        <v>0</v>
      </c>
      <c r="BP91" s="199">
        <v>0</v>
      </c>
      <c r="BQ91" s="199">
        <v>0</v>
      </c>
      <c r="BR91" s="199">
        <v>0</v>
      </c>
      <c r="BS91" s="199">
        <v>0</v>
      </c>
      <c r="BT91" s="199">
        <v>3.3333333333333335</v>
      </c>
      <c r="BU91" s="199">
        <v>0</v>
      </c>
      <c r="BV91" s="199">
        <v>0</v>
      </c>
      <c r="BW91" s="199">
        <v>0</v>
      </c>
      <c r="BX91" s="199">
        <v>0</v>
      </c>
      <c r="BY91" s="199">
        <v>0</v>
      </c>
      <c r="BZ91" s="199">
        <v>0</v>
      </c>
      <c r="CA91" s="199">
        <v>0</v>
      </c>
      <c r="CB91" s="199">
        <v>0</v>
      </c>
      <c r="CC91" s="199">
        <v>3.3333333333333335</v>
      </c>
      <c r="CD91" s="199">
        <v>0</v>
      </c>
      <c r="CE91" s="199">
        <v>0</v>
      </c>
      <c r="CF91" s="199">
        <v>0</v>
      </c>
      <c r="CG91" s="199">
        <v>0</v>
      </c>
      <c r="CH91" s="199">
        <v>0</v>
      </c>
      <c r="CI91" s="199">
        <v>0</v>
      </c>
      <c r="CJ91" s="199">
        <v>0</v>
      </c>
      <c r="CK91" s="199">
        <v>0</v>
      </c>
      <c r="CL91" s="199">
        <v>0</v>
      </c>
      <c r="CM91" s="199">
        <v>0</v>
      </c>
      <c r="CN91" s="199">
        <v>26.666666666666668</v>
      </c>
      <c r="CO91" s="199">
        <v>20</v>
      </c>
      <c r="CP91" s="199">
        <v>0</v>
      </c>
      <c r="CQ91" s="199">
        <v>0</v>
      </c>
      <c r="CR91" s="199">
        <v>0</v>
      </c>
      <c r="CS91" s="199">
        <v>0</v>
      </c>
      <c r="CT91" s="199">
        <v>0</v>
      </c>
      <c r="CU91" s="199">
        <v>0</v>
      </c>
      <c r="CV91" s="199">
        <v>0</v>
      </c>
      <c r="CW91" s="199">
        <v>0</v>
      </c>
      <c r="CX91" s="199">
        <v>0</v>
      </c>
      <c r="CY91" s="199">
        <v>0</v>
      </c>
      <c r="CZ91" s="199">
        <v>0</v>
      </c>
      <c r="DA91" s="199">
        <v>0</v>
      </c>
      <c r="DB91" s="199">
        <v>0</v>
      </c>
      <c r="DC91" s="199">
        <v>0</v>
      </c>
      <c r="DD91" s="199">
        <v>0</v>
      </c>
      <c r="DE91" s="199">
        <v>0</v>
      </c>
      <c r="DF91" s="199">
        <v>0</v>
      </c>
      <c r="DG91" s="199">
        <v>0</v>
      </c>
      <c r="DH91" s="199">
        <v>0</v>
      </c>
      <c r="DI91" s="199">
        <v>0</v>
      </c>
      <c r="DJ91" s="199">
        <v>0</v>
      </c>
      <c r="DK91" s="199">
        <v>0</v>
      </c>
      <c r="DL91" s="199">
        <v>0</v>
      </c>
      <c r="DM91" s="199">
        <v>0</v>
      </c>
      <c r="DN91" s="199">
        <v>0</v>
      </c>
      <c r="DO91" s="199">
        <v>0</v>
      </c>
      <c r="DP91" s="199">
        <v>0</v>
      </c>
      <c r="DQ91" s="199">
        <v>0</v>
      </c>
      <c r="DR91" s="199">
        <v>0</v>
      </c>
      <c r="DS91" s="199">
        <v>0</v>
      </c>
      <c r="DT91" s="199">
        <v>0</v>
      </c>
      <c r="DU91" s="199">
        <v>0</v>
      </c>
      <c r="DV91" s="199">
        <v>0</v>
      </c>
      <c r="DW91" s="199">
        <v>0</v>
      </c>
      <c r="DX91" s="199">
        <v>0</v>
      </c>
      <c r="DY91" s="199">
        <v>0</v>
      </c>
      <c r="DZ91" s="199">
        <v>0</v>
      </c>
      <c r="EA91" s="199">
        <v>0</v>
      </c>
      <c r="EB91" s="199">
        <v>0</v>
      </c>
      <c r="EC91" s="199">
        <v>6.666666666666667</v>
      </c>
      <c r="ED91" s="199">
        <v>0</v>
      </c>
      <c r="EE91" s="199">
        <v>0</v>
      </c>
      <c r="EF91" s="199">
        <v>0</v>
      </c>
      <c r="EG91" s="199">
        <v>0</v>
      </c>
      <c r="EH91" s="199">
        <v>0</v>
      </c>
      <c r="EI91" s="199">
        <v>0</v>
      </c>
      <c r="EJ91" s="199">
        <v>0</v>
      </c>
      <c r="EK91" s="199">
        <v>0</v>
      </c>
      <c r="EL91" s="199">
        <v>0</v>
      </c>
      <c r="EM91" s="199">
        <v>0</v>
      </c>
      <c r="EN91" s="199">
        <v>0</v>
      </c>
      <c r="EO91" s="199">
        <v>0</v>
      </c>
      <c r="EP91" s="199">
        <v>0</v>
      </c>
      <c r="EQ91" s="199">
        <v>0</v>
      </c>
      <c r="ER91" s="199">
        <v>0</v>
      </c>
      <c r="ES91" s="199">
        <v>0</v>
      </c>
    </row>
    <row r="92" spans="1:149" ht="12" customHeight="1">
      <c r="A92" s="32" t="s">
        <v>33</v>
      </c>
      <c r="B92" s="11" t="s">
        <v>105</v>
      </c>
      <c r="C92" s="11" t="s">
        <v>32</v>
      </c>
      <c r="D92" s="11" t="s">
        <v>57</v>
      </c>
      <c r="E92" s="90" t="s">
        <v>113</v>
      </c>
      <c r="F92" s="13">
        <v>0.48799999999999999</v>
      </c>
      <c r="G92" s="2">
        <v>1.4</v>
      </c>
      <c r="H92" s="2">
        <v>20180</v>
      </c>
      <c r="I92" s="64">
        <v>99.6</v>
      </c>
      <c r="J92" s="296">
        <v>12.09</v>
      </c>
      <c r="K92" s="2">
        <v>17.72</v>
      </c>
      <c r="L92" s="2">
        <v>8.1999999999999993</v>
      </c>
      <c r="M92" s="2">
        <v>7.0000000000000001E-3</v>
      </c>
      <c r="N92" s="2">
        <v>0.54</v>
      </c>
      <c r="O92" s="2" t="s">
        <v>50</v>
      </c>
      <c r="P92" s="2">
        <v>0.68</v>
      </c>
      <c r="Q92" s="2">
        <v>0.69</v>
      </c>
      <c r="R92" s="2">
        <v>0.01</v>
      </c>
      <c r="S92" s="2">
        <v>2.7E-2</v>
      </c>
      <c r="T92" s="2">
        <v>5.0000000000000001E-3</v>
      </c>
      <c r="U92" s="2">
        <v>1.7</v>
      </c>
      <c r="V92" s="2">
        <v>99</v>
      </c>
      <c r="W92" s="2">
        <v>9</v>
      </c>
      <c r="X92" s="297" t="s">
        <v>315</v>
      </c>
      <c r="Y92" s="288">
        <v>5366.7740000000003</v>
      </c>
      <c r="Z92" s="289">
        <v>716.68100000000004</v>
      </c>
      <c r="AA92" s="290">
        <v>4700.0940000000001</v>
      </c>
      <c r="AB92" s="94">
        <v>165203.304</v>
      </c>
      <c r="AC92" s="94">
        <v>42750.855000000003</v>
      </c>
      <c r="AD92" s="291">
        <f>LOG(AC92)</f>
        <v>4.6309448048669717</v>
      </c>
      <c r="AE92" s="292">
        <f t="shared" si="8"/>
        <v>10590</v>
      </c>
      <c r="AF92" s="291">
        <f>LOG(AE92)</f>
        <v>4.024895960107485</v>
      </c>
      <c r="AG92" s="98">
        <v>4492736.5862680003</v>
      </c>
      <c r="AH92" s="99">
        <v>5346773.6000000006</v>
      </c>
      <c r="AI92" s="213">
        <v>2563384.6</v>
      </c>
      <c r="AJ92" s="106">
        <v>2783389.0000000005</v>
      </c>
      <c r="AK92" s="114">
        <v>9350</v>
      </c>
      <c r="AL92" s="114">
        <v>290</v>
      </c>
      <c r="AM92" s="114">
        <v>330</v>
      </c>
      <c r="AN92" s="114">
        <v>610</v>
      </c>
      <c r="AO92" s="114">
        <v>0</v>
      </c>
      <c r="AP92" s="114">
        <v>10</v>
      </c>
      <c r="AQ92" s="114">
        <v>0</v>
      </c>
      <c r="AR92" s="114">
        <v>0</v>
      </c>
      <c r="AS92" s="114">
        <v>0</v>
      </c>
      <c r="AT92" s="114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80</v>
      </c>
      <c r="AZ92" s="199">
        <v>0</v>
      </c>
      <c r="BA92" s="199">
        <v>0</v>
      </c>
      <c r="BB92" s="199">
        <v>10</v>
      </c>
      <c r="BC92" s="199">
        <v>760</v>
      </c>
      <c r="BD92" s="199">
        <v>500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7960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40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10</v>
      </c>
      <c r="CM92" s="199">
        <v>0</v>
      </c>
      <c r="CN92" s="199">
        <v>130</v>
      </c>
      <c r="CO92" s="199">
        <v>10</v>
      </c>
      <c r="CP92" s="199">
        <v>0</v>
      </c>
      <c r="CQ92" s="199">
        <v>20</v>
      </c>
      <c r="CR92" s="199">
        <v>50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50</v>
      </c>
      <c r="DA92" s="199">
        <v>10</v>
      </c>
      <c r="DB92" s="199">
        <v>0</v>
      </c>
      <c r="DC92" s="199">
        <v>0</v>
      </c>
      <c r="DD92" s="199">
        <v>0</v>
      </c>
      <c r="DE92" s="199">
        <v>0</v>
      </c>
      <c r="DF92" s="199">
        <v>10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0</v>
      </c>
      <c r="DN92" s="199">
        <v>120</v>
      </c>
      <c r="DO92" s="199">
        <v>0</v>
      </c>
      <c r="DP92" s="199">
        <v>0</v>
      </c>
      <c r="DQ92" s="199">
        <v>0</v>
      </c>
      <c r="DR92" s="199">
        <v>10</v>
      </c>
      <c r="DS92" s="199">
        <v>0</v>
      </c>
      <c r="DT92" s="199">
        <v>0</v>
      </c>
      <c r="DU92" s="199">
        <v>200</v>
      </c>
      <c r="DV92" s="199">
        <v>0</v>
      </c>
      <c r="DW92" s="199">
        <v>0</v>
      </c>
      <c r="DX92" s="199">
        <v>0</v>
      </c>
      <c r="DY92" s="199">
        <v>250</v>
      </c>
      <c r="DZ92" s="199">
        <v>110</v>
      </c>
      <c r="EA92" s="199">
        <v>0</v>
      </c>
      <c r="EB92" s="199">
        <v>0</v>
      </c>
      <c r="EC92" s="199">
        <v>250</v>
      </c>
      <c r="ED92" s="199">
        <v>0</v>
      </c>
      <c r="EE92" s="199">
        <v>0</v>
      </c>
      <c r="EF92" s="199">
        <v>0</v>
      </c>
      <c r="EG92" s="199">
        <v>10</v>
      </c>
      <c r="EH92" s="199">
        <v>0</v>
      </c>
      <c r="EI92" s="199">
        <v>0</v>
      </c>
      <c r="EJ92" s="199">
        <v>0</v>
      </c>
      <c r="EK92" s="199">
        <v>0</v>
      </c>
      <c r="EL92" s="199">
        <v>0</v>
      </c>
      <c r="EM92" s="199">
        <v>0</v>
      </c>
      <c r="EN92" s="199">
        <v>0</v>
      </c>
      <c r="EO92" s="199">
        <v>0</v>
      </c>
      <c r="EP92" s="199">
        <v>0</v>
      </c>
      <c r="EQ92" s="199">
        <v>0</v>
      </c>
      <c r="ER92" s="199">
        <v>0</v>
      </c>
      <c r="ES92" s="199">
        <v>0</v>
      </c>
    </row>
    <row r="93" spans="1:149" ht="12" customHeight="1">
      <c r="A93" s="27" t="s">
        <v>33</v>
      </c>
      <c r="B93" s="2" t="s">
        <v>105</v>
      </c>
      <c r="C93" s="2" t="s">
        <v>32</v>
      </c>
      <c r="D93" s="2" t="s">
        <v>57</v>
      </c>
      <c r="E93" s="88" t="s">
        <v>114</v>
      </c>
      <c r="F93" s="4">
        <v>12</v>
      </c>
      <c r="G93" s="2" t="s">
        <v>29</v>
      </c>
      <c r="H93" s="2">
        <v>50060</v>
      </c>
      <c r="I93" s="64">
        <v>55.2</v>
      </c>
      <c r="J93" s="296">
        <v>32.83</v>
      </c>
      <c r="K93" s="2">
        <v>16.28</v>
      </c>
      <c r="L93" s="2">
        <v>7.89</v>
      </c>
      <c r="M93" s="2" t="s">
        <v>29</v>
      </c>
      <c r="N93" s="2">
        <v>0.12</v>
      </c>
      <c r="O93" s="2">
        <v>4.9000000000000002E-2</v>
      </c>
      <c r="P93" s="2">
        <v>0.23</v>
      </c>
      <c r="Q93" s="2">
        <v>0.28000000000000003</v>
      </c>
      <c r="R93" s="2">
        <v>7.0000000000000007E-2</v>
      </c>
      <c r="S93" s="2">
        <v>3.3000000000000002E-2</v>
      </c>
      <c r="T93" s="2">
        <v>2.1000000000000001E-2</v>
      </c>
      <c r="U93" s="2">
        <v>0.91</v>
      </c>
      <c r="V93" s="2" t="s">
        <v>29</v>
      </c>
      <c r="W93" s="2" t="s">
        <v>29</v>
      </c>
      <c r="X93" s="157" t="s">
        <v>314</v>
      </c>
      <c r="Y93" s="288">
        <v>9366.8540000000012</v>
      </c>
      <c r="Z93" s="289">
        <v>2950.0590000000002</v>
      </c>
      <c r="AA93" s="290">
        <v>6483.4630000000006</v>
      </c>
      <c r="AB93" s="92">
        <v>64934.632000000005</v>
      </c>
      <c r="AC93" s="97" t="s">
        <v>115</v>
      </c>
      <c r="AD93" s="97"/>
      <c r="AE93" s="292">
        <f t="shared" si="8"/>
        <v>50</v>
      </c>
      <c r="AF93" s="291"/>
      <c r="AG93" s="100">
        <v>788895.17758800008</v>
      </c>
      <c r="AH93" s="99">
        <v>1228357.9000000001</v>
      </c>
      <c r="AI93" s="109">
        <v>563344.60000000009</v>
      </c>
      <c r="AJ93" s="106">
        <v>665013.30000000005</v>
      </c>
      <c r="AK93" s="114">
        <v>0</v>
      </c>
      <c r="AL93" s="114">
        <v>43.333333333333336</v>
      </c>
      <c r="AM93" s="114">
        <v>0</v>
      </c>
      <c r="AN93" s="114">
        <v>6.666666666666667</v>
      </c>
      <c r="AO93" s="114">
        <v>0</v>
      </c>
      <c r="AP93" s="114">
        <v>0</v>
      </c>
      <c r="AQ93" s="114">
        <v>0</v>
      </c>
      <c r="AR93" s="114">
        <v>0</v>
      </c>
      <c r="AS93" s="114">
        <v>0</v>
      </c>
      <c r="AT93" s="114">
        <v>0</v>
      </c>
      <c r="AU93" s="199">
        <v>0</v>
      </c>
      <c r="AV93" s="199">
        <v>0</v>
      </c>
      <c r="AW93" s="199">
        <v>0</v>
      </c>
      <c r="AX93" s="199">
        <v>0</v>
      </c>
      <c r="AY93" s="199">
        <v>0</v>
      </c>
      <c r="AZ93" s="199">
        <v>0</v>
      </c>
      <c r="BA93" s="199">
        <v>0</v>
      </c>
      <c r="BB93" s="199">
        <v>0</v>
      </c>
      <c r="BC93" s="199">
        <v>0</v>
      </c>
      <c r="BD93" s="199">
        <v>0</v>
      </c>
      <c r="BE93" s="199">
        <v>0</v>
      </c>
      <c r="BF93" s="199">
        <v>0</v>
      </c>
      <c r="BG93" s="199">
        <v>0</v>
      </c>
      <c r="BH93" s="199">
        <v>0</v>
      </c>
      <c r="BI93" s="199">
        <v>0</v>
      </c>
      <c r="BJ93" s="199">
        <v>0</v>
      </c>
      <c r="BK93" s="199">
        <v>0</v>
      </c>
      <c r="BL93" s="199">
        <v>0</v>
      </c>
      <c r="BM93" s="199">
        <v>0</v>
      </c>
      <c r="BN93" s="199">
        <v>0</v>
      </c>
      <c r="BO93" s="199">
        <v>0</v>
      </c>
      <c r="BP93" s="199">
        <v>0</v>
      </c>
      <c r="BQ93" s="199">
        <v>0</v>
      </c>
      <c r="BR93" s="199">
        <v>0</v>
      </c>
      <c r="BS93" s="199">
        <v>0</v>
      </c>
      <c r="BT93" s="199">
        <v>0</v>
      </c>
      <c r="BU93" s="199">
        <v>0</v>
      </c>
      <c r="BV93" s="199">
        <v>0</v>
      </c>
      <c r="BW93" s="199">
        <v>0</v>
      </c>
      <c r="BX93" s="199">
        <v>0</v>
      </c>
      <c r="BY93" s="199">
        <v>0</v>
      </c>
      <c r="BZ93" s="199">
        <v>0</v>
      </c>
      <c r="CA93" s="199">
        <v>0</v>
      </c>
      <c r="CB93" s="199">
        <v>0</v>
      </c>
      <c r="CC93" s="199">
        <v>0</v>
      </c>
      <c r="CD93" s="199">
        <v>0</v>
      </c>
      <c r="CE93" s="199">
        <v>0</v>
      </c>
      <c r="CF93" s="199">
        <v>0</v>
      </c>
      <c r="CG93" s="199">
        <v>0</v>
      </c>
      <c r="CH93" s="199">
        <v>0</v>
      </c>
      <c r="CI93" s="199">
        <v>0</v>
      </c>
      <c r="CJ93" s="199">
        <v>0</v>
      </c>
      <c r="CK93" s="199">
        <v>0</v>
      </c>
      <c r="CL93" s="199">
        <v>0</v>
      </c>
      <c r="CM93" s="199">
        <v>0</v>
      </c>
      <c r="CN93" s="199">
        <v>43.333333333333336</v>
      </c>
      <c r="CO93" s="199">
        <v>0</v>
      </c>
      <c r="CP93" s="199">
        <v>0</v>
      </c>
      <c r="CQ93" s="199">
        <v>0</v>
      </c>
      <c r="CR93" s="199">
        <v>0</v>
      </c>
      <c r="CS93" s="199">
        <v>0</v>
      </c>
      <c r="CT93" s="199">
        <v>0</v>
      </c>
      <c r="CU93" s="199">
        <v>0</v>
      </c>
      <c r="CV93" s="199">
        <v>0</v>
      </c>
      <c r="CW93" s="199">
        <v>0</v>
      </c>
      <c r="CX93" s="199">
        <v>0</v>
      </c>
      <c r="CY93" s="199">
        <v>0</v>
      </c>
      <c r="CZ93" s="199">
        <v>0</v>
      </c>
      <c r="DA93" s="199">
        <v>0</v>
      </c>
      <c r="DB93" s="199">
        <v>0</v>
      </c>
      <c r="DC93" s="199">
        <v>0</v>
      </c>
      <c r="DD93" s="199">
        <v>0</v>
      </c>
      <c r="DE93" s="199">
        <v>0</v>
      </c>
      <c r="DF93" s="199">
        <v>0</v>
      </c>
      <c r="DG93" s="199">
        <v>0</v>
      </c>
      <c r="DH93" s="199">
        <v>0</v>
      </c>
      <c r="DI93" s="199">
        <v>0</v>
      </c>
      <c r="DJ93" s="199">
        <v>0</v>
      </c>
      <c r="DK93" s="199">
        <v>0</v>
      </c>
      <c r="DL93" s="199">
        <v>0</v>
      </c>
      <c r="DM93" s="199">
        <v>0</v>
      </c>
      <c r="DN93" s="199">
        <v>0</v>
      </c>
      <c r="DO93" s="199">
        <v>0</v>
      </c>
      <c r="DP93" s="199">
        <v>0</v>
      </c>
      <c r="DQ93" s="199">
        <v>0</v>
      </c>
      <c r="DR93" s="199">
        <v>0</v>
      </c>
      <c r="DS93" s="199">
        <v>0</v>
      </c>
      <c r="DT93" s="199">
        <v>0</v>
      </c>
      <c r="DU93" s="199">
        <v>0</v>
      </c>
      <c r="DV93" s="199">
        <v>0</v>
      </c>
      <c r="DW93" s="199">
        <v>0</v>
      </c>
      <c r="DX93" s="199">
        <v>0</v>
      </c>
      <c r="DY93" s="199">
        <v>0</v>
      </c>
      <c r="DZ93" s="199">
        <v>0</v>
      </c>
      <c r="EA93" s="199">
        <v>0</v>
      </c>
      <c r="EB93" s="199">
        <v>0</v>
      </c>
      <c r="EC93" s="199">
        <v>6.666666666666667</v>
      </c>
      <c r="ED93" s="199">
        <v>0</v>
      </c>
      <c r="EE93" s="199">
        <v>0</v>
      </c>
      <c r="EF93" s="199">
        <v>0</v>
      </c>
      <c r="EG93" s="199">
        <v>0</v>
      </c>
      <c r="EH93" s="199">
        <v>0</v>
      </c>
      <c r="EI93" s="199">
        <v>0</v>
      </c>
      <c r="EJ93" s="199">
        <v>0</v>
      </c>
      <c r="EK93" s="199">
        <v>0</v>
      </c>
      <c r="EL93" s="199">
        <v>0</v>
      </c>
      <c r="EM93" s="199">
        <v>0</v>
      </c>
      <c r="EN93" s="199">
        <v>0</v>
      </c>
      <c r="EO93" s="199">
        <v>0</v>
      </c>
      <c r="EP93" s="199">
        <v>0</v>
      </c>
      <c r="EQ93" s="199">
        <v>0</v>
      </c>
      <c r="ER93" s="199">
        <v>0</v>
      </c>
      <c r="ES93" s="199">
        <v>0</v>
      </c>
    </row>
    <row r="94" spans="1:149" ht="12" customHeight="1">
      <c r="A94" s="27" t="s">
        <v>33</v>
      </c>
      <c r="B94" s="2" t="s">
        <v>18</v>
      </c>
      <c r="C94" s="2" t="s">
        <v>32</v>
      </c>
      <c r="D94" s="2" t="s">
        <v>57</v>
      </c>
      <c r="E94" s="87" t="s">
        <v>113</v>
      </c>
      <c r="F94" s="4">
        <v>0.53</v>
      </c>
      <c r="G94" s="2">
        <v>2</v>
      </c>
      <c r="H94" s="2">
        <v>32230</v>
      </c>
      <c r="I94" s="64">
        <v>99.6</v>
      </c>
      <c r="J94" s="296">
        <v>20.16</v>
      </c>
      <c r="K94" s="2">
        <v>20.309999999999999</v>
      </c>
      <c r="L94" s="2">
        <v>8.16</v>
      </c>
      <c r="M94" s="2">
        <v>5.5999999999999999E-3</v>
      </c>
      <c r="N94" s="2">
        <v>0.34</v>
      </c>
      <c r="O94" s="2" t="s">
        <v>50</v>
      </c>
      <c r="P94" s="2">
        <v>0.48</v>
      </c>
      <c r="Q94" s="2">
        <v>0.48</v>
      </c>
      <c r="R94" s="2">
        <v>0.01</v>
      </c>
      <c r="S94" s="2">
        <v>2.8000000000000001E-2</v>
      </c>
      <c r="T94" s="2">
        <v>5.0000000000000001E-3</v>
      </c>
      <c r="U94" s="2">
        <v>1.2</v>
      </c>
      <c r="V94" s="2">
        <v>110</v>
      </c>
      <c r="W94" s="2">
        <v>6</v>
      </c>
      <c r="X94" s="157" t="s">
        <v>314</v>
      </c>
      <c r="Y94" s="288">
        <v>25733.848000000002</v>
      </c>
      <c r="Z94" s="289">
        <v>14550.291000000001</v>
      </c>
      <c r="AA94" s="290">
        <v>11633.566000000001</v>
      </c>
      <c r="AB94" s="92">
        <v>224204.48400000003</v>
      </c>
      <c r="AC94" s="92">
        <v>23617.139000000003</v>
      </c>
      <c r="AD94" s="291">
        <f>LOG(AC94)</f>
        <v>4.373227285666597</v>
      </c>
      <c r="AE94" s="292">
        <f t="shared" si="8"/>
        <v>4730</v>
      </c>
      <c r="AF94" s="291">
        <f>LOG(AE94)</f>
        <v>3.6748611407378116</v>
      </c>
      <c r="AG94" s="98">
        <v>5078652.037676001</v>
      </c>
      <c r="AH94" s="99">
        <v>6125122.5</v>
      </c>
      <c r="AI94" s="213">
        <v>3090061.8000000003</v>
      </c>
      <c r="AJ94" s="106">
        <v>3035060.7</v>
      </c>
      <c r="AK94" s="114">
        <v>4010</v>
      </c>
      <c r="AL94" s="114">
        <v>650</v>
      </c>
      <c r="AM94" s="114">
        <v>20</v>
      </c>
      <c r="AN94" s="114">
        <v>40</v>
      </c>
      <c r="AO94" s="114">
        <v>0</v>
      </c>
      <c r="AP94" s="114">
        <v>10</v>
      </c>
      <c r="AQ94" s="114">
        <v>0</v>
      </c>
      <c r="AR94" s="114">
        <v>0</v>
      </c>
      <c r="AS94" s="114">
        <v>0</v>
      </c>
      <c r="AT94" s="114">
        <v>0</v>
      </c>
      <c r="AU94" s="199">
        <v>0</v>
      </c>
      <c r="AV94" s="199">
        <v>0</v>
      </c>
      <c r="AW94" s="199">
        <v>0</v>
      </c>
      <c r="AX94" s="199">
        <v>10</v>
      </c>
      <c r="AY94" s="199">
        <v>3100</v>
      </c>
      <c r="AZ94" s="199">
        <v>0</v>
      </c>
      <c r="BA94" s="199">
        <v>0</v>
      </c>
      <c r="BB94" s="199">
        <v>0</v>
      </c>
      <c r="BC94" s="199">
        <v>140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710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0</v>
      </c>
      <c r="BT94" s="199">
        <v>0</v>
      </c>
      <c r="BU94" s="199">
        <v>0</v>
      </c>
      <c r="BV94" s="199">
        <v>0</v>
      </c>
      <c r="BW94" s="199">
        <v>0</v>
      </c>
      <c r="BX94" s="199">
        <v>30</v>
      </c>
      <c r="BY94" s="199">
        <v>20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40</v>
      </c>
      <c r="CM94" s="199">
        <v>0</v>
      </c>
      <c r="CN94" s="199">
        <v>490</v>
      </c>
      <c r="CO94" s="199">
        <v>70</v>
      </c>
      <c r="CP94" s="199">
        <v>0</v>
      </c>
      <c r="CQ94" s="199">
        <v>10</v>
      </c>
      <c r="CR94" s="199">
        <v>0</v>
      </c>
      <c r="CS94" s="199">
        <v>20</v>
      </c>
      <c r="CT94" s="199">
        <v>0</v>
      </c>
      <c r="CU94" s="199">
        <v>0</v>
      </c>
      <c r="CV94" s="199">
        <v>0</v>
      </c>
      <c r="CW94" s="199">
        <v>0</v>
      </c>
      <c r="CX94" s="199">
        <v>0</v>
      </c>
      <c r="CY94" s="199">
        <v>0</v>
      </c>
      <c r="CZ94" s="199">
        <v>0</v>
      </c>
      <c r="DA94" s="199">
        <v>10</v>
      </c>
      <c r="DB94" s="199">
        <v>0</v>
      </c>
      <c r="DC94" s="199">
        <v>0</v>
      </c>
      <c r="DD94" s="199">
        <v>0</v>
      </c>
      <c r="DE94" s="199">
        <v>0</v>
      </c>
      <c r="DF94" s="199">
        <v>10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20</v>
      </c>
      <c r="DR94" s="199">
        <v>0</v>
      </c>
      <c r="DS94" s="199">
        <v>0</v>
      </c>
      <c r="DT94" s="199">
        <v>0</v>
      </c>
      <c r="DU94" s="199">
        <v>0</v>
      </c>
      <c r="DV94" s="298">
        <v>0</v>
      </c>
      <c r="DW94" s="298">
        <v>0</v>
      </c>
      <c r="DX94" s="298">
        <v>0</v>
      </c>
      <c r="DY94" s="298">
        <v>30</v>
      </c>
      <c r="DZ94" s="298">
        <v>0</v>
      </c>
      <c r="EA94" s="298">
        <v>0</v>
      </c>
      <c r="EB94" s="298">
        <v>0</v>
      </c>
      <c r="EC94" s="298">
        <v>10</v>
      </c>
      <c r="ED94" s="298">
        <v>0</v>
      </c>
      <c r="EE94" s="298">
        <v>0</v>
      </c>
      <c r="EF94" s="298">
        <v>0</v>
      </c>
      <c r="EG94" s="298">
        <v>10</v>
      </c>
      <c r="EH94" s="298">
        <v>0</v>
      </c>
      <c r="EI94" s="298">
        <v>0</v>
      </c>
      <c r="EJ94" s="298">
        <v>0</v>
      </c>
      <c r="EK94" s="298">
        <v>0</v>
      </c>
      <c r="EL94" s="298">
        <v>0</v>
      </c>
      <c r="EM94" s="298">
        <v>0</v>
      </c>
      <c r="EN94" s="298">
        <v>0</v>
      </c>
      <c r="EO94" s="298">
        <v>0</v>
      </c>
      <c r="EP94" s="298">
        <v>0</v>
      </c>
      <c r="EQ94" s="298">
        <v>0</v>
      </c>
      <c r="ER94" s="298">
        <v>0</v>
      </c>
      <c r="ES94" s="298">
        <v>0</v>
      </c>
    </row>
    <row r="95" spans="1:149" ht="12" customHeight="1" thickBot="1">
      <c r="A95" s="28" t="s">
        <v>33</v>
      </c>
      <c r="B95" s="12" t="s">
        <v>18</v>
      </c>
      <c r="C95" s="12" t="s">
        <v>32</v>
      </c>
      <c r="D95" s="12" t="s">
        <v>57</v>
      </c>
      <c r="E95" s="89" t="s">
        <v>114</v>
      </c>
      <c r="F95" s="14">
        <v>11.5</v>
      </c>
      <c r="G95" s="2" t="s">
        <v>29</v>
      </c>
      <c r="H95" s="2">
        <v>51080</v>
      </c>
      <c r="I95" s="64">
        <v>55.2</v>
      </c>
      <c r="J95" s="64">
        <v>33.590000000000003</v>
      </c>
      <c r="K95" s="2">
        <v>17.329999999999998</v>
      </c>
      <c r="L95" s="2">
        <v>7.98</v>
      </c>
      <c r="M95" s="2" t="s">
        <v>29</v>
      </c>
      <c r="N95" s="2">
        <v>0.11</v>
      </c>
      <c r="O95" s="2">
        <v>5.8000000000000003E-2</v>
      </c>
      <c r="P95" s="2">
        <v>0.22</v>
      </c>
      <c r="Q95" s="2">
        <v>0.28000000000000003</v>
      </c>
      <c r="R95" s="2">
        <v>6.3E-2</v>
      </c>
      <c r="S95" s="2">
        <v>3.5000000000000003E-2</v>
      </c>
      <c r="T95" s="2">
        <v>2.1999999999999999E-2</v>
      </c>
      <c r="U95" s="2">
        <v>0.91</v>
      </c>
      <c r="V95" s="2" t="s">
        <v>29</v>
      </c>
      <c r="W95" s="2" t="s">
        <v>29</v>
      </c>
      <c r="X95" s="157" t="s">
        <v>314</v>
      </c>
      <c r="Y95" s="288">
        <v>11650.233000000002</v>
      </c>
      <c r="Z95" s="289">
        <v>4483.4230000000007</v>
      </c>
      <c r="AA95" s="290">
        <v>7350.1470000000008</v>
      </c>
      <c r="AB95" s="93">
        <v>85535.044000000009</v>
      </c>
      <c r="AC95" s="93">
        <v>1883.3710000000001</v>
      </c>
      <c r="AD95" s="291">
        <f>LOG(AC95)</f>
        <v>3.2749358789025562</v>
      </c>
      <c r="AE95" s="292">
        <f t="shared" si="8"/>
        <v>246.66666666666666</v>
      </c>
      <c r="AF95" s="291">
        <f>LOG(AE95)</f>
        <v>2.3921104650113136</v>
      </c>
      <c r="AG95" s="101">
        <v>502194.5103560001</v>
      </c>
      <c r="AH95" s="102">
        <v>1078354.9000000001</v>
      </c>
      <c r="AI95" s="110">
        <v>623345.80000000005</v>
      </c>
      <c r="AJ95" s="110">
        <v>455009.10000000003</v>
      </c>
      <c r="AK95" s="114">
        <v>150</v>
      </c>
      <c r="AL95" s="114">
        <v>93.333333333333314</v>
      </c>
      <c r="AM95" s="114">
        <v>0</v>
      </c>
      <c r="AN95" s="114">
        <v>3.3333333333333335</v>
      </c>
      <c r="AO95" s="114">
        <v>0</v>
      </c>
      <c r="AP95" s="114">
        <v>0</v>
      </c>
      <c r="AQ95" s="114">
        <v>0</v>
      </c>
      <c r="AR95" s="114">
        <v>0</v>
      </c>
      <c r="AS95" s="114">
        <v>0</v>
      </c>
      <c r="AT95" s="114">
        <v>0</v>
      </c>
      <c r="AU95" s="199">
        <v>0</v>
      </c>
      <c r="AV95" s="199">
        <v>0</v>
      </c>
      <c r="AW95" s="199">
        <v>0</v>
      </c>
      <c r="AX95" s="199">
        <v>0</v>
      </c>
      <c r="AY95" s="199">
        <v>63.333333333333329</v>
      </c>
      <c r="AZ95" s="199">
        <v>0</v>
      </c>
      <c r="BA95" s="199">
        <v>0</v>
      </c>
      <c r="BB95" s="199">
        <v>0</v>
      </c>
      <c r="BC95" s="199">
        <v>16.666666666666664</v>
      </c>
      <c r="BD95" s="199">
        <v>0</v>
      </c>
      <c r="BE95" s="199">
        <v>0</v>
      </c>
      <c r="BF95" s="199">
        <v>0</v>
      </c>
      <c r="BG95" s="199">
        <v>0</v>
      </c>
      <c r="BH95" s="199">
        <v>0</v>
      </c>
      <c r="BI95" s="199">
        <v>0</v>
      </c>
      <c r="BJ95" s="199">
        <v>0</v>
      </c>
      <c r="BK95" s="199">
        <v>0</v>
      </c>
      <c r="BL95" s="199">
        <v>0</v>
      </c>
      <c r="BM95" s="199">
        <v>66.666666666666657</v>
      </c>
      <c r="BN95" s="199">
        <v>0</v>
      </c>
      <c r="BO95" s="199">
        <v>0</v>
      </c>
      <c r="BP95" s="199">
        <v>0</v>
      </c>
      <c r="BQ95" s="199">
        <v>0</v>
      </c>
      <c r="BR95" s="199">
        <v>0</v>
      </c>
      <c r="BS95" s="199">
        <v>0</v>
      </c>
      <c r="BT95" s="199">
        <v>0</v>
      </c>
      <c r="BU95" s="199">
        <v>0</v>
      </c>
      <c r="BV95" s="199">
        <v>0</v>
      </c>
      <c r="BW95" s="199">
        <v>0</v>
      </c>
      <c r="BX95" s="199">
        <v>3.3333333333333335</v>
      </c>
      <c r="BY95" s="199">
        <v>0</v>
      </c>
      <c r="BZ95" s="199">
        <v>0</v>
      </c>
      <c r="CA95" s="199">
        <v>0</v>
      </c>
      <c r="CB95" s="199">
        <v>0</v>
      </c>
      <c r="CC95" s="199">
        <v>0</v>
      </c>
      <c r="CD95" s="199">
        <v>0</v>
      </c>
      <c r="CE95" s="199">
        <v>0</v>
      </c>
      <c r="CF95" s="199">
        <v>0</v>
      </c>
      <c r="CG95" s="199">
        <v>0</v>
      </c>
      <c r="CH95" s="199">
        <v>0</v>
      </c>
      <c r="CI95" s="199">
        <v>0</v>
      </c>
      <c r="CJ95" s="199">
        <v>0</v>
      </c>
      <c r="CK95" s="199">
        <v>0</v>
      </c>
      <c r="CL95" s="199">
        <v>10</v>
      </c>
      <c r="CM95" s="199">
        <v>0</v>
      </c>
      <c r="CN95" s="199">
        <v>60</v>
      </c>
      <c r="CO95" s="199">
        <v>16.666666666666664</v>
      </c>
      <c r="CP95" s="199">
        <v>0</v>
      </c>
      <c r="CQ95" s="199">
        <v>3.3333333333333335</v>
      </c>
      <c r="CR95" s="199">
        <v>0</v>
      </c>
      <c r="CS95" s="199">
        <v>0</v>
      </c>
      <c r="CT95" s="199">
        <v>0</v>
      </c>
      <c r="CU95" s="199">
        <v>0</v>
      </c>
      <c r="CV95" s="199">
        <v>0</v>
      </c>
      <c r="CW95" s="199">
        <v>0</v>
      </c>
      <c r="CX95" s="199">
        <v>0</v>
      </c>
      <c r="CY95" s="199">
        <v>0</v>
      </c>
      <c r="CZ95" s="199">
        <v>0</v>
      </c>
      <c r="DA95" s="199">
        <v>3.3333333333333335</v>
      </c>
      <c r="DB95" s="199">
        <v>0</v>
      </c>
      <c r="DC95" s="199">
        <v>0</v>
      </c>
      <c r="DD95" s="199">
        <v>0</v>
      </c>
      <c r="DE95" s="199">
        <v>0</v>
      </c>
      <c r="DF95" s="199">
        <v>0</v>
      </c>
      <c r="DG95" s="199">
        <v>0</v>
      </c>
      <c r="DH95" s="199">
        <v>0</v>
      </c>
      <c r="DI95" s="199">
        <v>0</v>
      </c>
      <c r="DJ95" s="199">
        <v>0</v>
      </c>
      <c r="DK95" s="199">
        <v>0</v>
      </c>
      <c r="DL95" s="199">
        <v>0</v>
      </c>
      <c r="DM95" s="199">
        <v>0</v>
      </c>
      <c r="DN95" s="199">
        <v>0</v>
      </c>
      <c r="DO95" s="199">
        <v>0</v>
      </c>
      <c r="DP95" s="199">
        <v>0</v>
      </c>
      <c r="DQ95" s="199">
        <v>0</v>
      </c>
      <c r="DR95" s="199">
        <v>0</v>
      </c>
      <c r="DS95" s="199">
        <v>0</v>
      </c>
      <c r="DT95" s="199">
        <v>0</v>
      </c>
      <c r="DU95" s="199">
        <v>0</v>
      </c>
      <c r="DV95" s="298">
        <v>0</v>
      </c>
      <c r="DW95" s="298">
        <v>0</v>
      </c>
      <c r="DX95" s="298">
        <v>0</v>
      </c>
      <c r="DY95" s="298">
        <v>3.3333333333333335</v>
      </c>
      <c r="DZ95" s="298">
        <v>0</v>
      </c>
      <c r="EA95" s="298">
        <v>0</v>
      </c>
      <c r="EB95" s="298">
        <v>0</v>
      </c>
      <c r="EC95" s="298">
        <v>0</v>
      </c>
      <c r="ED95" s="298">
        <v>0</v>
      </c>
      <c r="EE95" s="298">
        <v>0</v>
      </c>
      <c r="EF95" s="298">
        <v>0</v>
      </c>
      <c r="EG95" s="298">
        <v>0</v>
      </c>
      <c r="EH95" s="298">
        <v>0</v>
      </c>
      <c r="EI95" s="298">
        <v>0</v>
      </c>
      <c r="EJ95" s="298">
        <v>0</v>
      </c>
      <c r="EK95" s="298">
        <v>0</v>
      </c>
      <c r="EL95" s="298">
        <v>0</v>
      </c>
      <c r="EM95" s="298">
        <v>0</v>
      </c>
      <c r="EN95" s="298">
        <v>0</v>
      </c>
      <c r="EO95" s="298">
        <v>0</v>
      </c>
      <c r="EP95" s="298">
        <v>0</v>
      </c>
      <c r="EQ95" s="298">
        <v>0</v>
      </c>
      <c r="ER95" s="298">
        <v>0</v>
      </c>
      <c r="ES95" s="298">
        <v>0</v>
      </c>
    </row>
    <row r="96" spans="1:149" ht="12" customHeight="1">
      <c r="A96" s="32" t="s">
        <v>33</v>
      </c>
      <c r="B96" s="11" t="s">
        <v>20</v>
      </c>
      <c r="C96" s="11" t="s">
        <v>30</v>
      </c>
      <c r="D96" s="11" t="s">
        <v>57</v>
      </c>
      <c r="E96" s="90" t="s">
        <v>113</v>
      </c>
      <c r="F96" s="13">
        <v>0.50900000000000001</v>
      </c>
      <c r="G96" s="2">
        <v>1.4</v>
      </c>
      <c r="H96" s="2">
        <v>43130</v>
      </c>
      <c r="I96" s="64">
        <v>103.9</v>
      </c>
      <c r="J96" s="64">
        <v>27.83</v>
      </c>
      <c r="K96" s="2">
        <v>18.329999999999998</v>
      </c>
      <c r="L96" s="2">
        <v>8.1199999999999992</v>
      </c>
      <c r="M96" s="2">
        <v>1.2E-2</v>
      </c>
      <c r="N96" s="2">
        <v>0.22</v>
      </c>
      <c r="O96" s="2">
        <v>1.0999999999999999E-2</v>
      </c>
      <c r="P96" s="2">
        <v>0.36</v>
      </c>
      <c r="Q96" s="2">
        <v>0.37</v>
      </c>
      <c r="R96" s="2">
        <v>0.01</v>
      </c>
      <c r="S96" s="2">
        <v>3.3000000000000002E-2</v>
      </c>
      <c r="T96" s="2">
        <v>8.0000000000000002E-3</v>
      </c>
      <c r="U96" s="2">
        <v>0.85</v>
      </c>
      <c r="V96" s="2">
        <v>120</v>
      </c>
      <c r="W96" s="2">
        <v>4</v>
      </c>
      <c r="X96" s="157" t="s">
        <v>314</v>
      </c>
      <c r="Y96" s="288">
        <v>9316.853000000001</v>
      </c>
      <c r="Z96" s="289">
        <v>1616.6990000000001</v>
      </c>
      <c r="AA96" s="290">
        <v>7833.49</v>
      </c>
      <c r="AB96" s="94">
        <v>136769.402</v>
      </c>
      <c r="AC96" s="94">
        <v>13266.932000000001</v>
      </c>
      <c r="AD96" s="291">
        <f>LOG(AC96)</f>
        <v>4.122770503156806</v>
      </c>
      <c r="AE96" s="292">
        <f t="shared" si="8"/>
        <v>2575</v>
      </c>
      <c r="AF96" s="291">
        <f>LOG(AE96)</f>
        <v>3.4107772333772099</v>
      </c>
      <c r="AG96" s="98">
        <v>2218839.1092280005</v>
      </c>
      <c r="AH96" s="99">
        <v>5040100.8000000007</v>
      </c>
      <c r="AI96" s="213">
        <v>3340066.8000000003</v>
      </c>
      <c r="AJ96" s="106">
        <v>1700034.0000000002</v>
      </c>
      <c r="AK96" s="114">
        <v>265</v>
      </c>
      <c r="AL96" s="114">
        <v>2080</v>
      </c>
      <c r="AM96" s="114">
        <v>0</v>
      </c>
      <c r="AN96" s="114">
        <v>225</v>
      </c>
      <c r="AO96" s="114">
        <v>0</v>
      </c>
      <c r="AP96" s="114">
        <v>5</v>
      </c>
      <c r="AQ96" s="114">
        <v>0</v>
      </c>
      <c r="AR96" s="114">
        <v>0</v>
      </c>
      <c r="AS96" s="114">
        <v>0</v>
      </c>
      <c r="AT96" s="114">
        <v>0</v>
      </c>
      <c r="AU96" s="199">
        <v>0</v>
      </c>
      <c r="AV96" s="199">
        <v>0</v>
      </c>
      <c r="AW96" s="199">
        <v>0</v>
      </c>
      <c r="AX96" s="199">
        <v>0</v>
      </c>
      <c r="AY96" s="199">
        <v>15</v>
      </c>
      <c r="AZ96" s="199">
        <v>0</v>
      </c>
      <c r="BA96" s="199">
        <v>0</v>
      </c>
      <c r="BB96" s="199">
        <v>0</v>
      </c>
      <c r="BC96" s="199">
        <v>25</v>
      </c>
      <c r="BD96" s="199">
        <v>0</v>
      </c>
      <c r="BE96" s="199">
        <v>10</v>
      </c>
      <c r="BF96" s="199">
        <v>0</v>
      </c>
      <c r="BG96" s="199">
        <v>0</v>
      </c>
      <c r="BH96" s="199">
        <v>0</v>
      </c>
      <c r="BI96" s="199">
        <v>0</v>
      </c>
      <c r="BJ96" s="199">
        <v>0</v>
      </c>
      <c r="BK96" s="199">
        <v>0</v>
      </c>
      <c r="BL96" s="199">
        <v>0</v>
      </c>
      <c r="BM96" s="199">
        <v>215</v>
      </c>
      <c r="BN96" s="199">
        <v>0</v>
      </c>
      <c r="BO96" s="199">
        <v>0</v>
      </c>
      <c r="BP96" s="199">
        <v>0</v>
      </c>
      <c r="BQ96" s="199">
        <v>0</v>
      </c>
      <c r="BR96" s="199">
        <v>0</v>
      </c>
      <c r="BS96" s="199">
        <v>0</v>
      </c>
      <c r="BT96" s="199">
        <v>0</v>
      </c>
      <c r="BU96" s="199">
        <v>0</v>
      </c>
      <c r="BV96" s="199">
        <v>0</v>
      </c>
      <c r="BW96" s="199">
        <v>0</v>
      </c>
      <c r="BX96" s="199">
        <v>0</v>
      </c>
      <c r="BY96" s="199">
        <v>0</v>
      </c>
      <c r="BZ96" s="199">
        <v>0</v>
      </c>
      <c r="CA96" s="199">
        <v>0</v>
      </c>
      <c r="CB96" s="199">
        <v>0</v>
      </c>
      <c r="CC96" s="199">
        <v>0</v>
      </c>
      <c r="CD96" s="199">
        <v>0</v>
      </c>
      <c r="CE96" s="199">
        <v>0</v>
      </c>
      <c r="CF96" s="199">
        <v>0</v>
      </c>
      <c r="CG96" s="199">
        <v>0</v>
      </c>
      <c r="CH96" s="199">
        <v>5</v>
      </c>
      <c r="CI96" s="199">
        <v>0</v>
      </c>
      <c r="CJ96" s="199">
        <v>0</v>
      </c>
      <c r="CK96" s="199">
        <v>0</v>
      </c>
      <c r="CL96" s="199">
        <v>25</v>
      </c>
      <c r="CM96" s="199">
        <v>0</v>
      </c>
      <c r="CN96" s="199">
        <v>215</v>
      </c>
      <c r="CO96" s="199">
        <v>0</v>
      </c>
      <c r="CP96" s="199">
        <v>0</v>
      </c>
      <c r="CQ96" s="199">
        <v>0</v>
      </c>
      <c r="CR96" s="199">
        <v>20</v>
      </c>
      <c r="CS96" s="199">
        <v>15</v>
      </c>
      <c r="CT96" s="199">
        <v>0</v>
      </c>
      <c r="CU96" s="199">
        <v>5</v>
      </c>
      <c r="CV96" s="199">
        <v>0</v>
      </c>
      <c r="CW96" s="199">
        <v>0</v>
      </c>
      <c r="CX96" s="199">
        <v>0</v>
      </c>
      <c r="CY96" s="199">
        <v>0</v>
      </c>
      <c r="CZ96" s="199">
        <v>0</v>
      </c>
      <c r="DA96" s="199">
        <v>0</v>
      </c>
      <c r="DB96" s="199">
        <v>40</v>
      </c>
      <c r="DC96" s="199">
        <v>0</v>
      </c>
      <c r="DD96" s="199">
        <v>0</v>
      </c>
      <c r="DE96" s="199">
        <v>0</v>
      </c>
      <c r="DF96" s="199">
        <v>0</v>
      </c>
      <c r="DG96" s="199">
        <v>0</v>
      </c>
      <c r="DH96" s="199">
        <v>0</v>
      </c>
      <c r="DI96" s="199">
        <v>5</v>
      </c>
      <c r="DJ96" s="199">
        <v>1750</v>
      </c>
      <c r="DK96" s="199">
        <v>0</v>
      </c>
      <c r="DL96" s="199">
        <v>0</v>
      </c>
      <c r="DM96" s="199">
        <v>0</v>
      </c>
      <c r="DN96" s="199">
        <v>0</v>
      </c>
      <c r="DO96" s="199">
        <v>0</v>
      </c>
      <c r="DP96" s="199">
        <v>0</v>
      </c>
      <c r="DQ96" s="199">
        <v>0</v>
      </c>
      <c r="DR96" s="199">
        <v>0</v>
      </c>
      <c r="DS96" s="199">
        <v>0</v>
      </c>
      <c r="DT96" s="199">
        <v>0</v>
      </c>
      <c r="DU96" s="199">
        <v>0</v>
      </c>
      <c r="DV96" s="298">
        <v>0</v>
      </c>
      <c r="DW96" s="298">
        <v>0</v>
      </c>
      <c r="DX96" s="298">
        <v>0</v>
      </c>
      <c r="DY96" s="298">
        <v>125</v>
      </c>
      <c r="DZ96" s="298">
        <v>0</v>
      </c>
      <c r="EA96" s="298">
        <v>0</v>
      </c>
      <c r="EB96" s="298">
        <v>0</v>
      </c>
      <c r="EC96" s="298">
        <v>100</v>
      </c>
      <c r="ED96" s="298">
        <v>0</v>
      </c>
      <c r="EE96" s="298">
        <v>0</v>
      </c>
      <c r="EF96" s="298">
        <v>0</v>
      </c>
      <c r="EG96" s="298">
        <v>5</v>
      </c>
      <c r="EH96" s="298">
        <v>0</v>
      </c>
      <c r="EI96" s="298">
        <v>0</v>
      </c>
      <c r="EJ96" s="298">
        <v>0</v>
      </c>
      <c r="EK96" s="298">
        <v>0</v>
      </c>
      <c r="EL96" s="298">
        <v>0</v>
      </c>
      <c r="EM96" s="298">
        <v>0</v>
      </c>
      <c r="EN96" s="298">
        <v>0</v>
      </c>
      <c r="EO96" s="298">
        <v>0</v>
      </c>
      <c r="EP96" s="298">
        <v>0</v>
      </c>
      <c r="EQ96" s="298">
        <v>0</v>
      </c>
      <c r="ER96" s="298">
        <v>0</v>
      </c>
      <c r="ES96" s="298">
        <v>0</v>
      </c>
    </row>
    <row r="97" spans="1:149" ht="12" customHeight="1" thickBot="1">
      <c r="A97" s="28" t="s">
        <v>33</v>
      </c>
      <c r="B97" s="12" t="s">
        <v>20</v>
      </c>
      <c r="C97" s="12" t="s">
        <v>30</v>
      </c>
      <c r="D97" s="12" t="s">
        <v>57</v>
      </c>
      <c r="E97" s="89" t="s">
        <v>114</v>
      </c>
      <c r="F97" s="14">
        <v>11</v>
      </c>
      <c r="G97" s="12" t="s">
        <v>29</v>
      </c>
      <c r="H97" s="12">
        <v>51840</v>
      </c>
      <c r="I97" s="33">
        <v>56.3</v>
      </c>
      <c r="J97" s="33">
        <v>34.159999999999997</v>
      </c>
      <c r="K97" s="12">
        <v>18.41</v>
      </c>
      <c r="L97" s="12">
        <v>7.96</v>
      </c>
      <c r="M97" s="12" t="s">
        <v>29</v>
      </c>
      <c r="N97" s="12">
        <v>8.6999999999999994E-2</v>
      </c>
      <c r="O97" s="12">
        <v>0.03</v>
      </c>
      <c r="P97" s="12">
        <v>0.15</v>
      </c>
      <c r="Q97" s="12">
        <v>0.18</v>
      </c>
      <c r="R97" s="12">
        <v>2.5999999999999999E-2</v>
      </c>
      <c r="S97" s="12">
        <v>0.03</v>
      </c>
      <c r="T97" s="12">
        <v>1.6E-2</v>
      </c>
      <c r="U97" s="12">
        <v>0.79</v>
      </c>
      <c r="V97" s="12" t="s">
        <v>29</v>
      </c>
      <c r="W97" s="12" t="s">
        <v>29</v>
      </c>
      <c r="X97" s="157" t="s">
        <v>314</v>
      </c>
      <c r="Y97" s="299">
        <v>9500.19</v>
      </c>
      <c r="Z97" s="300">
        <v>2600.0520000000001</v>
      </c>
      <c r="AA97" s="301">
        <v>7033.4740000000011</v>
      </c>
      <c r="AB97" s="93">
        <v>80768.282000000007</v>
      </c>
      <c r="AC97" s="93" t="s">
        <v>115</v>
      </c>
      <c r="AD97" s="97"/>
      <c r="AE97" s="292">
        <f t="shared" si="8"/>
        <v>143.33333333333334</v>
      </c>
      <c r="AF97" s="291"/>
      <c r="AG97" s="302">
        <v>671041.42056000023</v>
      </c>
      <c r="AH97" s="102">
        <v>1883371</v>
      </c>
      <c r="AI97" s="110">
        <v>1056687.8</v>
      </c>
      <c r="AJ97" s="110">
        <v>826683.20000000007</v>
      </c>
      <c r="AK97" s="118">
        <v>40</v>
      </c>
      <c r="AL97" s="118">
        <v>100</v>
      </c>
      <c r="AM97" s="118">
        <v>0</v>
      </c>
      <c r="AN97" s="118">
        <v>3.3333333333333335</v>
      </c>
      <c r="AO97" s="118">
        <v>0</v>
      </c>
      <c r="AP97" s="118">
        <v>0</v>
      </c>
      <c r="AQ97" s="118">
        <v>0</v>
      </c>
      <c r="AR97" s="118">
        <v>0</v>
      </c>
      <c r="AS97" s="118">
        <v>0</v>
      </c>
      <c r="AT97" s="118">
        <v>0</v>
      </c>
      <c r="AU97" s="303">
        <v>0</v>
      </c>
      <c r="AV97" s="303">
        <v>0</v>
      </c>
      <c r="AW97" s="303">
        <v>0</v>
      </c>
      <c r="AX97" s="303">
        <v>0</v>
      </c>
      <c r="AY97" s="303">
        <v>0</v>
      </c>
      <c r="AZ97" s="303">
        <v>0</v>
      </c>
      <c r="BA97" s="303">
        <v>0</v>
      </c>
      <c r="BB97" s="303">
        <v>0</v>
      </c>
      <c r="BC97" s="303">
        <v>0</v>
      </c>
      <c r="BD97" s="303">
        <v>0</v>
      </c>
      <c r="BE97" s="303">
        <v>3.3333333333333335</v>
      </c>
      <c r="BF97" s="303">
        <v>0</v>
      </c>
      <c r="BG97" s="303">
        <v>0</v>
      </c>
      <c r="BH97" s="303">
        <v>0</v>
      </c>
      <c r="BI97" s="303">
        <v>0</v>
      </c>
      <c r="BJ97" s="303">
        <v>0</v>
      </c>
      <c r="BK97" s="303">
        <v>0</v>
      </c>
      <c r="BL97" s="303">
        <v>0</v>
      </c>
      <c r="BM97" s="303">
        <v>30</v>
      </c>
      <c r="BN97" s="303">
        <v>0</v>
      </c>
      <c r="BO97" s="303">
        <v>0</v>
      </c>
      <c r="BP97" s="303">
        <v>0</v>
      </c>
      <c r="BQ97" s="303">
        <v>0</v>
      </c>
      <c r="BR97" s="303">
        <v>0</v>
      </c>
      <c r="BS97" s="303">
        <v>0</v>
      </c>
      <c r="BT97" s="303">
        <v>3.3333333333333335</v>
      </c>
      <c r="BU97" s="303">
        <v>0</v>
      </c>
      <c r="BV97" s="303">
        <v>0</v>
      </c>
      <c r="BW97" s="303">
        <v>0</v>
      </c>
      <c r="BX97" s="303">
        <v>3.3333333333333335</v>
      </c>
      <c r="BY97" s="303">
        <v>0</v>
      </c>
      <c r="BZ97" s="303">
        <v>0</v>
      </c>
      <c r="CA97" s="303">
        <v>0</v>
      </c>
      <c r="CB97" s="303">
        <v>0</v>
      </c>
      <c r="CC97" s="303">
        <v>0</v>
      </c>
      <c r="CD97" s="303">
        <v>0</v>
      </c>
      <c r="CE97" s="303">
        <v>0</v>
      </c>
      <c r="CF97" s="303">
        <v>0</v>
      </c>
      <c r="CG97" s="303">
        <v>0</v>
      </c>
      <c r="CH97" s="303">
        <v>13.333333333333334</v>
      </c>
      <c r="CI97" s="303">
        <v>0</v>
      </c>
      <c r="CJ97" s="303">
        <v>0</v>
      </c>
      <c r="CK97" s="303">
        <v>0</v>
      </c>
      <c r="CL97" s="303">
        <v>0</v>
      </c>
      <c r="CM97" s="303">
        <v>0</v>
      </c>
      <c r="CN97" s="303">
        <v>63.333333333333329</v>
      </c>
      <c r="CO97" s="303">
        <v>23.333333333333336</v>
      </c>
      <c r="CP97" s="303">
        <v>0</v>
      </c>
      <c r="CQ97" s="303">
        <v>0</v>
      </c>
      <c r="CR97" s="303">
        <v>0</v>
      </c>
      <c r="CS97" s="303">
        <v>0</v>
      </c>
      <c r="CT97" s="303">
        <v>0</v>
      </c>
      <c r="CU97" s="303">
        <v>0</v>
      </c>
      <c r="CV97" s="303">
        <v>0</v>
      </c>
      <c r="CW97" s="303">
        <v>0</v>
      </c>
      <c r="CX97" s="303">
        <v>0</v>
      </c>
      <c r="CY97" s="303">
        <v>0</v>
      </c>
      <c r="CZ97" s="303">
        <v>0</v>
      </c>
      <c r="DA97" s="303">
        <v>0</v>
      </c>
      <c r="DB97" s="303">
        <v>0</v>
      </c>
      <c r="DC97" s="303">
        <v>0</v>
      </c>
      <c r="DD97" s="303">
        <v>0</v>
      </c>
      <c r="DE97" s="303">
        <v>0</v>
      </c>
      <c r="DF97" s="303">
        <v>0</v>
      </c>
      <c r="DG97" s="303">
        <v>0</v>
      </c>
      <c r="DH97" s="303">
        <v>0</v>
      </c>
      <c r="DI97" s="303">
        <v>0</v>
      </c>
      <c r="DJ97" s="303">
        <v>0</v>
      </c>
      <c r="DK97" s="303">
        <v>0</v>
      </c>
      <c r="DL97" s="303">
        <v>0</v>
      </c>
      <c r="DM97" s="303">
        <v>0</v>
      </c>
      <c r="DN97" s="303">
        <v>0</v>
      </c>
      <c r="DO97" s="303">
        <v>0</v>
      </c>
      <c r="DP97" s="303">
        <v>0</v>
      </c>
      <c r="DQ97" s="303">
        <v>0</v>
      </c>
      <c r="DR97" s="303">
        <v>0</v>
      </c>
      <c r="DS97" s="303">
        <v>0</v>
      </c>
      <c r="DT97" s="303">
        <v>0</v>
      </c>
      <c r="DU97" s="303">
        <v>0</v>
      </c>
      <c r="DV97" s="303">
        <v>0</v>
      </c>
      <c r="DW97" s="303">
        <v>0</v>
      </c>
      <c r="DX97" s="303">
        <v>0</v>
      </c>
      <c r="DY97" s="303">
        <v>3.3333333333333335</v>
      </c>
      <c r="DZ97" s="303">
        <v>0</v>
      </c>
      <c r="EA97" s="303">
        <v>0</v>
      </c>
      <c r="EB97" s="303">
        <v>0</v>
      </c>
      <c r="EC97" s="303">
        <v>0</v>
      </c>
      <c r="ED97" s="303">
        <v>0</v>
      </c>
      <c r="EE97" s="303">
        <v>0</v>
      </c>
      <c r="EF97" s="303">
        <v>0</v>
      </c>
      <c r="EG97" s="303">
        <v>0</v>
      </c>
      <c r="EH97" s="303">
        <v>0</v>
      </c>
      <c r="EI97" s="303">
        <v>0</v>
      </c>
      <c r="EJ97" s="303">
        <v>0</v>
      </c>
      <c r="EK97" s="303">
        <v>0</v>
      </c>
      <c r="EL97" s="303">
        <v>0</v>
      </c>
      <c r="EM97" s="303">
        <v>0</v>
      </c>
      <c r="EN97" s="303">
        <v>0</v>
      </c>
      <c r="EO97" s="303">
        <v>0</v>
      </c>
      <c r="EP97" s="303">
        <v>0</v>
      </c>
      <c r="EQ97" s="303">
        <v>0</v>
      </c>
      <c r="ER97" s="303">
        <v>0</v>
      </c>
      <c r="ES97" s="303">
        <v>0</v>
      </c>
    </row>
    <row r="98" spans="1:149" ht="12" customHeight="1">
      <c r="A98" s="31" t="s">
        <v>34</v>
      </c>
      <c r="B98" s="11" t="s">
        <v>52</v>
      </c>
      <c r="C98" s="11" t="s">
        <v>44</v>
      </c>
      <c r="D98" s="11" t="s">
        <v>45</v>
      </c>
      <c r="E98" s="90" t="s">
        <v>113</v>
      </c>
      <c r="F98" s="13">
        <v>0.57299999999999995</v>
      </c>
      <c r="G98" s="11">
        <v>1.3</v>
      </c>
      <c r="H98" s="11">
        <v>44320</v>
      </c>
      <c r="I98" s="304">
        <v>85.8</v>
      </c>
      <c r="J98" s="304">
        <v>28.62</v>
      </c>
      <c r="K98" s="11">
        <v>24.66</v>
      </c>
      <c r="L98" s="11">
        <v>7.87</v>
      </c>
      <c r="M98" s="11">
        <v>1.9E-3</v>
      </c>
      <c r="N98" s="11">
        <v>0.31</v>
      </c>
      <c r="O98" s="11">
        <v>0.01</v>
      </c>
      <c r="P98" s="11">
        <v>0.4</v>
      </c>
      <c r="Q98" s="11">
        <v>0.4</v>
      </c>
      <c r="R98" s="11">
        <v>1.9E-2</v>
      </c>
      <c r="S98" s="11">
        <v>4.4999999999999998E-2</v>
      </c>
      <c r="T98" s="11">
        <v>6.0000000000000001E-3</v>
      </c>
      <c r="U98" s="11">
        <v>1.2</v>
      </c>
      <c r="V98" s="11">
        <v>120</v>
      </c>
      <c r="W98" s="11">
        <v>6</v>
      </c>
      <c r="X98" s="157" t="s">
        <v>314</v>
      </c>
      <c r="Y98" s="305">
        <v>89935.132000000012</v>
      </c>
      <c r="Z98" s="306">
        <v>78784.909000000014</v>
      </c>
      <c r="AA98" s="307">
        <v>10866.884000000002</v>
      </c>
      <c r="AB98" s="94">
        <v>240371.47400000002</v>
      </c>
      <c r="AC98" s="94">
        <v>13300.266000000001</v>
      </c>
      <c r="AD98" s="291"/>
      <c r="AE98" s="292">
        <f t="shared" ref="AE98:AE129" si="9">SUM(AK98:AT98)</f>
        <v>186.5</v>
      </c>
      <c r="AF98" s="291"/>
      <c r="AG98" s="98">
        <v>4516472.1943040006</v>
      </c>
      <c r="AH98" s="99">
        <v>3465069.3000000003</v>
      </c>
      <c r="AI98" s="213">
        <v>933352.00000000012</v>
      </c>
      <c r="AJ98" s="106">
        <v>2531717.3000000003</v>
      </c>
      <c r="AK98" s="117">
        <v>34</v>
      </c>
      <c r="AL98" s="117">
        <v>124</v>
      </c>
      <c r="AM98" s="117">
        <v>0</v>
      </c>
      <c r="AN98" s="117">
        <v>3</v>
      </c>
      <c r="AO98" s="117">
        <v>0</v>
      </c>
      <c r="AP98" s="117">
        <v>23.5</v>
      </c>
      <c r="AQ98" s="117">
        <v>2</v>
      </c>
      <c r="AR98" s="117">
        <v>0</v>
      </c>
      <c r="AS98" s="117">
        <v>0</v>
      </c>
      <c r="AT98" s="119">
        <v>0</v>
      </c>
      <c r="AU98" s="199">
        <v>0</v>
      </c>
      <c r="AV98" s="199">
        <v>0</v>
      </c>
      <c r="AW98" s="199">
        <v>0</v>
      </c>
      <c r="AX98" s="199">
        <v>2.5</v>
      </c>
      <c r="AY98" s="199">
        <v>2</v>
      </c>
      <c r="AZ98" s="199">
        <v>0</v>
      </c>
      <c r="BA98" s="199">
        <v>0</v>
      </c>
      <c r="BB98" s="199">
        <v>0</v>
      </c>
      <c r="BC98" s="199">
        <v>7</v>
      </c>
      <c r="BD98" s="199">
        <v>0</v>
      </c>
      <c r="BE98" s="199">
        <v>2.5</v>
      </c>
      <c r="BF98" s="199">
        <v>0</v>
      </c>
      <c r="BG98" s="199">
        <v>0</v>
      </c>
      <c r="BH98" s="199">
        <v>0</v>
      </c>
      <c r="BI98" s="199">
        <v>1.5</v>
      </c>
      <c r="BJ98" s="199">
        <v>0</v>
      </c>
      <c r="BK98" s="199">
        <v>0</v>
      </c>
      <c r="BL98" s="199">
        <v>0</v>
      </c>
      <c r="BM98" s="199">
        <v>10.5</v>
      </c>
      <c r="BN98" s="199">
        <v>0</v>
      </c>
      <c r="BO98" s="199">
        <v>0</v>
      </c>
      <c r="BP98" s="199">
        <v>0</v>
      </c>
      <c r="BQ98" s="199">
        <v>0</v>
      </c>
      <c r="BR98" s="199">
        <v>1.5</v>
      </c>
      <c r="BS98" s="199">
        <v>0</v>
      </c>
      <c r="BT98" s="199">
        <v>0</v>
      </c>
      <c r="BU98" s="199">
        <v>0.5</v>
      </c>
      <c r="BV98" s="199">
        <v>0</v>
      </c>
      <c r="BW98" s="199">
        <v>0</v>
      </c>
      <c r="BX98" s="199">
        <v>1.5</v>
      </c>
      <c r="BY98" s="199">
        <v>4.5</v>
      </c>
      <c r="BZ98" s="199">
        <v>0</v>
      </c>
      <c r="CA98" s="199">
        <v>0</v>
      </c>
      <c r="CB98" s="199">
        <v>0</v>
      </c>
      <c r="CC98" s="199">
        <v>0</v>
      </c>
      <c r="CD98" s="199">
        <v>0</v>
      </c>
      <c r="CE98" s="199">
        <v>0</v>
      </c>
      <c r="CF98" s="199">
        <v>0</v>
      </c>
      <c r="CG98" s="199">
        <v>0</v>
      </c>
      <c r="CH98" s="199">
        <v>0</v>
      </c>
      <c r="CI98" s="199">
        <v>0</v>
      </c>
      <c r="CJ98" s="199">
        <v>0</v>
      </c>
      <c r="CK98" s="199">
        <v>0</v>
      </c>
      <c r="CL98" s="199">
        <v>0</v>
      </c>
      <c r="CM98" s="199">
        <v>2.5</v>
      </c>
      <c r="CN98" s="199">
        <v>41</v>
      </c>
      <c r="CO98" s="199">
        <v>9</v>
      </c>
      <c r="CP98" s="199">
        <v>4.5</v>
      </c>
      <c r="CQ98" s="199">
        <v>0</v>
      </c>
      <c r="CR98" s="199">
        <v>0</v>
      </c>
      <c r="CS98" s="199">
        <v>0</v>
      </c>
      <c r="CT98" s="199">
        <v>1</v>
      </c>
      <c r="CU98" s="199">
        <v>17.5</v>
      </c>
      <c r="CV98" s="199">
        <v>0</v>
      </c>
      <c r="CW98" s="199">
        <v>0</v>
      </c>
      <c r="CX98" s="199">
        <v>0</v>
      </c>
      <c r="CY98" s="199">
        <v>0.5</v>
      </c>
      <c r="CZ98" s="199">
        <v>0</v>
      </c>
      <c r="DA98" s="199">
        <v>23</v>
      </c>
      <c r="DB98" s="199">
        <v>0</v>
      </c>
      <c r="DC98" s="199">
        <v>10.5</v>
      </c>
      <c r="DD98" s="199">
        <v>0</v>
      </c>
      <c r="DE98" s="199">
        <v>0</v>
      </c>
      <c r="DF98" s="199">
        <v>0</v>
      </c>
      <c r="DG98" s="199">
        <v>10</v>
      </c>
      <c r="DH98" s="199">
        <v>2</v>
      </c>
      <c r="DI98" s="199">
        <v>2.5</v>
      </c>
      <c r="DJ98" s="199">
        <v>0</v>
      </c>
      <c r="DK98" s="199">
        <v>0</v>
      </c>
      <c r="DL98" s="199">
        <v>0</v>
      </c>
      <c r="DM98" s="199">
        <v>0</v>
      </c>
      <c r="DN98" s="199">
        <v>0</v>
      </c>
      <c r="DO98" s="199">
        <v>0</v>
      </c>
      <c r="DP98" s="199">
        <v>0</v>
      </c>
      <c r="DQ98" s="199">
        <v>0</v>
      </c>
      <c r="DR98" s="199">
        <v>0</v>
      </c>
      <c r="DS98" s="199">
        <v>0</v>
      </c>
      <c r="DT98" s="199">
        <v>0</v>
      </c>
      <c r="DU98" s="199">
        <v>0</v>
      </c>
      <c r="DV98" s="199">
        <v>0</v>
      </c>
      <c r="DW98" s="199">
        <v>0</v>
      </c>
      <c r="DX98" s="199">
        <v>0</v>
      </c>
      <c r="DY98" s="199">
        <v>3</v>
      </c>
      <c r="DZ98" s="199">
        <v>0</v>
      </c>
      <c r="EA98" s="199">
        <v>0</v>
      </c>
      <c r="EB98" s="199">
        <v>0</v>
      </c>
      <c r="EC98" s="199">
        <v>0</v>
      </c>
      <c r="ED98" s="199">
        <v>0</v>
      </c>
      <c r="EE98" s="199">
        <v>0</v>
      </c>
      <c r="EF98" s="199">
        <v>0</v>
      </c>
      <c r="EG98" s="199">
        <v>23.5</v>
      </c>
      <c r="EH98" s="199">
        <v>2</v>
      </c>
      <c r="EI98" s="199">
        <v>0</v>
      </c>
      <c r="EJ98" s="199">
        <v>0</v>
      </c>
      <c r="EK98" s="199">
        <v>0</v>
      </c>
      <c r="EL98" s="199">
        <v>0</v>
      </c>
      <c r="EM98" s="199">
        <v>0</v>
      </c>
      <c r="EN98" s="199">
        <v>0</v>
      </c>
      <c r="EO98" s="199">
        <v>0</v>
      </c>
      <c r="EP98" s="199">
        <v>0</v>
      </c>
      <c r="EQ98" s="199">
        <v>0</v>
      </c>
      <c r="ER98" s="199">
        <v>0</v>
      </c>
      <c r="ES98" s="199">
        <v>0</v>
      </c>
    </row>
    <row r="99" spans="1:149" ht="12" customHeight="1">
      <c r="A99" s="29" t="s">
        <v>34</v>
      </c>
      <c r="B99" s="2" t="s">
        <v>52</v>
      </c>
      <c r="C99" s="2" t="s">
        <v>44</v>
      </c>
      <c r="D99" s="2" t="s">
        <v>45</v>
      </c>
      <c r="E99" s="88" t="s">
        <v>114</v>
      </c>
      <c r="F99" s="4">
        <v>4.0999999999999996</v>
      </c>
      <c r="G99" s="2" t="s">
        <v>29</v>
      </c>
      <c r="H99" s="2">
        <v>45420</v>
      </c>
      <c r="I99" s="64">
        <v>82.1</v>
      </c>
      <c r="J99" s="64">
        <v>29.41</v>
      </c>
      <c r="K99" s="2">
        <v>24.67</v>
      </c>
      <c r="L99" s="2">
        <v>7.92</v>
      </c>
      <c r="M99" s="2" t="s">
        <v>29</v>
      </c>
      <c r="N99" s="2">
        <v>0.31</v>
      </c>
      <c r="O99" s="2">
        <v>0.01</v>
      </c>
      <c r="P99" s="2">
        <v>0.36</v>
      </c>
      <c r="Q99" s="2">
        <v>0.37</v>
      </c>
      <c r="R99" s="2">
        <v>2.4E-2</v>
      </c>
      <c r="S99" s="2">
        <v>0.04</v>
      </c>
      <c r="T99" s="2">
        <v>5.0000000000000001E-3</v>
      </c>
      <c r="U99" s="2">
        <v>0.91</v>
      </c>
      <c r="V99" s="2" t="s">
        <v>29</v>
      </c>
      <c r="W99" s="2" t="s">
        <v>29</v>
      </c>
      <c r="X99" s="157" t="s">
        <v>314</v>
      </c>
      <c r="Y99" s="288">
        <v>131252.625</v>
      </c>
      <c r="Z99" s="289">
        <v>113035.59400000001</v>
      </c>
      <c r="AA99" s="290">
        <v>18100.362000000001</v>
      </c>
      <c r="AB99" s="92">
        <v>265705.31400000001</v>
      </c>
      <c r="AC99" s="92">
        <v>2850.0570000000002</v>
      </c>
      <c r="AD99" s="291"/>
      <c r="AE99" s="292">
        <f t="shared" si="9"/>
        <v>95.5</v>
      </c>
      <c r="AF99" s="291"/>
      <c r="AG99" s="100">
        <v>3888162.3616920006</v>
      </c>
      <c r="AH99" s="99">
        <v>4100082.0000000005</v>
      </c>
      <c r="AI99" s="109">
        <v>1796702.6</v>
      </c>
      <c r="AJ99" s="106">
        <v>2303379.4000000004</v>
      </c>
      <c r="AK99" s="114">
        <v>40</v>
      </c>
      <c r="AL99" s="114">
        <v>43</v>
      </c>
      <c r="AM99" s="114">
        <v>0</v>
      </c>
      <c r="AN99" s="114">
        <v>2.5</v>
      </c>
      <c r="AO99" s="114">
        <v>0</v>
      </c>
      <c r="AP99" s="114">
        <v>8.5</v>
      </c>
      <c r="AQ99" s="114">
        <v>1.5</v>
      </c>
      <c r="AR99" s="114">
        <v>0</v>
      </c>
      <c r="AS99" s="114">
        <v>0</v>
      </c>
      <c r="AT99" s="115">
        <v>0</v>
      </c>
      <c r="AU99" s="199">
        <v>0</v>
      </c>
      <c r="AV99" s="199">
        <v>0</v>
      </c>
      <c r="AW99" s="199">
        <v>0</v>
      </c>
      <c r="AX99" s="199">
        <v>3.5</v>
      </c>
      <c r="AY99" s="199">
        <v>7</v>
      </c>
      <c r="AZ99" s="199">
        <v>0</v>
      </c>
      <c r="BA99" s="199">
        <v>0</v>
      </c>
      <c r="BB99" s="199">
        <v>0</v>
      </c>
      <c r="BC99" s="199">
        <v>6</v>
      </c>
      <c r="BD99" s="199">
        <v>0</v>
      </c>
      <c r="BE99" s="199">
        <v>1.5</v>
      </c>
      <c r="BF99" s="199">
        <v>0</v>
      </c>
      <c r="BG99" s="199">
        <v>0</v>
      </c>
      <c r="BH99" s="199">
        <v>0</v>
      </c>
      <c r="BI99" s="199">
        <v>0</v>
      </c>
      <c r="BJ99" s="199">
        <v>0</v>
      </c>
      <c r="BK99" s="199">
        <v>0</v>
      </c>
      <c r="BL99" s="199">
        <v>0</v>
      </c>
      <c r="BM99" s="199">
        <v>4</v>
      </c>
      <c r="BN99" s="199">
        <v>0</v>
      </c>
      <c r="BO99" s="199">
        <v>0</v>
      </c>
      <c r="BP99" s="199">
        <v>0</v>
      </c>
      <c r="BQ99" s="199">
        <v>0</v>
      </c>
      <c r="BR99" s="199">
        <v>1.5</v>
      </c>
      <c r="BS99" s="199">
        <v>0</v>
      </c>
      <c r="BT99" s="199">
        <v>0</v>
      </c>
      <c r="BU99" s="199">
        <v>3.5</v>
      </c>
      <c r="BV99" s="199">
        <v>0</v>
      </c>
      <c r="BW99" s="199">
        <v>0</v>
      </c>
      <c r="BX99" s="199">
        <v>9.5</v>
      </c>
      <c r="BY99" s="199">
        <v>2.5</v>
      </c>
      <c r="BZ99" s="199">
        <v>0</v>
      </c>
      <c r="CA99" s="199">
        <v>0</v>
      </c>
      <c r="CB99" s="199">
        <v>0</v>
      </c>
      <c r="CC99" s="199">
        <v>0</v>
      </c>
      <c r="CD99" s="199">
        <v>0.5</v>
      </c>
      <c r="CE99" s="199">
        <v>0</v>
      </c>
      <c r="CF99" s="199">
        <v>0</v>
      </c>
      <c r="CG99" s="199">
        <v>0</v>
      </c>
      <c r="CH99" s="199">
        <v>0</v>
      </c>
      <c r="CI99" s="199">
        <v>0</v>
      </c>
      <c r="CJ99" s="199">
        <v>0</v>
      </c>
      <c r="CK99" s="199">
        <v>0</v>
      </c>
      <c r="CL99" s="199">
        <v>0</v>
      </c>
      <c r="CM99" s="199">
        <v>4</v>
      </c>
      <c r="CN99" s="199">
        <v>17</v>
      </c>
      <c r="CO99" s="199">
        <v>12.5</v>
      </c>
      <c r="CP99" s="199">
        <v>0</v>
      </c>
      <c r="CQ99" s="199">
        <v>0.5</v>
      </c>
      <c r="CR99" s="199">
        <v>0</v>
      </c>
      <c r="CS99" s="199">
        <v>0</v>
      </c>
      <c r="CT99" s="199">
        <v>0</v>
      </c>
      <c r="CU99" s="199">
        <v>3.5</v>
      </c>
      <c r="CV99" s="199">
        <v>0</v>
      </c>
      <c r="CW99" s="199">
        <v>0</v>
      </c>
      <c r="CX99" s="199">
        <v>0</v>
      </c>
      <c r="CY99" s="199">
        <v>0</v>
      </c>
      <c r="CZ99" s="199">
        <v>0</v>
      </c>
      <c r="DA99" s="199">
        <v>2.5</v>
      </c>
      <c r="DB99" s="199">
        <v>0</v>
      </c>
      <c r="DC99" s="199">
        <v>2</v>
      </c>
      <c r="DD99" s="199">
        <v>0</v>
      </c>
      <c r="DE99" s="199">
        <v>0</v>
      </c>
      <c r="DF99" s="199">
        <v>0</v>
      </c>
      <c r="DG99" s="199">
        <v>0</v>
      </c>
      <c r="DH99" s="199">
        <v>0</v>
      </c>
      <c r="DI99" s="199">
        <v>1</v>
      </c>
      <c r="DJ99" s="199">
        <v>0</v>
      </c>
      <c r="DK99" s="199">
        <v>0</v>
      </c>
      <c r="DL99" s="199">
        <v>0</v>
      </c>
      <c r="DM99" s="199">
        <v>0</v>
      </c>
      <c r="DN99" s="199">
        <v>0</v>
      </c>
      <c r="DO99" s="199">
        <v>0</v>
      </c>
      <c r="DP99" s="199">
        <v>0</v>
      </c>
      <c r="DQ99" s="199">
        <v>0</v>
      </c>
      <c r="DR99" s="199">
        <v>0</v>
      </c>
      <c r="DS99" s="199">
        <v>0</v>
      </c>
      <c r="DT99" s="199">
        <v>0</v>
      </c>
      <c r="DU99" s="199">
        <v>0</v>
      </c>
      <c r="DV99" s="199">
        <v>0.5</v>
      </c>
      <c r="DW99" s="199">
        <v>0</v>
      </c>
      <c r="DX99" s="199">
        <v>0</v>
      </c>
      <c r="DY99" s="199">
        <v>2</v>
      </c>
      <c r="DZ99" s="199">
        <v>0</v>
      </c>
      <c r="EA99" s="199">
        <v>0</v>
      </c>
      <c r="EB99" s="199">
        <v>0.5</v>
      </c>
      <c r="EC99" s="199">
        <v>0</v>
      </c>
      <c r="ED99" s="199">
        <v>0</v>
      </c>
      <c r="EE99" s="199">
        <v>0</v>
      </c>
      <c r="EF99" s="199">
        <v>0</v>
      </c>
      <c r="EG99" s="199">
        <v>8.5</v>
      </c>
      <c r="EH99" s="199">
        <v>1.5</v>
      </c>
      <c r="EI99" s="199">
        <v>0</v>
      </c>
      <c r="EJ99" s="199">
        <v>0</v>
      </c>
      <c r="EK99" s="199">
        <v>0</v>
      </c>
      <c r="EL99" s="199">
        <v>0</v>
      </c>
      <c r="EM99" s="199">
        <v>0</v>
      </c>
      <c r="EN99" s="199">
        <v>0</v>
      </c>
      <c r="EO99" s="199">
        <v>0</v>
      </c>
      <c r="EP99" s="199">
        <v>0</v>
      </c>
      <c r="EQ99" s="199">
        <v>0</v>
      </c>
      <c r="ER99" s="199">
        <v>0</v>
      </c>
      <c r="ES99" s="199">
        <v>0</v>
      </c>
    </row>
    <row r="100" spans="1:149" ht="12" customHeight="1">
      <c r="A100" s="29" t="s">
        <v>34</v>
      </c>
      <c r="B100" s="2" t="s">
        <v>54</v>
      </c>
      <c r="C100" s="2" t="s">
        <v>44</v>
      </c>
      <c r="D100" s="2" t="s">
        <v>45</v>
      </c>
      <c r="E100" s="87" t="s">
        <v>113</v>
      </c>
      <c r="F100" s="4">
        <v>0.503</v>
      </c>
      <c r="G100" s="2">
        <v>1.4</v>
      </c>
      <c r="H100" s="2">
        <v>43890</v>
      </c>
      <c r="I100" s="64">
        <v>88.8</v>
      </c>
      <c r="J100" s="64">
        <v>28.28</v>
      </c>
      <c r="K100" s="2">
        <v>25.95</v>
      </c>
      <c r="L100" s="2">
        <v>7.81</v>
      </c>
      <c r="M100" s="2">
        <v>2.3E-3</v>
      </c>
      <c r="N100" s="2">
        <v>0.39</v>
      </c>
      <c r="O100" s="2">
        <v>0.01</v>
      </c>
      <c r="P100" s="2">
        <v>0.54</v>
      </c>
      <c r="Q100" s="2">
        <v>0.55000000000000004</v>
      </c>
      <c r="R100" s="2">
        <v>0.01</v>
      </c>
      <c r="S100" s="2">
        <v>0.05</v>
      </c>
      <c r="T100" s="2">
        <v>7.0000000000000001E-3</v>
      </c>
      <c r="U100" s="2">
        <v>1.6</v>
      </c>
      <c r="V100" s="2">
        <v>120</v>
      </c>
      <c r="W100" s="2">
        <v>7</v>
      </c>
      <c r="X100" s="157" t="s">
        <v>314</v>
      </c>
      <c r="Y100" s="288">
        <v>64134.616000000009</v>
      </c>
      <c r="Z100" s="289">
        <v>56367.794000000009</v>
      </c>
      <c r="AA100" s="290">
        <v>7433.4820000000009</v>
      </c>
      <c r="AB100" s="92">
        <v>251421.69500000004</v>
      </c>
      <c r="AC100" s="92">
        <v>8550.1710000000003</v>
      </c>
      <c r="AD100" s="291">
        <f t="shared" ref="AD100:AD114" si="10">LOG(AC100)</f>
        <v>3.9319748005309529</v>
      </c>
      <c r="AE100" s="292">
        <f t="shared" si="9"/>
        <v>666.66666666666674</v>
      </c>
      <c r="AF100" s="291">
        <f t="shared" ref="AF100:AF114" si="11">LOG(AE100)</f>
        <v>2.8239087409443187</v>
      </c>
      <c r="AG100" s="98">
        <v>4583857.34198</v>
      </c>
      <c r="AH100" s="99">
        <v>4648426.3000000007</v>
      </c>
      <c r="AI100" s="213">
        <v>2966726.0000000005</v>
      </c>
      <c r="AJ100" s="106">
        <v>1681700.3</v>
      </c>
      <c r="AK100" s="115">
        <v>303.33333333333326</v>
      </c>
      <c r="AL100" s="115">
        <v>343.33333333333343</v>
      </c>
      <c r="AM100" s="115">
        <v>0</v>
      </c>
      <c r="AN100" s="115">
        <v>15</v>
      </c>
      <c r="AO100" s="116">
        <v>0</v>
      </c>
      <c r="AP100" s="115">
        <v>5</v>
      </c>
      <c r="AQ100" s="115">
        <v>0</v>
      </c>
      <c r="AR100" s="115">
        <v>0</v>
      </c>
      <c r="AS100" s="115">
        <v>0</v>
      </c>
      <c r="AT100" s="115">
        <v>0</v>
      </c>
      <c r="AU100" s="199">
        <v>0</v>
      </c>
      <c r="AV100" s="199">
        <v>0</v>
      </c>
      <c r="AW100" s="199">
        <v>0</v>
      </c>
      <c r="AX100" s="199">
        <v>10</v>
      </c>
      <c r="AY100" s="199">
        <v>0</v>
      </c>
      <c r="AZ100" s="199">
        <v>0</v>
      </c>
      <c r="BA100" s="199">
        <v>0</v>
      </c>
      <c r="BB100" s="199">
        <v>0</v>
      </c>
      <c r="BC100" s="199">
        <v>91.666666666666657</v>
      </c>
      <c r="BD100" s="199">
        <v>0</v>
      </c>
      <c r="BE100" s="199">
        <v>40</v>
      </c>
      <c r="BF100" s="199">
        <v>0</v>
      </c>
      <c r="BG100" s="199">
        <v>0</v>
      </c>
      <c r="BH100" s="199">
        <v>0</v>
      </c>
      <c r="BI100" s="199">
        <v>0</v>
      </c>
      <c r="BJ100" s="199">
        <v>0</v>
      </c>
      <c r="BK100" s="199">
        <v>0</v>
      </c>
      <c r="BL100" s="199">
        <v>0</v>
      </c>
      <c r="BM100" s="199">
        <v>138.33333333333331</v>
      </c>
      <c r="BN100" s="199">
        <v>8.3333333333333321</v>
      </c>
      <c r="BO100" s="199">
        <v>8.3333333333333321</v>
      </c>
      <c r="BP100" s="199">
        <v>0</v>
      </c>
      <c r="BQ100" s="199">
        <v>0</v>
      </c>
      <c r="BR100" s="199">
        <v>0</v>
      </c>
      <c r="BS100" s="199">
        <v>0</v>
      </c>
      <c r="BT100" s="199">
        <v>3.3333333333333335</v>
      </c>
      <c r="BU100" s="199">
        <v>0</v>
      </c>
      <c r="BV100" s="199">
        <v>0</v>
      </c>
      <c r="BW100" s="199">
        <v>0</v>
      </c>
      <c r="BX100" s="199">
        <v>0</v>
      </c>
      <c r="BY100" s="199">
        <v>3.3333333333333335</v>
      </c>
      <c r="BZ100" s="199">
        <v>0</v>
      </c>
      <c r="CA100" s="199">
        <v>0</v>
      </c>
      <c r="CB100" s="199">
        <v>0</v>
      </c>
      <c r="CC100" s="199">
        <v>0</v>
      </c>
      <c r="CD100" s="199">
        <v>0</v>
      </c>
      <c r="CE100" s="199">
        <v>0</v>
      </c>
      <c r="CF100" s="199">
        <v>0</v>
      </c>
      <c r="CG100" s="199">
        <v>0</v>
      </c>
      <c r="CH100" s="199">
        <v>0</v>
      </c>
      <c r="CI100" s="199">
        <v>0</v>
      </c>
      <c r="CJ100" s="199">
        <v>0</v>
      </c>
      <c r="CK100" s="199">
        <v>0</v>
      </c>
      <c r="CL100" s="199">
        <v>0</v>
      </c>
      <c r="CM100" s="199">
        <v>0</v>
      </c>
      <c r="CN100" s="199">
        <v>228.33333333333331</v>
      </c>
      <c r="CO100" s="199">
        <v>38.333333333333336</v>
      </c>
      <c r="CP100" s="199">
        <v>0</v>
      </c>
      <c r="CQ100" s="199">
        <v>1.6666666666666667</v>
      </c>
      <c r="CR100" s="199">
        <v>31.666666666666664</v>
      </c>
      <c r="CS100" s="199">
        <v>0</v>
      </c>
      <c r="CT100" s="199">
        <v>0</v>
      </c>
      <c r="CU100" s="199">
        <v>6.666666666666667</v>
      </c>
      <c r="CV100" s="199">
        <v>1.6666666666666667</v>
      </c>
      <c r="CW100" s="199">
        <v>0</v>
      </c>
      <c r="CX100" s="199">
        <v>6.666666666666667</v>
      </c>
      <c r="CY100" s="199">
        <v>0</v>
      </c>
      <c r="CZ100" s="199">
        <v>0</v>
      </c>
      <c r="DA100" s="199">
        <v>0</v>
      </c>
      <c r="DB100" s="199">
        <v>10</v>
      </c>
      <c r="DC100" s="199">
        <v>0</v>
      </c>
      <c r="DD100" s="199">
        <v>1.6666666666666667</v>
      </c>
      <c r="DE100" s="199">
        <v>0</v>
      </c>
      <c r="DF100" s="199">
        <v>0</v>
      </c>
      <c r="DG100" s="199">
        <v>1.6666666666666667</v>
      </c>
      <c r="DH100" s="199">
        <v>0</v>
      </c>
      <c r="DI100" s="199">
        <v>10</v>
      </c>
      <c r="DJ100" s="199">
        <v>5</v>
      </c>
      <c r="DK100" s="199">
        <v>0</v>
      </c>
      <c r="DL100" s="199">
        <v>0</v>
      </c>
      <c r="DM100" s="199">
        <v>0</v>
      </c>
      <c r="DN100" s="199">
        <v>0</v>
      </c>
      <c r="DO100" s="199">
        <v>0</v>
      </c>
      <c r="DP100" s="199">
        <v>0</v>
      </c>
      <c r="DQ100" s="199">
        <v>0</v>
      </c>
      <c r="DR100" s="199">
        <v>0</v>
      </c>
      <c r="DS100" s="199">
        <v>0</v>
      </c>
      <c r="DT100" s="199">
        <v>0</v>
      </c>
      <c r="DU100" s="199">
        <v>0</v>
      </c>
      <c r="DV100" s="199">
        <v>0</v>
      </c>
      <c r="DW100" s="199">
        <v>0</v>
      </c>
      <c r="DX100" s="199">
        <v>0</v>
      </c>
      <c r="DY100" s="199">
        <v>15</v>
      </c>
      <c r="DZ100" s="199">
        <v>0</v>
      </c>
      <c r="EA100" s="199">
        <v>0</v>
      </c>
      <c r="EB100" s="199">
        <v>0</v>
      </c>
      <c r="EC100" s="199">
        <v>0</v>
      </c>
      <c r="ED100" s="199">
        <v>0</v>
      </c>
      <c r="EE100" s="199">
        <v>0</v>
      </c>
      <c r="EF100" s="199">
        <v>0</v>
      </c>
      <c r="EG100" s="199">
        <v>5</v>
      </c>
      <c r="EH100" s="199">
        <v>0</v>
      </c>
      <c r="EI100" s="199">
        <v>0</v>
      </c>
      <c r="EJ100" s="199">
        <v>0</v>
      </c>
      <c r="EK100" s="199">
        <v>0</v>
      </c>
      <c r="EL100" s="199">
        <v>0</v>
      </c>
      <c r="EM100" s="199">
        <v>0</v>
      </c>
      <c r="EN100" s="199">
        <v>0</v>
      </c>
      <c r="EO100" s="199">
        <v>0</v>
      </c>
      <c r="EP100" s="199">
        <v>0</v>
      </c>
      <c r="EQ100" s="199">
        <v>0</v>
      </c>
      <c r="ER100" s="199">
        <v>0</v>
      </c>
      <c r="ES100" s="199">
        <v>0</v>
      </c>
    </row>
    <row r="101" spans="1:149" ht="12" customHeight="1" thickBot="1">
      <c r="A101" s="34" t="s">
        <v>34</v>
      </c>
      <c r="B101" s="12" t="s">
        <v>54</v>
      </c>
      <c r="C101" s="12" t="s">
        <v>44</v>
      </c>
      <c r="D101" s="12" t="s">
        <v>45</v>
      </c>
      <c r="E101" s="89" t="s">
        <v>114</v>
      </c>
      <c r="F101" s="14">
        <v>3.5</v>
      </c>
      <c r="G101" s="2" t="s">
        <v>29</v>
      </c>
      <c r="H101" s="2">
        <v>47820</v>
      </c>
      <c r="I101" s="64">
        <v>78.3</v>
      </c>
      <c r="J101" s="64">
        <v>31.16</v>
      </c>
      <c r="K101" s="2">
        <v>24.09</v>
      </c>
      <c r="L101" s="2">
        <v>7.85</v>
      </c>
      <c r="M101" s="2" t="s">
        <v>29</v>
      </c>
      <c r="N101" s="2">
        <v>0.35</v>
      </c>
      <c r="O101" s="2">
        <v>0.01</v>
      </c>
      <c r="P101" s="2">
        <v>0.49</v>
      </c>
      <c r="Q101" s="2">
        <v>0.5</v>
      </c>
      <c r="R101" s="2">
        <v>0.01</v>
      </c>
      <c r="S101" s="2">
        <v>5.5E-2</v>
      </c>
      <c r="T101" s="2">
        <v>8.0000000000000002E-3</v>
      </c>
      <c r="U101" s="2">
        <v>1.1000000000000001</v>
      </c>
      <c r="V101" s="2" t="s">
        <v>29</v>
      </c>
      <c r="W101" s="2" t="s">
        <v>29</v>
      </c>
      <c r="X101" s="157" t="s">
        <v>314</v>
      </c>
      <c r="Y101" s="288">
        <v>80718.281000000003</v>
      </c>
      <c r="Z101" s="289">
        <v>70034.734000000011</v>
      </c>
      <c r="AA101" s="290">
        <v>10366.874000000002</v>
      </c>
      <c r="AB101" s="93">
        <v>219154.38300000003</v>
      </c>
      <c r="AC101" s="93">
        <v>8550.1710000000003</v>
      </c>
      <c r="AD101" s="291">
        <f t="shared" si="10"/>
        <v>3.9319748005309529</v>
      </c>
      <c r="AE101" s="292">
        <f t="shared" si="9"/>
        <v>857.14285714285711</v>
      </c>
      <c r="AF101" s="291">
        <f t="shared" si="11"/>
        <v>2.9330532103693869</v>
      </c>
      <c r="AG101" s="101">
        <v>3516560.5298040006</v>
      </c>
      <c r="AH101" s="102">
        <v>3258398.5</v>
      </c>
      <c r="AI101" s="110">
        <v>2095041.9000000001</v>
      </c>
      <c r="AJ101" s="110">
        <v>1163356.6000000001</v>
      </c>
      <c r="AK101" s="114">
        <v>567.85714285714278</v>
      </c>
      <c r="AL101" s="114">
        <v>271.42857142857144</v>
      </c>
      <c r="AM101" s="114">
        <v>0</v>
      </c>
      <c r="AN101" s="114">
        <v>14.285714285714285</v>
      </c>
      <c r="AO101" s="114">
        <v>0</v>
      </c>
      <c r="AP101" s="114">
        <v>3.5714285714285712</v>
      </c>
      <c r="AQ101" s="114">
        <v>0</v>
      </c>
      <c r="AR101" s="114">
        <v>0</v>
      </c>
      <c r="AS101" s="114">
        <v>0</v>
      </c>
      <c r="AT101" s="117">
        <v>0</v>
      </c>
      <c r="AU101" s="199">
        <v>0</v>
      </c>
      <c r="AV101" s="199">
        <v>0</v>
      </c>
      <c r="AW101" s="199">
        <v>0</v>
      </c>
      <c r="AX101" s="199">
        <v>7.1428571428571423</v>
      </c>
      <c r="AY101" s="199">
        <v>0</v>
      </c>
      <c r="AZ101" s="199">
        <v>0</v>
      </c>
      <c r="BA101" s="199">
        <v>0</v>
      </c>
      <c r="BB101" s="199">
        <v>0</v>
      </c>
      <c r="BC101" s="199">
        <v>342.85714285714283</v>
      </c>
      <c r="BD101" s="199">
        <v>92.857142857142861</v>
      </c>
      <c r="BE101" s="199">
        <v>0</v>
      </c>
      <c r="BF101" s="199">
        <v>0</v>
      </c>
      <c r="BG101" s="199">
        <v>0</v>
      </c>
      <c r="BH101" s="199">
        <v>0</v>
      </c>
      <c r="BI101" s="199">
        <v>0</v>
      </c>
      <c r="BJ101" s="199">
        <v>0</v>
      </c>
      <c r="BK101" s="199">
        <v>0</v>
      </c>
      <c r="BL101" s="199">
        <v>0</v>
      </c>
      <c r="BM101" s="199">
        <v>25</v>
      </c>
      <c r="BN101" s="199">
        <v>28.571428571428569</v>
      </c>
      <c r="BO101" s="199">
        <v>17.857142857142858</v>
      </c>
      <c r="BP101" s="199">
        <v>0</v>
      </c>
      <c r="BQ101" s="199">
        <v>0</v>
      </c>
      <c r="BR101" s="199">
        <v>0</v>
      </c>
      <c r="BS101" s="199">
        <v>0</v>
      </c>
      <c r="BT101" s="199">
        <v>7.1428571428571423</v>
      </c>
      <c r="BU101" s="199">
        <v>0</v>
      </c>
      <c r="BV101" s="199">
        <v>0</v>
      </c>
      <c r="BW101" s="199">
        <v>0</v>
      </c>
      <c r="BX101" s="199">
        <v>0</v>
      </c>
      <c r="BY101" s="199">
        <v>32.142857142857139</v>
      </c>
      <c r="BZ101" s="199">
        <v>0</v>
      </c>
      <c r="CA101" s="199">
        <v>0</v>
      </c>
      <c r="CB101" s="199">
        <v>0</v>
      </c>
      <c r="CC101" s="199">
        <v>0</v>
      </c>
      <c r="CD101" s="199">
        <v>3.5714285714285712</v>
      </c>
      <c r="CE101" s="199">
        <v>0</v>
      </c>
      <c r="CF101" s="199">
        <v>0</v>
      </c>
      <c r="CG101" s="199">
        <v>0</v>
      </c>
      <c r="CH101" s="199">
        <v>0</v>
      </c>
      <c r="CI101" s="199">
        <v>0</v>
      </c>
      <c r="CJ101" s="199">
        <v>0</v>
      </c>
      <c r="CK101" s="199">
        <v>0</v>
      </c>
      <c r="CL101" s="199">
        <v>0</v>
      </c>
      <c r="CM101" s="199">
        <v>0</v>
      </c>
      <c r="CN101" s="199">
        <v>135.71428571428569</v>
      </c>
      <c r="CO101" s="199">
        <v>32.142857142857139</v>
      </c>
      <c r="CP101" s="199">
        <v>10.714285714285714</v>
      </c>
      <c r="CQ101" s="199">
        <v>0</v>
      </c>
      <c r="CR101" s="199">
        <v>50</v>
      </c>
      <c r="CS101" s="199">
        <v>0</v>
      </c>
      <c r="CT101" s="199">
        <v>0</v>
      </c>
      <c r="CU101" s="199">
        <v>25</v>
      </c>
      <c r="CV101" s="199">
        <v>7.1428571428571423</v>
      </c>
      <c r="CW101" s="199">
        <v>0</v>
      </c>
      <c r="CX101" s="199">
        <v>3.5714285714285712</v>
      </c>
      <c r="CY101" s="199">
        <v>0</v>
      </c>
      <c r="CZ101" s="199">
        <v>0</v>
      </c>
      <c r="DA101" s="199">
        <v>0</v>
      </c>
      <c r="DB101" s="199">
        <v>0</v>
      </c>
      <c r="DC101" s="199">
        <v>0</v>
      </c>
      <c r="DD101" s="199">
        <v>0</v>
      </c>
      <c r="DE101" s="199">
        <v>0</v>
      </c>
      <c r="DF101" s="199">
        <v>0</v>
      </c>
      <c r="DG101" s="199">
        <v>0</v>
      </c>
      <c r="DH101" s="199">
        <v>0</v>
      </c>
      <c r="DI101" s="199">
        <v>7.1428571428571423</v>
      </c>
      <c r="DJ101" s="199">
        <v>0</v>
      </c>
      <c r="DK101" s="199">
        <v>0</v>
      </c>
      <c r="DL101" s="199">
        <v>0</v>
      </c>
      <c r="DM101" s="199">
        <v>0</v>
      </c>
      <c r="DN101" s="199">
        <v>0</v>
      </c>
      <c r="DO101" s="199">
        <v>0</v>
      </c>
      <c r="DP101" s="199">
        <v>0</v>
      </c>
      <c r="DQ101" s="199">
        <v>0</v>
      </c>
      <c r="DR101" s="199">
        <v>0</v>
      </c>
      <c r="DS101" s="199">
        <v>0</v>
      </c>
      <c r="DT101" s="199">
        <v>0</v>
      </c>
      <c r="DU101" s="199">
        <v>0</v>
      </c>
      <c r="DV101" s="199">
        <v>0</v>
      </c>
      <c r="DW101" s="199">
        <v>0</v>
      </c>
      <c r="DX101" s="199">
        <v>0</v>
      </c>
      <c r="DY101" s="199">
        <v>0</v>
      </c>
      <c r="DZ101" s="199">
        <v>0</v>
      </c>
      <c r="EA101" s="199">
        <v>0</v>
      </c>
      <c r="EB101" s="199">
        <v>0</v>
      </c>
      <c r="EC101" s="199">
        <v>0</v>
      </c>
      <c r="ED101" s="199">
        <v>0</v>
      </c>
      <c r="EE101" s="199">
        <v>0</v>
      </c>
      <c r="EF101" s="199">
        <v>0</v>
      </c>
      <c r="EG101" s="199">
        <v>3.5714285714285712</v>
      </c>
      <c r="EH101" s="199">
        <v>0</v>
      </c>
      <c r="EI101" s="199">
        <v>0</v>
      </c>
      <c r="EJ101" s="199">
        <v>0</v>
      </c>
      <c r="EK101" s="199">
        <v>0</v>
      </c>
      <c r="EL101" s="199">
        <v>0</v>
      </c>
      <c r="EM101" s="199">
        <v>0</v>
      </c>
      <c r="EN101" s="199">
        <v>0</v>
      </c>
      <c r="EO101" s="199">
        <v>0</v>
      </c>
      <c r="EP101" s="199">
        <v>0</v>
      </c>
      <c r="EQ101" s="199">
        <v>0</v>
      </c>
      <c r="ER101" s="199">
        <v>0</v>
      </c>
      <c r="ES101" s="199">
        <v>0</v>
      </c>
    </row>
    <row r="102" spans="1:149" ht="12" customHeight="1">
      <c r="A102" s="31" t="s">
        <v>34</v>
      </c>
      <c r="B102" s="11" t="s">
        <v>58</v>
      </c>
      <c r="C102" s="11" t="s">
        <v>56</v>
      </c>
      <c r="D102" s="11" t="s">
        <v>57</v>
      </c>
      <c r="E102" s="90" t="s">
        <v>113</v>
      </c>
      <c r="F102" s="13">
        <v>0.51300000000000001</v>
      </c>
      <c r="G102" s="2" t="s">
        <v>29</v>
      </c>
      <c r="H102" s="2">
        <v>48050</v>
      </c>
      <c r="I102" s="64">
        <v>97.9</v>
      </c>
      <c r="J102" s="64">
        <v>31.25</v>
      </c>
      <c r="K102" s="2">
        <v>27.35</v>
      </c>
      <c r="L102" s="2">
        <v>7.84</v>
      </c>
      <c r="M102" s="2">
        <v>2.5999999999999999E-3</v>
      </c>
      <c r="N102" s="2">
        <v>0.39</v>
      </c>
      <c r="O102" s="2">
        <v>0.01</v>
      </c>
      <c r="P102" s="2">
        <v>0.46</v>
      </c>
      <c r="Q102" s="2">
        <v>0.46</v>
      </c>
      <c r="R102" s="2">
        <v>0.01</v>
      </c>
      <c r="S102" s="2">
        <v>4.3999999999999997E-2</v>
      </c>
      <c r="T102" s="2">
        <v>1.4E-2</v>
      </c>
      <c r="U102" s="2">
        <v>1.6</v>
      </c>
      <c r="V102" s="2">
        <v>130</v>
      </c>
      <c r="W102" s="2">
        <v>1</v>
      </c>
      <c r="X102" s="157" t="s">
        <v>314</v>
      </c>
      <c r="Y102" s="288">
        <v>56417.795000000006</v>
      </c>
      <c r="Z102" s="289">
        <v>34667.360000000001</v>
      </c>
      <c r="AA102" s="290">
        <v>20817.083000000002</v>
      </c>
      <c r="AB102" s="94">
        <v>336040.054</v>
      </c>
      <c r="AC102" s="94">
        <v>15200.304000000002</v>
      </c>
      <c r="AD102" s="291">
        <f t="shared" si="10"/>
        <v>4.1818522737475528</v>
      </c>
      <c r="AE102" s="292">
        <f t="shared" si="9"/>
        <v>7885.7142857142853</v>
      </c>
      <c r="AF102" s="291">
        <f t="shared" si="11"/>
        <v>3.8968410377149421</v>
      </c>
      <c r="AG102" s="98">
        <v>7636084.1852960009</v>
      </c>
      <c r="AH102" s="99">
        <v>4630092.6000000006</v>
      </c>
      <c r="AI102" s="213">
        <v>1173356.8</v>
      </c>
      <c r="AJ102" s="106">
        <v>3456735.8000000003</v>
      </c>
      <c r="AK102" s="114">
        <v>7685.7142857142853</v>
      </c>
      <c r="AL102" s="114">
        <v>200</v>
      </c>
      <c r="AM102" s="114">
        <v>0</v>
      </c>
      <c r="AN102" s="114">
        <v>0</v>
      </c>
      <c r="AO102" s="114">
        <v>0</v>
      </c>
      <c r="AP102" s="114">
        <v>0</v>
      </c>
      <c r="AQ102" s="114">
        <v>0</v>
      </c>
      <c r="AR102" s="115">
        <v>0</v>
      </c>
      <c r="AS102" s="115">
        <v>0</v>
      </c>
      <c r="AT102" s="115">
        <v>0</v>
      </c>
      <c r="AU102" s="199">
        <v>0</v>
      </c>
      <c r="AV102" s="199">
        <v>0</v>
      </c>
      <c r="AW102" s="199">
        <v>0</v>
      </c>
      <c r="AX102" s="199">
        <v>14.285714285714286</v>
      </c>
      <c r="AY102" s="199">
        <v>0</v>
      </c>
      <c r="AZ102" s="199">
        <v>0</v>
      </c>
      <c r="BA102" s="199">
        <v>0</v>
      </c>
      <c r="BB102" s="199">
        <v>0</v>
      </c>
      <c r="BC102" s="199">
        <v>0</v>
      </c>
      <c r="BD102" s="199">
        <v>14.285714285714286</v>
      </c>
      <c r="BE102" s="199">
        <v>42.857142857142854</v>
      </c>
      <c r="BF102" s="199">
        <v>0</v>
      </c>
      <c r="BG102" s="199">
        <v>0</v>
      </c>
      <c r="BH102" s="199">
        <v>0</v>
      </c>
      <c r="BI102" s="199">
        <v>0</v>
      </c>
      <c r="BJ102" s="199">
        <v>0</v>
      </c>
      <c r="BK102" s="199">
        <v>0</v>
      </c>
      <c r="BL102" s="199">
        <v>0</v>
      </c>
      <c r="BM102" s="199">
        <v>7557.1428571428569</v>
      </c>
      <c r="BN102" s="199">
        <v>0</v>
      </c>
      <c r="BO102" s="199">
        <v>57.142857142857146</v>
      </c>
      <c r="BP102" s="199">
        <v>0</v>
      </c>
      <c r="BQ102" s="199">
        <v>0</v>
      </c>
      <c r="BR102" s="199">
        <v>0</v>
      </c>
      <c r="BS102" s="199">
        <v>0</v>
      </c>
      <c r="BT102" s="199">
        <v>0</v>
      </c>
      <c r="BU102" s="199">
        <v>0</v>
      </c>
      <c r="BV102" s="199">
        <v>0</v>
      </c>
      <c r="BW102" s="199">
        <v>0</v>
      </c>
      <c r="BX102" s="199">
        <v>0</v>
      </c>
      <c r="BY102" s="199">
        <v>0</v>
      </c>
      <c r="BZ102" s="199">
        <v>0</v>
      </c>
      <c r="CA102" s="199">
        <v>0</v>
      </c>
      <c r="CB102" s="199">
        <v>0</v>
      </c>
      <c r="CC102" s="199">
        <v>0</v>
      </c>
      <c r="CD102" s="199">
        <v>0</v>
      </c>
      <c r="CE102" s="199">
        <v>0</v>
      </c>
      <c r="CF102" s="199">
        <v>0</v>
      </c>
      <c r="CG102" s="199">
        <v>0</v>
      </c>
      <c r="CH102" s="199">
        <v>0</v>
      </c>
      <c r="CI102" s="199">
        <v>0</v>
      </c>
      <c r="CJ102" s="199">
        <v>0</v>
      </c>
      <c r="CK102" s="199">
        <v>0</v>
      </c>
      <c r="CL102" s="199">
        <v>0</v>
      </c>
      <c r="CM102" s="199">
        <v>14.285714285714286</v>
      </c>
      <c r="CN102" s="199">
        <v>85.714285714285708</v>
      </c>
      <c r="CO102" s="199">
        <v>42.857142857142854</v>
      </c>
      <c r="CP102" s="199">
        <v>0</v>
      </c>
      <c r="CQ102" s="199">
        <v>0</v>
      </c>
      <c r="CR102" s="199">
        <v>0</v>
      </c>
      <c r="CS102" s="199">
        <v>0</v>
      </c>
      <c r="CT102" s="199">
        <v>0</v>
      </c>
      <c r="CU102" s="199">
        <v>0</v>
      </c>
      <c r="CV102" s="199">
        <v>0</v>
      </c>
      <c r="CW102" s="199">
        <v>0</v>
      </c>
      <c r="CX102" s="199">
        <v>0</v>
      </c>
      <c r="CY102" s="199">
        <v>0</v>
      </c>
      <c r="CZ102" s="199">
        <v>0</v>
      </c>
      <c r="DA102" s="199">
        <v>0</v>
      </c>
      <c r="DB102" s="199">
        <v>0</v>
      </c>
      <c r="DC102" s="199">
        <v>0</v>
      </c>
      <c r="DD102" s="199">
        <v>14.285714285714286</v>
      </c>
      <c r="DE102" s="199">
        <v>0</v>
      </c>
      <c r="DF102" s="199">
        <v>0</v>
      </c>
      <c r="DG102" s="199">
        <v>14.285714285714286</v>
      </c>
      <c r="DH102" s="199">
        <v>0</v>
      </c>
      <c r="DI102" s="199">
        <v>28.571428571428573</v>
      </c>
      <c r="DJ102" s="199">
        <v>0</v>
      </c>
      <c r="DK102" s="199">
        <v>0</v>
      </c>
      <c r="DL102" s="199">
        <v>0</v>
      </c>
      <c r="DM102" s="199">
        <v>0</v>
      </c>
      <c r="DN102" s="199">
        <v>0</v>
      </c>
      <c r="DO102" s="199">
        <v>0</v>
      </c>
      <c r="DP102" s="199">
        <v>0</v>
      </c>
      <c r="DQ102" s="199">
        <v>0</v>
      </c>
      <c r="DR102" s="199">
        <v>0</v>
      </c>
      <c r="DS102" s="199">
        <v>0</v>
      </c>
      <c r="DT102" s="199">
        <v>0</v>
      </c>
      <c r="DU102" s="199">
        <v>0</v>
      </c>
      <c r="DV102" s="199">
        <v>0</v>
      </c>
      <c r="DW102" s="199">
        <v>0</v>
      </c>
      <c r="DX102" s="199">
        <v>0</v>
      </c>
      <c r="DY102" s="199">
        <v>0</v>
      </c>
      <c r="DZ102" s="199">
        <v>0</v>
      </c>
      <c r="EA102" s="199">
        <v>0</v>
      </c>
      <c r="EB102" s="199">
        <v>0</v>
      </c>
      <c r="EC102" s="199">
        <v>0</v>
      </c>
      <c r="ED102" s="199">
        <v>0</v>
      </c>
      <c r="EE102" s="199">
        <v>0</v>
      </c>
      <c r="EF102" s="199">
        <v>0</v>
      </c>
      <c r="EG102" s="199">
        <v>0</v>
      </c>
      <c r="EH102" s="199">
        <v>0</v>
      </c>
      <c r="EI102" s="199">
        <v>0</v>
      </c>
      <c r="EJ102" s="199">
        <v>0</v>
      </c>
      <c r="EK102" s="199">
        <v>0</v>
      </c>
      <c r="EL102" s="199">
        <v>0</v>
      </c>
      <c r="EM102" s="199">
        <v>0</v>
      </c>
      <c r="EN102" s="199">
        <v>0</v>
      </c>
      <c r="EO102" s="199">
        <v>0</v>
      </c>
      <c r="EP102" s="199">
        <v>0</v>
      </c>
      <c r="EQ102" s="199">
        <v>0</v>
      </c>
      <c r="ER102" s="199">
        <v>0</v>
      </c>
      <c r="ES102" s="199">
        <v>0</v>
      </c>
    </row>
    <row r="103" spans="1:149" ht="12" customHeight="1">
      <c r="A103" s="29" t="s">
        <v>34</v>
      </c>
      <c r="B103" s="2" t="s">
        <v>58</v>
      </c>
      <c r="C103" s="2" t="s">
        <v>56</v>
      </c>
      <c r="D103" s="2" t="s">
        <v>57</v>
      </c>
      <c r="E103" s="88" t="s">
        <v>114</v>
      </c>
      <c r="F103" s="4">
        <v>3.8</v>
      </c>
      <c r="G103" s="2" t="s">
        <v>29</v>
      </c>
      <c r="H103" s="2">
        <v>49430</v>
      </c>
      <c r="I103" s="64">
        <v>90.4</v>
      </c>
      <c r="J103" s="64">
        <v>32.28</v>
      </c>
      <c r="K103" s="2">
        <v>26.78</v>
      </c>
      <c r="L103" s="2">
        <v>7.86</v>
      </c>
      <c r="M103" s="2" t="s">
        <v>29</v>
      </c>
      <c r="N103" s="2">
        <v>0.31</v>
      </c>
      <c r="O103" s="2">
        <v>0.01</v>
      </c>
      <c r="P103" s="2">
        <v>0.44</v>
      </c>
      <c r="Q103" s="2">
        <v>0.44</v>
      </c>
      <c r="R103" s="2">
        <v>0.01</v>
      </c>
      <c r="S103" s="2">
        <v>5.0999999999999997E-2</v>
      </c>
      <c r="T103" s="2">
        <v>1.4999999999999999E-2</v>
      </c>
      <c r="U103" s="2">
        <v>1.4</v>
      </c>
      <c r="V103" s="2" t="s">
        <v>29</v>
      </c>
      <c r="W103" s="2" t="s">
        <v>29</v>
      </c>
      <c r="X103" s="157" t="s">
        <v>314</v>
      </c>
      <c r="Y103" s="288">
        <v>83901.678000000014</v>
      </c>
      <c r="Z103" s="289">
        <v>51084.355000000003</v>
      </c>
      <c r="AA103" s="290">
        <v>34234.018000000004</v>
      </c>
      <c r="AB103" s="92">
        <v>357940.49200000003</v>
      </c>
      <c r="AC103" s="92">
        <v>16150.323000000002</v>
      </c>
      <c r="AD103" s="291">
        <f t="shared" si="10"/>
        <v>4.2081812124699018</v>
      </c>
      <c r="AE103" s="292">
        <f t="shared" si="9"/>
        <v>1465</v>
      </c>
      <c r="AF103" s="291">
        <f t="shared" si="11"/>
        <v>3.1658376246901283</v>
      </c>
      <c r="AG103" s="100">
        <v>5790064.5989760011</v>
      </c>
      <c r="AH103" s="99">
        <v>3686740.4000000004</v>
      </c>
      <c r="AI103" s="109">
        <v>693347.20000000007</v>
      </c>
      <c r="AJ103" s="106">
        <v>2993393.2</v>
      </c>
      <c r="AK103" s="114">
        <v>1317.5</v>
      </c>
      <c r="AL103" s="114">
        <v>17.5</v>
      </c>
      <c r="AM103" s="114">
        <v>127.5</v>
      </c>
      <c r="AN103" s="114">
        <v>0</v>
      </c>
      <c r="AO103" s="114">
        <v>2.5</v>
      </c>
      <c r="AP103" s="114">
        <v>0</v>
      </c>
      <c r="AQ103" s="114">
        <v>0</v>
      </c>
      <c r="AR103" s="114">
        <v>0</v>
      </c>
      <c r="AS103" s="114">
        <v>0</v>
      </c>
      <c r="AT103" s="114">
        <v>0</v>
      </c>
      <c r="AU103" s="199">
        <v>0</v>
      </c>
      <c r="AV103" s="199">
        <v>0</v>
      </c>
      <c r="AW103" s="199">
        <v>0</v>
      </c>
      <c r="AX103" s="199">
        <v>7.5</v>
      </c>
      <c r="AY103" s="199">
        <v>0</v>
      </c>
      <c r="AZ103" s="199">
        <v>0</v>
      </c>
      <c r="BA103" s="199">
        <v>0</v>
      </c>
      <c r="BB103" s="199">
        <v>0</v>
      </c>
      <c r="BC103" s="199">
        <v>50</v>
      </c>
      <c r="BD103" s="199">
        <v>0</v>
      </c>
      <c r="BE103" s="199">
        <v>65</v>
      </c>
      <c r="BF103" s="199">
        <v>0</v>
      </c>
      <c r="BG103" s="199">
        <v>0</v>
      </c>
      <c r="BH103" s="199">
        <v>0</v>
      </c>
      <c r="BI103" s="199">
        <v>0</v>
      </c>
      <c r="BJ103" s="199">
        <v>0</v>
      </c>
      <c r="BK103" s="199">
        <v>0</v>
      </c>
      <c r="BL103" s="199">
        <v>0</v>
      </c>
      <c r="BM103" s="199">
        <v>1187.5</v>
      </c>
      <c r="BN103" s="199">
        <v>0</v>
      </c>
      <c r="BO103" s="199">
        <v>7.5</v>
      </c>
      <c r="BP103" s="199">
        <v>0</v>
      </c>
      <c r="BQ103" s="199">
        <v>0</v>
      </c>
      <c r="BR103" s="199">
        <v>0</v>
      </c>
      <c r="BS103" s="199">
        <v>0</v>
      </c>
      <c r="BT103" s="199">
        <v>2.5</v>
      </c>
      <c r="BU103" s="199">
        <v>0</v>
      </c>
      <c r="BV103" s="199">
        <v>0</v>
      </c>
      <c r="BW103" s="199">
        <v>0</v>
      </c>
      <c r="BX103" s="199">
        <v>0</v>
      </c>
      <c r="BY103" s="199">
        <v>15</v>
      </c>
      <c r="BZ103" s="199">
        <v>0</v>
      </c>
      <c r="CA103" s="199">
        <v>0</v>
      </c>
      <c r="CB103" s="199">
        <v>0</v>
      </c>
      <c r="CC103" s="199">
        <v>0</v>
      </c>
      <c r="CD103" s="199">
        <v>0</v>
      </c>
      <c r="CE103" s="199">
        <v>0</v>
      </c>
      <c r="CF103" s="199">
        <v>0</v>
      </c>
      <c r="CG103" s="199">
        <v>5</v>
      </c>
      <c r="CH103" s="199">
        <v>0</v>
      </c>
      <c r="CI103" s="199">
        <v>0</v>
      </c>
      <c r="CJ103" s="199">
        <v>0</v>
      </c>
      <c r="CK103" s="199">
        <v>0</v>
      </c>
      <c r="CL103" s="199">
        <v>7.5</v>
      </c>
      <c r="CM103" s="199">
        <v>0</v>
      </c>
      <c r="CN103" s="199">
        <v>95</v>
      </c>
      <c r="CO103" s="199">
        <v>0</v>
      </c>
      <c r="CP103" s="199">
        <v>0</v>
      </c>
      <c r="CQ103" s="199">
        <v>5</v>
      </c>
      <c r="CR103" s="199">
        <v>0</v>
      </c>
      <c r="CS103" s="199">
        <v>0</v>
      </c>
      <c r="CT103" s="199">
        <v>0</v>
      </c>
      <c r="CU103" s="199">
        <v>0</v>
      </c>
      <c r="CV103" s="199">
        <v>0</v>
      </c>
      <c r="CW103" s="199">
        <v>0</v>
      </c>
      <c r="CX103" s="199">
        <v>0</v>
      </c>
      <c r="CY103" s="199">
        <v>0</v>
      </c>
      <c r="CZ103" s="199">
        <v>0</v>
      </c>
      <c r="DA103" s="199">
        <v>0</v>
      </c>
      <c r="DB103" s="199">
        <v>0</v>
      </c>
      <c r="DC103" s="199">
        <v>0</v>
      </c>
      <c r="DD103" s="199">
        <v>2.5</v>
      </c>
      <c r="DE103" s="199">
        <v>0</v>
      </c>
      <c r="DF103" s="199">
        <v>5</v>
      </c>
      <c r="DG103" s="199">
        <v>0</v>
      </c>
      <c r="DH103" s="199">
        <v>0</v>
      </c>
      <c r="DI103" s="199">
        <v>7.5</v>
      </c>
      <c r="DJ103" s="199">
        <v>0</v>
      </c>
      <c r="DK103" s="199">
        <v>0</v>
      </c>
      <c r="DL103" s="199">
        <v>0</v>
      </c>
      <c r="DM103" s="199">
        <v>0</v>
      </c>
      <c r="DN103" s="199">
        <v>0</v>
      </c>
      <c r="DO103" s="199">
        <v>0</v>
      </c>
      <c r="DP103" s="199">
        <v>0</v>
      </c>
      <c r="DQ103" s="199">
        <v>0</v>
      </c>
      <c r="DR103" s="199">
        <v>0</v>
      </c>
      <c r="DS103" s="199">
        <v>0</v>
      </c>
      <c r="DT103" s="199">
        <v>0</v>
      </c>
      <c r="DU103" s="199">
        <v>0</v>
      </c>
      <c r="DV103" s="199">
        <v>0</v>
      </c>
      <c r="DW103" s="199">
        <v>0</v>
      </c>
      <c r="DX103" s="199">
        <v>0</v>
      </c>
      <c r="DY103" s="199">
        <v>2.5</v>
      </c>
      <c r="DZ103" s="199">
        <v>0</v>
      </c>
      <c r="EA103" s="199">
        <v>0</v>
      </c>
      <c r="EB103" s="199">
        <v>0</v>
      </c>
      <c r="EC103" s="199">
        <v>0</v>
      </c>
      <c r="ED103" s="199">
        <v>0</v>
      </c>
      <c r="EE103" s="199">
        <v>0</v>
      </c>
      <c r="EF103" s="199">
        <v>0</v>
      </c>
      <c r="EG103" s="199">
        <v>0</v>
      </c>
      <c r="EH103" s="199">
        <v>0</v>
      </c>
      <c r="EI103" s="199">
        <v>0</v>
      </c>
      <c r="EJ103" s="199">
        <v>0</v>
      </c>
      <c r="EK103" s="199">
        <v>0</v>
      </c>
      <c r="EL103" s="199">
        <v>0</v>
      </c>
      <c r="EM103" s="199">
        <v>0</v>
      </c>
      <c r="EN103" s="199">
        <v>0</v>
      </c>
      <c r="EO103" s="199">
        <v>0</v>
      </c>
      <c r="EP103" s="199">
        <v>0</v>
      </c>
      <c r="EQ103" s="199">
        <v>0</v>
      </c>
      <c r="ER103" s="199">
        <v>0</v>
      </c>
      <c r="ES103" s="199">
        <v>0</v>
      </c>
    </row>
    <row r="104" spans="1:149" ht="12" customHeight="1">
      <c r="A104" s="29" t="s">
        <v>34</v>
      </c>
      <c r="B104" s="2" t="s">
        <v>60</v>
      </c>
      <c r="C104" s="2" t="s">
        <v>56</v>
      </c>
      <c r="D104" s="2" t="s">
        <v>57</v>
      </c>
      <c r="E104" s="87" t="s">
        <v>113</v>
      </c>
      <c r="F104" s="4">
        <v>0.53500000000000003</v>
      </c>
      <c r="G104" s="2">
        <v>1.2</v>
      </c>
      <c r="H104" s="2">
        <v>50580</v>
      </c>
      <c r="I104" s="64">
        <v>74.400000000000006</v>
      </c>
      <c r="J104" s="64">
        <v>33.14</v>
      </c>
      <c r="K104" s="2">
        <v>26</v>
      </c>
      <c r="L104" s="2">
        <v>7.92</v>
      </c>
      <c r="M104" s="2">
        <v>2.3E-3</v>
      </c>
      <c r="N104" s="2">
        <v>0.27</v>
      </c>
      <c r="O104" s="2">
        <v>0.01</v>
      </c>
      <c r="P104" s="2">
        <v>0.42</v>
      </c>
      <c r="Q104" s="2">
        <v>0.42</v>
      </c>
      <c r="R104" s="2">
        <v>0.01</v>
      </c>
      <c r="S104" s="2">
        <v>5.1999999999999998E-2</v>
      </c>
      <c r="T104" s="2">
        <v>1.2E-2</v>
      </c>
      <c r="U104" s="2">
        <v>1.9</v>
      </c>
      <c r="V104" s="2">
        <v>120</v>
      </c>
      <c r="W104" s="2">
        <v>7</v>
      </c>
      <c r="X104" s="157" t="s">
        <v>314</v>
      </c>
      <c r="Y104" s="288">
        <v>103518.73700000001</v>
      </c>
      <c r="Z104" s="289">
        <v>74934.832000000009</v>
      </c>
      <c r="AA104" s="290">
        <v>30233.938000000002</v>
      </c>
      <c r="AB104" s="92">
        <v>491226.49100000004</v>
      </c>
      <c r="AC104" s="92">
        <v>1900.0380000000002</v>
      </c>
      <c r="AD104" s="291">
        <f t="shared" si="10"/>
        <v>3.2787622867556094</v>
      </c>
      <c r="AE104" s="292">
        <f t="shared" si="9"/>
        <v>325</v>
      </c>
      <c r="AF104" s="291">
        <f t="shared" si="11"/>
        <v>2.5118833609788744</v>
      </c>
      <c r="AG104" s="98">
        <v>8904150.1461080015</v>
      </c>
      <c r="AH104" s="99">
        <v>6518463.7000000011</v>
      </c>
      <c r="AI104" s="213">
        <v>2053374.4000000001</v>
      </c>
      <c r="AJ104" s="106">
        <v>4465089.3000000007</v>
      </c>
      <c r="AK104" s="114">
        <v>267</v>
      </c>
      <c r="AL104" s="114">
        <v>41</v>
      </c>
      <c r="AM104" s="114">
        <v>0</v>
      </c>
      <c r="AN104" s="114">
        <v>3</v>
      </c>
      <c r="AO104" s="114">
        <v>1</v>
      </c>
      <c r="AP104" s="114">
        <v>6</v>
      </c>
      <c r="AQ104" s="114">
        <v>6</v>
      </c>
      <c r="AR104" s="114">
        <v>1</v>
      </c>
      <c r="AS104" s="114">
        <v>0</v>
      </c>
      <c r="AT104" s="114">
        <v>0</v>
      </c>
      <c r="AU104" s="199">
        <v>0</v>
      </c>
      <c r="AV104" s="199">
        <v>81</v>
      </c>
      <c r="AW104" s="199">
        <v>0</v>
      </c>
      <c r="AX104" s="199">
        <v>24</v>
      </c>
      <c r="AY104" s="199">
        <v>0</v>
      </c>
      <c r="AZ104" s="199">
        <v>0</v>
      </c>
      <c r="BA104" s="199">
        <v>0</v>
      </c>
      <c r="BB104" s="199">
        <v>0</v>
      </c>
      <c r="BC104" s="199">
        <v>0</v>
      </c>
      <c r="BD104" s="199">
        <v>55</v>
      </c>
      <c r="BE104" s="199">
        <v>11</v>
      </c>
      <c r="BF104" s="199">
        <v>0</v>
      </c>
      <c r="BG104" s="199">
        <v>0</v>
      </c>
      <c r="BH104" s="199">
        <v>0</v>
      </c>
      <c r="BI104" s="199">
        <v>0</v>
      </c>
      <c r="BJ104" s="199">
        <v>0</v>
      </c>
      <c r="BK104" s="199">
        <v>0</v>
      </c>
      <c r="BL104" s="199">
        <v>11</v>
      </c>
      <c r="BM104" s="199">
        <v>62</v>
      </c>
      <c r="BN104" s="199">
        <v>1</v>
      </c>
      <c r="BO104" s="199">
        <v>11</v>
      </c>
      <c r="BP104" s="199">
        <v>0</v>
      </c>
      <c r="BQ104" s="199">
        <v>0</v>
      </c>
      <c r="BR104" s="199">
        <v>0</v>
      </c>
      <c r="BS104" s="199">
        <v>0</v>
      </c>
      <c r="BT104" s="199">
        <v>3</v>
      </c>
      <c r="BU104" s="199">
        <v>0</v>
      </c>
      <c r="BV104" s="199">
        <v>0</v>
      </c>
      <c r="BW104" s="199">
        <v>0</v>
      </c>
      <c r="BX104" s="199">
        <v>0</v>
      </c>
      <c r="BY104" s="199">
        <v>8</v>
      </c>
      <c r="BZ104" s="199">
        <v>0</v>
      </c>
      <c r="CA104" s="199">
        <v>0</v>
      </c>
      <c r="CB104" s="199">
        <v>0</v>
      </c>
      <c r="CC104" s="199">
        <v>0</v>
      </c>
      <c r="CD104" s="199">
        <v>0</v>
      </c>
      <c r="CE104" s="199">
        <v>0</v>
      </c>
      <c r="CF104" s="199">
        <v>0</v>
      </c>
      <c r="CG104" s="199">
        <v>1</v>
      </c>
      <c r="CH104" s="199">
        <v>0</v>
      </c>
      <c r="CI104" s="199">
        <v>0</v>
      </c>
      <c r="CJ104" s="199">
        <v>0</v>
      </c>
      <c r="CK104" s="199">
        <v>0</v>
      </c>
      <c r="CL104" s="199">
        <v>4</v>
      </c>
      <c r="CM104" s="199">
        <v>0</v>
      </c>
      <c r="CN104" s="199">
        <v>18</v>
      </c>
      <c r="CO104" s="199">
        <v>4</v>
      </c>
      <c r="CP104" s="199">
        <v>0</v>
      </c>
      <c r="CQ104" s="199">
        <v>1</v>
      </c>
      <c r="CR104" s="199">
        <v>0</v>
      </c>
      <c r="CS104" s="199">
        <v>0</v>
      </c>
      <c r="CT104" s="199">
        <v>0</v>
      </c>
      <c r="CU104" s="199">
        <v>0</v>
      </c>
      <c r="CV104" s="199">
        <v>0</v>
      </c>
      <c r="CW104" s="199">
        <v>0</v>
      </c>
      <c r="CX104" s="199">
        <v>0</v>
      </c>
      <c r="CY104" s="199">
        <v>0</v>
      </c>
      <c r="CZ104" s="199">
        <v>0</v>
      </c>
      <c r="DA104" s="199">
        <v>0</v>
      </c>
      <c r="DB104" s="199">
        <v>4</v>
      </c>
      <c r="DC104" s="199">
        <v>0</v>
      </c>
      <c r="DD104" s="199">
        <v>8</v>
      </c>
      <c r="DE104" s="199">
        <v>0</v>
      </c>
      <c r="DF104" s="199">
        <v>0</v>
      </c>
      <c r="DG104" s="199">
        <v>0</v>
      </c>
      <c r="DH104" s="199">
        <v>0</v>
      </c>
      <c r="DI104" s="199">
        <v>1</v>
      </c>
      <c r="DJ104" s="199">
        <v>0</v>
      </c>
      <c r="DK104" s="199">
        <v>0</v>
      </c>
      <c r="DL104" s="199">
        <v>0</v>
      </c>
      <c r="DM104" s="199">
        <v>0</v>
      </c>
      <c r="DN104" s="199">
        <v>0</v>
      </c>
      <c r="DO104" s="199">
        <v>0</v>
      </c>
      <c r="DP104" s="199">
        <v>0</v>
      </c>
      <c r="DQ104" s="199">
        <v>0</v>
      </c>
      <c r="DR104" s="199">
        <v>0</v>
      </c>
      <c r="DS104" s="199">
        <v>0</v>
      </c>
      <c r="DT104" s="199">
        <v>0</v>
      </c>
      <c r="DU104" s="199">
        <v>0</v>
      </c>
      <c r="DV104" s="199">
        <v>0</v>
      </c>
      <c r="DW104" s="199">
        <v>0</v>
      </c>
      <c r="DX104" s="199">
        <v>0</v>
      </c>
      <c r="DY104" s="199">
        <v>3</v>
      </c>
      <c r="DZ104" s="199">
        <v>0</v>
      </c>
      <c r="EA104" s="199">
        <v>0</v>
      </c>
      <c r="EB104" s="199">
        <v>0</v>
      </c>
      <c r="EC104" s="199">
        <v>0</v>
      </c>
      <c r="ED104" s="199">
        <v>0</v>
      </c>
      <c r="EE104" s="199">
        <v>1</v>
      </c>
      <c r="EF104" s="199">
        <v>0</v>
      </c>
      <c r="EG104" s="199">
        <v>6</v>
      </c>
      <c r="EH104" s="199">
        <v>6</v>
      </c>
      <c r="EI104" s="199">
        <v>1</v>
      </c>
      <c r="EJ104" s="199">
        <v>0</v>
      </c>
      <c r="EK104" s="199">
        <v>0</v>
      </c>
      <c r="EL104" s="199">
        <v>0</v>
      </c>
      <c r="EM104" s="199">
        <v>0</v>
      </c>
      <c r="EN104" s="199">
        <v>0</v>
      </c>
      <c r="EO104" s="199">
        <v>0</v>
      </c>
      <c r="EP104" s="199">
        <v>0</v>
      </c>
      <c r="EQ104" s="199">
        <v>0</v>
      </c>
      <c r="ER104" s="199">
        <v>0</v>
      </c>
      <c r="ES104" s="199">
        <v>0</v>
      </c>
    </row>
    <row r="105" spans="1:149" ht="12" customHeight="1" thickBot="1">
      <c r="A105" s="34" t="s">
        <v>34</v>
      </c>
      <c r="B105" s="12" t="s">
        <v>60</v>
      </c>
      <c r="C105" s="12" t="s">
        <v>56</v>
      </c>
      <c r="D105" s="12" t="s">
        <v>57</v>
      </c>
      <c r="E105" s="89" t="s">
        <v>114</v>
      </c>
      <c r="F105" s="14">
        <v>4</v>
      </c>
      <c r="G105" s="2" t="s">
        <v>29</v>
      </c>
      <c r="H105" s="2">
        <v>51520</v>
      </c>
      <c r="I105" s="64">
        <v>71.5</v>
      </c>
      <c r="J105" s="64">
        <v>33.840000000000003</v>
      </c>
      <c r="K105" s="2">
        <v>25.56</v>
      </c>
      <c r="L105" s="2">
        <v>7.96</v>
      </c>
      <c r="M105" s="2" t="s">
        <v>29</v>
      </c>
      <c r="N105" s="2">
        <v>0.23</v>
      </c>
      <c r="O105" s="2">
        <v>0.01</v>
      </c>
      <c r="P105" s="2">
        <v>0.47</v>
      </c>
      <c r="Q105" s="2">
        <v>0.48</v>
      </c>
      <c r="R105" s="2">
        <v>0.01</v>
      </c>
      <c r="S105" s="2">
        <v>5.8000000000000003E-2</v>
      </c>
      <c r="T105" s="2">
        <v>1.6E-2</v>
      </c>
      <c r="U105" s="2">
        <v>1.7</v>
      </c>
      <c r="V105" s="2" t="s">
        <v>29</v>
      </c>
      <c r="W105" s="2" t="s">
        <v>29</v>
      </c>
      <c r="X105" s="157" t="s">
        <v>314</v>
      </c>
      <c r="Y105" s="288">
        <v>173153.46300000002</v>
      </c>
      <c r="Z105" s="289">
        <v>111402.22800000002</v>
      </c>
      <c r="AA105" s="290">
        <v>63884.611000000004</v>
      </c>
      <c r="AB105" s="93">
        <v>726314.52600000007</v>
      </c>
      <c r="AC105" s="93">
        <v>2850.0570000000002</v>
      </c>
      <c r="AD105" s="291">
        <f t="shared" si="10"/>
        <v>3.4548535458112908</v>
      </c>
      <c r="AE105" s="292">
        <f t="shared" si="9"/>
        <v>192</v>
      </c>
      <c r="AF105" s="291">
        <f t="shared" si="11"/>
        <v>2.2833012287035497</v>
      </c>
      <c r="AG105" s="101">
        <v>6539918.729092001</v>
      </c>
      <c r="AH105" s="102">
        <v>3840076.8000000003</v>
      </c>
      <c r="AI105" s="110">
        <v>1088355.1000000001</v>
      </c>
      <c r="AJ105" s="110">
        <v>2751721.7</v>
      </c>
      <c r="AK105" s="114">
        <v>122</v>
      </c>
      <c r="AL105" s="114">
        <v>57</v>
      </c>
      <c r="AM105" s="114">
        <v>0</v>
      </c>
      <c r="AN105" s="114">
        <v>0</v>
      </c>
      <c r="AO105" s="114">
        <v>0</v>
      </c>
      <c r="AP105" s="114">
        <v>13</v>
      </c>
      <c r="AQ105" s="114">
        <v>0</v>
      </c>
      <c r="AR105" s="114">
        <v>0</v>
      </c>
      <c r="AS105" s="114">
        <v>0</v>
      </c>
      <c r="AT105" s="114">
        <v>0</v>
      </c>
      <c r="AU105" s="199">
        <v>0</v>
      </c>
      <c r="AV105" s="199">
        <v>20</v>
      </c>
      <c r="AW105" s="199">
        <v>0</v>
      </c>
      <c r="AX105" s="199">
        <v>0</v>
      </c>
      <c r="AY105" s="199">
        <v>0</v>
      </c>
      <c r="AZ105" s="199">
        <v>0</v>
      </c>
      <c r="BA105" s="199">
        <v>0</v>
      </c>
      <c r="BB105" s="199">
        <v>0</v>
      </c>
      <c r="BC105" s="199">
        <v>0</v>
      </c>
      <c r="BD105" s="199">
        <v>82</v>
      </c>
      <c r="BE105" s="199">
        <v>3</v>
      </c>
      <c r="BF105" s="199">
        <v>0</v>
      </c>
      <c r="BG105" s="199">
        <v>0</v>
      </c>
      <c r="BH105" s="199">
        <v>1</v>
      </c>
      <c r="BI105" s="199">
        <v>0</v>
      </c>
      <c r="BJ105" s="199">
        <v>0</v>
      </c>
      <c r="BK105" s="199">
        <v>0</v>
      </c>
      <c r="BL105" s="199">
        <v>0</v>
      </c>
      <c r="BM105" s="199">
        <v>6</v>
      </c>
      <c r="BN105" s="199">
        <v>0</v>
      </c>
      <c r="BO105" s="199">
        <v>2</v>
      </c>
      <c r="BP105" s="199">
        <v>0</v>
      </c>
      <c r="BQ105" s="199">
        <v>0</v>
      </c>
      <c r="BR105" s="199">
        <v>0</v>
      </c>
      <c r="BS105" s="199">
        <v>0</v>
      </c>
      <c r="BT105" s="199">
        <v>0</v>
      </c>
      <c r="BU105" s="199">
        <v>0</v>
      </c>
      <c r="BV105" s="199">
        <v>0</v>
      </c>
      <c r="BW105" s="199">
        <v>1</v>
      </c>
      <c r="BX105" s="199">
        <v>0</v>
      </c>
      <c r="BY105" s="199">
        <v>7</v>
      </c>
      <c r="BZ105" s="199">
        <v>0</v>
      </c>
      <c r="CA105" s="199">
        <v>0</v>
      </c>
      <c r="CB105" s="199">
        <v>0</v>
      </c>
      <c r="CC105" s="199">
        <v>0</v>
      </c>
      <c r="CD105" s="199">
        <v>0</v>
      </c>
      <c r="CE105" s="199">
        <v>1</v>
      </c>
      <c r="CF105" s="199">
        <v>2</v>
      </c>
      <c r="CG105" s="199">
        <v>0</v>
      </c>
      <c r="CH105" s="199">
        <v>0</v>
      </c>
      <c r="CI105" s="199">
        <v>1</v>
      </c>
      <c r="CJ105" s="199">
        <v>0</v>
      </c>
      <c r="CK105" s="199">
        <v>0</v>
      </c>
      <c r="CL105" s="199">
        <v>7</v>
      </c>
      <c r="CM105" s="199">
        <v>3</v>
      </c>
      <c r="CN105" s="199">
        <v>27</v>
      </c>
      <c r="CO105" s="199">
        <v>4</v>
      </c>
      <c r="CP105" s="199">
        <v>0</v>
      </c>
      <c r="CQ105" s="199">
        <v>3</v>
      </c>
      <c r="CR105" s="199">
        <v>0</v>
      </c>
      <c r="CS105" s="199">
        <v>0</v>
      </c>
      <c r="CT105" s="199">
        <v>0</v>
      </c>
      <c r="CU105" s="199">
        <v>0</v>
      </c>
      <c r="CV105" s="199">
        <v>0</v>
      </c>
      <c r="CW105" s="199">
        <v>0</v>
      </c>
      <c r="CX105" s="199">
        <v>0</v>
      </c>
      <c r="CY105" s="199">
        <v>0</v>
      </c>
      <c r="CZ105" s="199">
        <v>0</v>
      </c>
      <c r="DA105" s="199">
        <v>0</v>
      </c>
      <c r="DB105" s="199">
        <v>1</v>
      </c>
      <c r="DC105" s="199">
        <v>0</v>
      </c>
      <c r="DD105" s="199">
        <v>0</v>
      </c>
      <c r="DE105" s="199">
        <v>0</v>
      </c>
      <c r="DF105" s="199">
        <v>0</v>
      </c>
      <c r="DG105" s="199">
        <v>0</v>
      </c>
      <c r="DH105" s="199">
        <v>0</v>
      </c>
      <c r="DI105" s="199">
        <v>8</v>
      </c>
      <c r="DJ105" s="199">
        <v>0</v>
      </c>
      <c r="DK105" s="199">
        <v>0</v>
      </c>
      <c r="DL105" s="199">
        <v>0</v>
      </c>
      <c r="DM105" s="199">
        <v>0</v>
      </c>
      <c r="DN105" s="199">
        <v>0</v>
      </c>
      <c r="DO105" s="199">
        <v>0</v>
      </c>
      <c r="DP105" s="199">
        <v>0</v>
      </c>
      <c r="DQ105" s="199">
        <v>0</v>
      </c>
      <c r="DR105" s="199">
        <v>0</v>
      </c>
      <c r="DS105" s="199">
        <v>0</v>
      </c>
      <c r="DT105" s="199">
        <v>0</v>
      </c>
      <c r="DU105" s="199">
        <v>0</v>
      </c>
      <c r="DV105" s="199">
        <v>0</v>
      </c>
      <c r="DW105" s="199">
        <v>0</v>
      </c>
      <c r="DX105" s="199">
        <v>0</v>
      </c>
      <c r="DY105" s="199">
        <v>0</v>
      </c>
      <c r="DZ105" s="199">
        <v>0</v>
      </c>
      <c r="EA105" s="199">
        <v>0</v>
      </c>
      <c r="EB105" s="199">
        <v>0</v>
      </c>
      <c r="EC105" s="199">
        <v>0</v>
      </c>
      <c r="ED105" s="199">
        <v>0</v>
      </c>
      <c r="EE105" s="199">
        <v>0</v>
      </c>
      <c r="EF105" s="199">
        <v>0</v>
      </c>
      <c r="EG105" s="199">
        <v>13</v>
      </c>
      <c r="EH105" s="199">
        <v>0</v>
      </c>
      <c r="EI105" s="199">
        <v>0</v>
      </c>
      <c r="EJ105" s="199">
        <v>0</v>
      </c>
      <c r="EK105" s="199">
        <v>0</v>
      </c>
      <c r="EL105" s="199">
        <v>0</v>
      </c>
      <c r="EM105" s="199">
        <v>0</v>
      </c>
      <c r="EN105" s="199">
        <v>0</v>
      </c>
      <c r="EO105" s="199">
        <v>0</v>
      </c>
      <c r="EP105" s="199">
        <v>0</v>
      </c>
      <c r="EQ105" s="199">
        <v>0</v>
      </c>
      <c r="ER105" s="199">
        <v>0</v>
      </c>
      <c r="ES105" s="199">
        <v>0</v>
      </c>
    </row>
    <row r="106" spans="1:149" ht="12" customHeight="1">
      <c r="A106" s="31" t="s">
        <v>34</v>
      </c>
      <c r="B106" s="11" t="s">
        <v>63</v>
      </c>
      <c r="C106" s="11" t="s">
        <v>62</v>
      </c>
      <c r="D106" s="11" t="s">
        <v>57</v>
      </c>
      <c r="E106" s="90" t="s">
        <v>113</v>
      </c>
      <c r="F106" s="13">
        <v>0.51100000000000001</v>
      </c>
      <c r="G106" s="2">
        <v>1</v>
      </c>
      <c r="H106" s="2">
        <v>47120</v>
      </c>
      <c r="I106" s="64">
        <v>92.8</v>
      </c>
      <c r="J106" s="64">
        <v>30.68</v>
      </c>
      <c r="K106" s="2">
        <v>22.44</v>
      </c>
      <c r="L106" s="2">
        <v>7.97</v>
      </c>
      <c r="M106" s="2">
        <v>4.0000000000000001E-3</v>
      </c>
      <c r="N106" s="2">
        <v>0.37</v>
      </c>
      <c r="O106" s="2">
        <v>0.01</v>
      </c>
      <c r="P106" s="2">
        <v>0.57999999999999996</v>
      </c>
      <c r="Q106" s="2">
        <v>0.57999999999999996</v>
      </c>
      <c r="R106" s="2">
        <v>0.01</v>
      </c>
      <c r="S106" s="2">
        <v>5.8999999999999997E-2</v>
      </c>
      <c r="T106" s="2">
        <v>1.6E-2</v>
      </c>
      <c r="U106" s="2">
        <v>1.9</v>
      </c>
      <c r="V106" s="2">
        <v>130</v>
      </c>
      <c r="W106" s="2">
        <v>8</v>
      </c>
      <c r="X106" s="157" t="s">
        <v>314</v>
      </c>
      <c r="Y106" s="288">
        <v>58134.496000000006</v>
      </c>
      <c r="Z106" s="294">
        <v>20983.753000000001</v>
      </c>
      <c r="AA106" s="295">
        <v>45250.905000000006</v>
      </c>
      <c r="AB106" s="94">
        <v>494326.55300000007</v>
      </c>
      <c r="AC106" s="94">
        <v>6650.1330000000007</v>
      </c>
      <c r="AD106" s="291">
        <f t="shared" si="10"/>
        <v>3.8228303311058851</v>
      </c>
      <c r="AE106" s="292">
        <f t="shared" si="9"/>
        <v>588.33333333333337</v>
      </c>
      <c r="AF106" s="291">
        <f t="shared" si="11"/>
        <v>2.7696234550041789</v>
      </c>
      <c r="AG106" s="98">
        <v>4497251.4098960012</v>
      </c>
      <c r="AH106" s="99">
        <v>6040120.8000000007</v>
      </c>
      <c r="AI106" s="213">
        <v>3138396.1</v>
      </c>
      <c r="AJ106" s="106">
        <v>2901724.7</v>
      </c>
      <c r="AK106" s="114">
        <v>328.33333333333337</v>
      </c>
      <c r="AL106" s="114">
        <v>111.66666666666667</v>
      </c>
      <c r="AM106" s="114">
        <v>136.66666666666669</v>
      </c>
      <c r="AN106" s="114">
        <v>10</v>
      </c>
      <c r="AO106" s="114">
        <v>1.6666666666666667</v>
      </c>
      <c r="AP106" s="114">
        <v>0</v>
      </c>
      <c r="AQ106" s="114">
        <v>0</v>
      </c>
      <c r="AR106" s="114">
        <v>0</v>
      </c>
      <c r="AS106" s="114">
        <v>0</v>
      </c>
      <c r="AT106" s="114">
        <v>0</v>
      </c>
      <c r="AU106" s="199">
        <v>0</v>
      </c>
      <c r="AV106" s="199">
        <v>0</v>
      </c>
      <c r="AW106" s="199">
        <v>0</v>
      </c>
      <c r="AX106" s="199">
        <v>1.6666666666666667</v>
      </c>
      <c r="AY106" s="199">
        <v>0</v>
      </c>
      <c r="AZ106" s="199">
        <v>0</v>
      </c>
      <c r="BA106" s="199">
        <v>0</v>
      </c>
      <c r="BB106" s="199">
        <v>0</v>
      </c>
      <c r="BC106" s="199">
        <v>0</v>
      </c>
      <c r="BD106" s="199">
        <v>0</v>
      </c>
      <c r="BE106" s="199">
        <v>30</v>
      </c>
      <c r="BF106" s="199">
        <v>0</v>
      </c>
      <c r="BG106" s="199">
        <v>0</v>
      </c>
      <c r="BH106" s="199">
        <v>0</v>
      </c>
      <c r="BI106" s="199">
        <v>0</v>
      </c>
      <c r="BJ106" s="199">
        <v>0</v>
      </c>
      <c r="BK106" s="199">
        <v>0</v>
      </c>
      <c r="BL106" s="199">
        <v>0</v>
      </c>
      <c r="BM106" s="199">
        <v>278.33333333333331</v>
      </c>
      <c r="BN106" s="199">
        <v>3.3333333333333335</v>
      </c>
      <c r="BO106" s="199">
        <v>0</v>
      </c>
      <c r="BP106" s="199">
        <v>0</v>
      </c>
      <c r="BQ106" s="199">
        <v>0</v>
      </c>
      <c r="BR106" s="199">
        <v>0</v>
      </c>
      <c r="BS106" s="199">
        <v>0</v>
      </c>
      <c r="BT106" s="199">
        <v>1.6666666666666667</v>
      </c>
      <c r="BU106" s="199">
        <v>0</v>
      </c>
      <c r="BV106" s="199">
        <v>1.6666666666666667</v>
      </c>
      <c r="BW106" s="199">
        <v>0</v>
      </c>
      <c r="BX106" s="199">
        <v>0</v>
      </c>
      <c r="BY106" s="199">
        <v>6.666666666666667</v>
      </c>
      <c r="BZ106" s="199">
        <v>0</v>
      </c>
      <c r="CA106" s="199">
        <v>0</v>
      </c>
      <c r="CB106" s="199">
        <v>0</v>
      </c>
      <c r="CC106" s="199">
        <v>0</v>
      </c>
      <c r="CD106" s="199">
        <v>5</v>
      </c>
      <c r="CE106" s="199">
        <v>0</v>
      </c>
      <c r="CF106" s="199">
        <v>1.6666666666666667</v>
      </c>
      <c r="CG106" s="199">
        <v>0</v>
      </c>
      <c r="CH106" s="199">
        <v>0</v>
      </c>
      <c r="CI106" s="199">
        <v>0</v>
      </c>
      <c r="CJ106" s="199">
        <v>0</v>
      </c>
      <c r="CK106" s="199">
        <v>0</v>
      </c>
      <c r="CL106" s="199">
        <v>5</v>
      </c>
      <c r="CM106" s="199">
        <v>0</v>
      </c>
      <c r="CN106" s="199">
        <v>31.666666666666664</v>
      </c>
      <c r="CO106" s="199">
        <v>16.666666666666664</v>
      </c>
      <c r="CP106" s="199">
        <v>0</v>
      </c>
      <c r="CQ106" s="199">
        <v>13.333333333333334</v>
      </c>
      <c r="CR106" s="199">
        <v>0</v>
      </c>
      <c r="CS106" s="199">
        <v>0</v>
      </c>
      <c r="CT106" s="199">
        <v>0</v>
      </c>
      <c r="CU106" s="199">
        <v>0</v>
      </c>
      <c r="CV106" s="199">
        <v>1.6666666666666667</v>
      </c>
      <c r="CW106" s="199">
        <v>0</v>
      </c>
      <c r="CX106" s="199">
        <v>0</v>
      </c>
      <c r="CY106" s="199">
        <v>0</v>
      </c>
      <c r="CZ106" s="199">
        <v>0</v>
      </c>
      <c r="DA106" s="199">
        <v>1.6666666666666667</v>
      </c>
      <c r="DB106" s="199">
        <v>5</v>
      </c>
      <c r="DC106" s="199">
        <v>0</v>
      </c>
      <c r="DD106" s="199">
        <v>3.3333333333333335</v>
      </c>
      <c r="DE106" s="199">
        <v>0</v>
      </c>
      <c r="DF106" s="199">
        <v>1.6666666666666667</v>
      </c>
      <c r="DG106" s="199">
        <v>0</v>
      </c>
      <c r="DH106" s="199">
        <v>3.3333333333333335</v>
      </c>
      <c r="DI106" s="199">
        <v>26.666666666666668</v>
      </c>
      <c r="DJ106" s="199">
        <v>0</v>
      </c>
      <c r="DK106" s="199">
        <v>0</v>
      </c>
      <c r="DL106" s="199">
        <v>0</v>
      </c>
      <c r="DM106" s="199">
        <v>0</v>
      </c>
      <c r="DN106" s="199">
        <v>0</v>
      </c>
      <c r="DO106" s="199">
        <v>0</v>
      </c>
      <c r="DP106" s="199">
        <v>0</v>
      </c>
      <c r="DQ106" s="199">
        <v>0</v>
      </c>
      <c r="DR106" s="199">
        <v>0</v>
      </c>
      <c r="DS106" s="199">
        <v>136.66666666666669</v>
      </c>
      <c r="DT106" s="199">
        <v>0</v>
      </c>
      <c r="DU106" s="199">
        <v>0</v>
      </c>
      <c r="DV106" s="199">
        <v>0</v>
      </c>
      <c r="DW106" s="199">
        <v>0</v>
      </c>
      <c r="DX106" s="199">
        <v>1.6666666666666667</v>
      </c>
      <c r="DY106" s="199">
        <v>6.666666666666667</v>
      </c>
      <c r="DZ106" s="199">
        <v>1.6666666666666667</v>
      </c>
      <c r="EA106" s="199">
        <v>0</v>
      </c>
      <c r="EB106" s="199">
        <v>0</v>
      </c>
      <c r="EC106" s="199">
        <v>0</v>
      </c>
      <c r="ED106" s="199">
        <v>1.6666666666666667</v>
      </c>
      <c r="EE106" s="199">
        <v>0</v>
      </c>
      <c r="EF106" s="199">
        <v>0</v>
      </c>
      <c r="EG106" s="199">
        <v>0</v>
      </c>
      <c r="EH106" s="199">
        <v>0</v>
      </c>
      <c r="EI106" s="199">
        <v>0</v>
      </c>
      <c r="EJ106" s="199">
        <v>0</v>
      </c>
      <c r="EK106" s="199">
        <v>0</v>
      </c>
      <c r="EL106" s="199">
        <v>0</v>
      </c>
      <c r="EM106" s="199">
        <v>0</v>
      </c>
      <c r="EN106" s="199">
        <v>0</v>
      </c>
      <c r="EO106" s="199">
        <v>0</v>
      </c>
      <c r="EP106" s="199">
        <v>0</v>
      </c>
      <c r="EQ106" s="199">
        <v>0</v>
      </c>
      <c r="ER106" s="199">
        <v>0</v>
      </c>
      <c r="ES106" s="199">
        <v>0</v>
      </c>
    </row>
    <row r="107" spans="1:149" ht="12" customHeight="1" thickBot="1">
      <c r="A107" s="34" t="s">
        <v>34</v>
      </c>
      <c r="B107" s="12" t="s">
        <v>63</v>
      </c>
      <c r="C107" s="12" t="s">
        <v>62</v>
      </c>
      <c r="D107" s="12" t="s">
        <v>57</v>
      </c>
      <c r="E107" s="89" t="s">
        <v>114</v>
      </c>
      <c r="F107" s="14">
        <v>3.3</v>
      </c>
      <c r="G107" s="2" t="s">
        <v>29</v>
      </c>
      <c r="H107" s="2">
        <v>48130</v>
      </c>
      <c r="I107" s="64">
        <v>89.9</v>
      </c>
      <c r="J107" s="64">
        <v>31.42</v>
      </c>
      <c r="K107" s="2">
        <v>22.42</v>
      </c>
      <c r="L107" s="2">
        <v>8</v>
      </c>
      <c r="M107" s="2" t="s">
        <v>29</v>
      </c>
      <c r="N107" s="2">
        <v>0.36</v>
      </c>
      <c r="O107" s="2">
        <v>0.01</v>
      </c>
      <c r="P107" s="2">
        <v>0.55000000000000004</v>
      </c>
      <c r="Q107" s="2">
        <v>0.55000000000000004</v>
      </c>
      <c r="R107" s="2">
        <v>0.01</v>
      </c>
      <c r="S107" s="2">
        <v>5.5E-2</v>
      </c>
      <c r="T107" s="2">
        <v>1.7000000000000001E-2</v>
      </c>
      <c r="U107" s="2">
        <v>1.8</v>
      </c>
      <c r="V107" s="2" t="s">
        <v>29</v>
      </c>
      <c r="W107" s="2" t="s">
        <v>29</v>
      </c>
      <c r="X107" s="157" t="s">
        <v>314</v>
      </c>
      <c r="Y107" s="288">
        <v>50867.684000000008</v>
      </c>
      <c r="Z107" s="294">
        <v>18550.371000000003</v>
      </c>
      <c r="AA107" s="295">
        <v>33200.664000000004</v>
      </c>
      <c r="AB107" s="93">
        <v>419358.38700000005</v>
      </c>
      <c r="AC107" s="93">
        <v>11400.228000000001</v>
      </c>
      <c r="AD107" s="291">
        <f t="shared" si="10"/>
        <v>4.0569135371392528</v>
      </c>
      <c r="AE107" s="292">
        <f t="shared" si="9"/>
        <v>551.66666666666652</v>
      </c>
      <c r="AF107" s="291">
        <f t="shared" si="11"/>
        <v>2.741676743392075</v>
      </c>
      <c r="AG107" s="101">
        <v>4739852.9284960004</v>
      </c>
      <c r="AH107" s="102">
        <v>5861783.9000000004</v>
      </c>
      <c r="AI107" s="110">
        <v>3068394.7</v>
      </c>
      <c r="AJ107" s="110">
        <v>2793389.2</v>
      </c>
      <c r="AK107" s="114">
        <v>216.66666666666663</v>
      </c>
      <c r="AL107" s="114">
        <v>76.666666666666671</v>
      </c>
      <c r="AM107" s="114">
        <v>246.66666666666666</v>
      </c>
      <c r="AN107" s="114">
        <v>6.666666666666667</v>
      </c>
      <c r="AO107" s="114">
        <v>0</v>
      </c>
      <c r="AP107" s="114">
        <v>1.6666666666666667</v>
      </c>
      <c r="AQ107" s="114">
        <v>1.6666666666666667</v>
      </c>
      <c r="AR107" s="114">
        <v>1.6666666666666667</v>
      </c>
      <c r="AS107" s="114">
        <v>0</v>
      </c>
      <c r="AT107" s="114">
        <v>0</v>
      </c>
      <c r="AU107" s="199">
        <v>0</v>
      </c>
      <c r="AV107" s="199">
        <v>0</v>
      </c>
      <c r="AW107" s="199">
        <v>0</v>
      </c>
      <c r="AX107" s="199">
        <v>8.3333333333333321</v>
      </c>
      <c r="AY107" s="199">
        <v>0</v>
      </c>
      <c r="AZ107" s="199">
        <v>0</v>
      </c>
      <c r="BA107" s="199">
        <v>0</v>
      </c>
      <c r="BB107" s="199">
        <v>1.6666666666666667</v>
      </c>
      <c r="BC107" s="199">
        <v>0</v>
      </c>
      <c r="BD107" s="199">
        <v>0</v>
      </c>
      <c r="BE107" s="199">
        <v>25</v>
      </c>
      <c r="BF107" s="199">
        <v>0</v>
      </c>
      <c r="BG107" s="199">
        <v>0</v>
      </c>
      <c r="BH107" s="199">
        <v>0</v>
      </c>
      <c r="BI107" s="199">
        <v>0</v>
      </c>
      <c r="BJ107" s="199">
        <v>0</v>
      </c>
      <c r="BK107" s="199">
        <v>0</v>
      </c>
      <c r="BL107" s="199">
        <v>0</v>
      </c>
      <c r="BM107" s="199">
        <v>170</v>
      </c>
      <c r="BN107" s="199">
        <v>6.666666666666667</v>
      </c>
      <c r="BO107" s="199">
        <v>0</v>
      </c>
      <c r="BP107" s="199">
        <v>0</v>
      </c>
      <c r="BQ107" s="199">
        <v>0</v>
      </c>
      <c r="BR107" s="199">
        <v>0</v>
      </c>
      <c r="BS107" s="199">
        <v>0</v>
      </c>
      <c r="BT107" s="199">
        <v>1.6666666666666667</v>
      </c>
      <c r="BU107" s="199">
        <v>0</v>
      </c>
      <c r="BV107" s="199">
        <v>1.6666666666666667</v>
      </c>
      <c r="BW107" s="199">
        <v>0</v>
      </c>
      <c r="BX107" s="199">
        <v>0</v>
      </c>
      <c r="BY107" s="199">
        <v>1.6666666666666667</v>
      </c>
      <c r="BZ107" s="199">
        <v>0</v>
      </c>
      <c r="CA107" s="199">
        <v>0</v>
      </c>
      <c r="CB107" s="199">
        <v>0</v>
      </c>
      <c r="CC107" s="199">
        <v>0</v>
      </c>
      <c r="CD107" s="199">
        <v>0</v>
      </c>
      <c r="CE107" s="199">
        <v>6.666666666666667</v>
      </c>
      <c r="CF107" s="199">
        <v>1.6666666666666667</v>
      </c>
      <c r="CG107" s="199">
        <v>0</v>
      </c>
      <c r="CH107" s="199">
        <v>0</v>
      </c>
      <c r="CI107" s="199">
        <v>0</v>
      </c>
      <c r="CJ107" s="199">
        <v>0</v>
      </c>
      <c r="CK107" s="199">
        <v>0</v>
      </c>
      <c r="CL107" s="199">
        <v>10</v>
      </c>
      <c r="CM107" s="199">
        <v>0</v>
      </c>
      <c r="CN107" s="199">
        <v>13.333333333333334</v>
      </c>
      <c r="CO107" s="199">
        <v>11.666666666666668</v>
      </c>
      <c r="CP107" s="199">
        <v>0</v>
      </c>
      <c r="CQ107" s="199">
        <v>3.3333333333333335</v>
      </c>
      <c r="CR107" s="199">
        <v>0</v>
      </c>
      <c r="CS107" s="199">
        <v>0</v>
      </c>
      <c r="CT107" s="199">
        <v>1.6666666666666667</v>
      </c>
      <c r="CU107" s="199">
        <v>0</v>
      </c>
      <c r="CV107" s="199">
        <v>0</v>
      </c>
      <c r="CW107" s="199">
        <v>0</v>
      </c>
      <c r="CX107" s="199">
        <v>0</v>
      </c>
      <c r="CY107" s="199">
        <v>0</v>
      </c>
      <c r="CZ107" s="199">
        <v>0</v>
      </c>
      <c r="DA107" s="199">
        <v>0</v>
      </c>
      <c r="DB107" s="199">
        <v>6.666666666666667</v>
      </c>
      <c r="DC107" s="199">
        <v>0</v>
      </c>
      <c r="DD107" s="199">
        <v>0</v>
      </c>
      <c r="DE107" s="199">
        <v>0</v>
      </c>
      <c r="DF107" s="199">
        <v>0</v>
      </c>
      <c r="DG107" s="199">
        <v>0</v>
      </c>
      <c r="DH107" s="199">
        <v>1.6666666666666667</v>
      </c>
      <c r="DI107" s="199">
        <v>20</v>
      </c>
      <c r="DJ107" s="199">
        <v>0</v>
      </c>
      <c r="DK107" s="199">
        <v>0</v>
      </c>
      <c r="DL107" s="199">
        <v>196.66666666666666</v>
      </c>
      <c r="DM107" s="199">
        <v>0</v>
      </c>
      <c r="DN107" s="199">
        <v>0</v>
      </c>
      <c r="DO107" s="199">
        <v>0</v>
      </c>
      <c r="DP107" s="199">
        <v>0</v>
      </c>
      <c r="DQ107" s="199">
        <v>0</v>
      </c>
      <c r="DR107" s="199">
        <v>0</v>
      </c>
      <c r="DS107" s="199">
        <v>50</v>
      </c>
      <c r="DT107" s="199">
        <v>0</v>
      </c>
      <c r="DU107" s="199">
        <v>0</v>
      </c>
      <c r="DV107" s="199">
        <v>0</v>
      </c>
      <c r="DW107" s="199">
        <v>0</v>
      </c>
      <c r="DX107" s="199">
        <v>1.6666666666666667</v>
      </c>
      <c r="DY107" s="199">
        <v>5</v>
      </c>
      <c r="DZ107" s="199">
        <v>0</v>
      </c>
      <c r="EA107" s="199">
        <v>0</v>
      </c>
      <c r="EB107" s="199">
        <v>0</v>
      </c>
      <c r="EC107" s="199">
        <v>0</v>
      </c>
      <c r="ED107" s="199">
        <v>0</v>
      </c>
      <c r="EE107" s="199">
        <v>0</v>
      </c>
      <c r="EF107" s="199">
        <v>0</v>
      </c>
      <c r="EG107" s="199">
        <v>1.6666666666666667</v>
      </c>
      <c r="EH107" s="199">
        <v>1.6666666666666667</v>
      </c>
      <c r="EI107" s="199">
        <v>1.6666666666666667</v>
      </c>
      <c r="EJ107" s="199">
        <v>0</v>
      </c>
      <c r="EK107" s="199">
        <v>0</v>
      </c>
      <c r="EL107" s="199">
        <v>0</v>
      </c>
      <c r="EM107" s="199">
        <v>0</v>
      </c>
      <c r="EN107" s="199">
        <v>0</v>
      </c>
      <c r="EO107" s="199">
        <v>0</v>
      </c>
      <c r="EP107" s="199">
        <v>0</v>
      </c>
      <c r="EQ107" s="199">
        <v>0</v>
      </c>
      <c r="ER107" s="199">
        <v>0</v>
      </c>
      <c r="ES107" s="199">
        <v>0</v>
      </c>
    </row>
    <row r="108" spans="1:149" ht="12" customHeight="1">
      <c r="A108" s="31" t="s">
        <v>34</v>
      </c>
      <c r="B108" s="11" t="s">
        <v>66</v>
      </c>
      <c r="C108" s="11" t="s">
        <v>67</v>
      </c>
      <c r="D108" s="11" t="s">
        <v>57</v>
      </c>
      <c r="E108" s="90" t="s">
        <v>113</v>
      </c>
      <c r="F108" s="13">
        <v>0.50900000000000001</v>
      </c>
      <c r="G108" s="2">
        <v>1.2</v>
      </c>
      <c r="H108" s="2">
        <v>50700</v>
      </c>
      <c r="I108" s="64">
        <v>91.5</v>
      </c>
      <c r="J108" s="64">
        <v>33.32</v>
      </c>
      <c r="K108" s="2">
        <v>20.62</v>
      </c>
      <c r="L108" s="2">
        <v>7.95</v>
      </c>
      <c r="M108" s="2">
        <v>4.4000000000000003E-3</v>
      </c>
      <c r="N108" s="2">
        <v>0.34</v>
      </c>
      <c r="O108" s="2">
        <v>0.01</v>
      </c>
      <c r="P108" s="2">
        <v>0.51</v>
      </c>
      <c r="Q108" s="2">
        <v>0.52</v>
      </c>
      <c r="R108" s="2">
        <v>0.01</v>
      </c>
      <c r="S108" s="2">
        <v>5.3999999999999999E-2</v>
      </c>
      <c r="T108" s="2">
        <v>1.4E-2</v>
      </c>
      <c r="U108" s="2">
        <v>1.9</v>
      </c>
      <c r="V108" s="2">
        <v>130</v>
      </c>
      <c r="W108" s="2">
        <v>4</v>
      </c>
      <c r="X108" s="157" t="s">
        <v>314</v>
      </c>
      <c r="Y108" s="288">
        <v>33334</v>
      </c>
      <c r="Z108" s="289">
        <v>17717.021000000001</v>
      </c>
      <c r="AA108" s="290">
        <v>16150.323000000002</v>
      </c>
      <c r="AB108" s="94">
        <v>172020.10700000002</v>
      </c>
      <c r="AC108" s="94">
        <v>2833.39</v>
      </c>
      <c r="AD108" s="291">
        <f t="shared" si="10"/>
        <v>3.4523063567974108</v>
      </c>
      <c r="AE108" s="292">
        <f t="shared" si="9"/>
        <v>5440</v>
      </c>
      <c r="AF108" s="291">
        <f t="shared" si="11"/>
        <v>3.7355988996981799</v>
      </c>
      <c r="AG108" s="98">
        <v>4924548.5556680011</v>
      </c>
      <c r="AH108" s="99">
        <v>2825056.5</v>
      </c>
      <c r="AI108" s="213">
        <v>1201690.7000000002</v>
      </c>
      <c r="AJ108" s="106">
        <v>1623365.8</v>
      </c>
      <c r="AK108" s="115">
        <v>5335</v>
      </c>
      <c r="AL108" s="114">
        <v>85</v>
      </c>
      <c r="AM108" s="114">
        <v>10</v>
      </c>
      <c r="AN108" s="114">
        <v>10</v>
      </c>
      <c r="AO108" s="114">
        <v>0</v>
      </c>
      <c r="AP108" s="114">
        <v>0</v>
      </c>
      <c r="AQ108" s="114">
        <v>0</v>
      </c>
      <c r="AR108" s="114">
        <v>0</v>
      </c>
      <c r="AS108" s="114">
        <v>0</v>
      </c>
      <c r="AT108" s="114">
        <v>0</v>
      </c>
      <c r="AU108" s="199">
        <v>0</v>
      </c>
      <c r="AV108" s="199">
        <v>0</v>
      </c>
      <c r="AW108" s="199">
        <v>0</v>
      </c>
      <c r="AX108" s="199">
        <v>0</v>
      </c>
      <c r="AY108" s="199">
        <v>0</v>
      </c>
      <c r="AZ108" s="199">
        <v>0</v>
      </c>
      <c r="BA108" s="199">
        <v>0</v>
      </c>
      <c r="BB108" s="199">
        <v>0</v>
      </c>
      <c r="BC108" s="199">
        <v>0</v>
      </c>
      <c r="BD108" s="199">
        <v>20</v>
      </c>
      <c r="BE108" s="199">
        <v>25</v>
      </c>
      <c r="BF108" s="199">
        <v>0</v>
      </c>
      <c r="BG108" s="199">
        <v>0</v>
      </c>
      <c r="BH108" s="199">
        <v>0</v>
      </c>
      <c r="BI108" s="199">
        <v>0</v>
      </c>
      <c r="BJ108" s="199">
        <v>0</v>
      </c>
      <c r="BK108" s="199">
        <v>0</v>
      </c>
      <c r="BL108" s="199">
        <v>0</v>
      </c>
      <c r="BM108" s="199">
        <v>5280</v>
      </c>
      <c r="BN108" s="199">
        <v>0</v>
      </c>
      <c r="BO108" s="199">
        <v>0</v>
      </c>
      <c r="BP108" s="199">
        <v>0</v>
      </c>
      <c r="BQ108" s="199">
        <v>0</v>
      </c>
      <c r="BR108" s="199">
        <v>0</v>
      </c>
      <c r="BS108" s="199">
        <v>0</v>
      </c>
      <c r="BT108" s="199">
        <v>0</v>
      </c>
      <c r="BU108" s="199">
        <v>0</v>
      </c>
      <c r="BV108" s="199">
        <v>0</v>
      </c>
      <c r="BW108" s="199">
        <v>0</v>
      </c>
      <c r="BX108" s="199">
        <v>0</v>
      </c>
      <c r="BY108" s="199">
        <v>10</v>
      </c>
      <c r="BZ108" s="199">
        <v>0</v>
      </c>
      <c r="CA108" s="199">
        <v>0</v>
      </c>
      <c r="CB108" s="199">
        <v>0</v>
      </c>
      <c r="CC108" s="199">
        <v>0</v>
      </c>
      <c r="CD108" s="199">
        <v>0</v>
      </c>
      <c r="CE108" s="199">
        <v>0</v>
      </c>
      <c r="CF108" s="199">
        <v>0</v>
      </c>
      <c r="CG108" s="199">
        <v>0</v>
      </c>
      <c r="CH108" s="199">
        <v>0</v>
      </c>
      <c r="CI108" s="199">
        <v>0</v>
      </c>
      <c r="CJ108" s="199">
        <v>0</v>
      </c>
      <c r="CK108" s="199">
        <v>0</v>
      </c>
      <c r="CL108" s="199">
        <v>35</v>
      </c>
      <c r="CM108" s="199">
        <v>0</v>
      </c>
      <c r="CN108" s="199">
        <v>10</v>
      </c>
      <c r="CO108" s="199">
        <v>5</v>
      </c>
      <c r="CP108" s="199">
        <v>0</v>
      </c>
      <c r="CQ108" s="199">
        <v>5</v>
      </c>
      <c r="CR108" s="199">
        <v>5</v>
      </c>
      <c r="CS108" s="199">
        <v>0</v>
      </c>
      <c r="CT108" s="199">
        <v>0</v>
      </c>
      <c r="CU108" s="199">
        <v>0</v>
      </c>
      <c r="CV108" s="199">
        <v>0</v>
      </c>
      <c r="CW108" s="199">
        <v>0</v>
      </c>
      <c r="CX108" s="199">
        <v>0</v>
      </c>
      <c r="CY108" s="199">
        <v>0</v>
      </c>
      <c r="CZ108" s="199">
        <v>0</v>
      </c>
      <c r="DA108" s="199">
        <v>0</v>
      </c>
      <c r="DB108" s="199">
        <v>20</v>
      </c>
      <c r="DC108" s="199">
        <v>0</v>
      </c>
      <c r="DD108" s="199">
        <v>0</v>
      </c>
      <c r="DE108" s="199">
        <v>0</v>
      </c>
      <c r="DF108" s="199">
        <v>0</v>
      </c>
      <c r="DG108" s="199">
        <v>0</v>
      </c>
      <c r="DH108" s="199">
        <v>0</v>
      </c>
      <c r="DI108" s="199">
        <v>5</v>
      </c>
      <c r="DJ108" s="199">
        <v>0</v>
      </c>
      <c r="DK108" s="199">
        <v>0</v>
      </c>
      <c r="DL108" s="199">
        <v>0</v>
      </c>
      <c r="DM108" s="199">
        <v>0</v>
      </c>
      <c r="DN108" s="199">
        <v>0</v>
      </c>
      <c r="DO108" s="199">
        <v>0</v>
      </c>
      <c r="DP108" s="199">
        <v>0</v>
      </c>
      <c r="DQ108" s="199">
        <v>0</v>
      </c>
      <c r="DR108" s="199">
        <v>0</v>
      </c>
      <c r="DS108" s="199">
        <v>10</v>
      </c>
      <c r="DT108" s="199">
        <v>0</v>
      </c>
      <c r="DU108" s="199">
        <v>0</v>
      </c>
      <c r="DV108" s="199">
        <v>0</v>
      </c>
      <c r="DW108" s="199">
        <v>0</v>
      </c>
      <c r="DX108" s="199">
        <v>0</v>
      </c>
      <c r="DY108" s="199">
        <v>10</v>
      </c>
      <c r="DZ108" s="199">
        <v>0</v>
      </c>
      <c r="EA108" s="199">
        <v>0</v>
      </c>
      <c r="EB108" s="199">
        <v>0</v>
      </c>
      <c r="EC108" s="199">
        <v>0</v>
      </c>
      <c r="ED108" s="199">
        <v>0</v>
      </c>
      <c r="EE108" s="199">
        <v>0</v>
      </c>
      <c r="EF108" s="199">
        <v>0</v>
      </c>
      <c r="EG108" s="199">
        <v>0</v>
      </c>
      <c r="EH108" s="199">
        <v>0</v>
      </c>
      <c r="EI108" s="199">
        <v>0</v>
      </c>
      <c r="EJ108" s="199">
        <v>0</v>
      </c>
      <c r="EK108" s="199">
        <v>0</v>
      </c>
      <c r="EL108" s="199">
        <v>0</v>
      </c>
      <c r="EM108" s="199">
        <v>0</v>
      </c>
      <c r="EN108" s="199">
        <v>0</v>
      </c>
      <c r="EO108" s="199">
        <v>0</v>
      </c>
      <c r="EP108" s="199">
        <v>0</v>
      </c>
      <c r="EQ108" s="199">
        <v>0</v>
      </c>
      <c r="ER108" s="199">
        <v>0</v>
      </c>
      <c r="ES108" s="199">
        <v>0</v>
      </c>
    </row>
    <row r="109" spans="1:149" ht="12" customHeight="1">
      <c r="A109" s="29" t="s">
        <v>34</v>
      </c>
      <c r="B109" s="2" t="s">
        <v>66</v>
      </c>
      <c r="C109" s="2" t="s">
        <v>67</v>
      </c>
      <c r="D109" s="2" t="s">
        <v>57</v>
      </c>
      <c r="E109" s="88" t="s">
        <v>114</v>
      </c>
      <c r="F109" s="4">
        <v>3.5</v>
      </c>
      <c r="G109" s="2" t="s">
        <v>29</v>
      </c>
      <c r="H109" s="2">
        <v>53220</v>
      </c>
      <c r="I109" s="64">
        <v>83.5</v>
      </c>
      <c r="J109" s="64">
        <v>35.18</v>
      </c>
      <c r="K109" s="2">
        <v>21.25</v>
      </c>
      <c r="L109" s="2">
        <v>7.97</v>
      </c>
      <c r="M109" s="2" t="s">
        <v>29</v>
      </c>
      <c r="N109" s="2">
        <v>0.31</v>
      </c>
      <c r="O109" s="2">
        <v>0.01</v>
      </c>
      <c r="P109" s="2">
        <v>0.46</v>
      </c>
      <c r="Q109" s="2">
        <v>0.47</v>
      </c>
      <c r="R109" s="2">
        <v>0.01</v>
      </c>
      <c r="S109" s="2">
        <v>5.2999999999999999E-2</v>
      </c>
      <c r="T109" s="2">
        <v>1.4999999999999999E-2</v>
      </c>
      <c r="U109" s="2">
        <v>1.7</v>
      </c>
      <c r="V109" s="2" t="s">
        <v>29</v>
      </c>
      <c r="W109" s="2" t="s">
        <v>29</v>
      </c>
      <c r="X109" s="157" t="s">
        <v>314</v>
      </c>
      <c r="Y109" s="288">
        <v>78634.906000000003</v>
      </c>
      <c r="Z109" s="289">
        <v>32317.313000000002</v>
      </c>
      <c r="AA109" s="290">
        <v>47367.614000000001</v>
      </c>
      <c r="AB109" s="92">
        <v>336140.05600000004</v>
      </c>
      <c r="AC109" s="92">
        <v>2816.7230000000004</v>
      </c>
      <c r="AD109" s="291">
        <f t="shared" si="10"/>
        <v>3.4497441400328102</v>
      </c>
      <c r="AE109" s="292">
        <f t="shared" si="9"/>
        <v>2717.1428571428573</v>
      </c>
      <c r="AF109" s="291">
        <f t="shared" si="11"/>
        <v>3.4341124725871381</v>
      </c>
      <c r="AG109" s="100">
        <v>3803748.2734440006</v>
      </c>
      <c r="AH109" s="99">
        <v>2380047.6000000006</v>
      </c>
      <c r="AI109" s="109">
        <v>913351.60000000009</v>
      </c>
      <c r="AJ109" s="106">
        <v>1466696.0000000002</v>
      </c>
      <c r="AK109" s="114">
        <v>2612.1428571428573</v>
      </c>
      <c r="AL109" s="114">
        <v>95</v>
      </c>
      <c r="AM109" s="114">
        <v>5</v>
      </c>
      <c r="AN109" s="114">
        <v>5</v>
      </c>
      <c r="AO109" s="114">
        <v>0</v>
      </c>
      <c r="AP109" s="114">
        <v>0</v>
      </c>
      <c r="AQ109" s="114">
        <v>0</v>
      </c>
      <c r="AR109" s="114">
        <v>0</v>
      </c>
      <c r="AS109" s="114">
        <v>0</v>
      </c>
      <c r="AT109" s="114">
        <v>0</v>
      </c>
      <c r="AU109" s="199">
        <v>0</v>
      </c>
      <c r="AV109" s="199">
        <v>0</v>
      </c>
      <c r="AW109" s="199">
        <v>0</v>
      </c>
      <c r="AX109" s="199">
        <v>5</v>
      </c>
      <c r="AY109" s="199">
        <v>0</v>
      </c>
      <c r="AZ109" s="199">
        <v>0</v>
      </c>
      <c r="BA109" s="199">
        <v>0</v>
      </c>
      <c r="BB109" s="199">
        <v>0</v>
      </c>
      <c r="BC109" s="199">
        <v>0</v>
      </c>
      <c r="BD109" s="199">
        <v>45</v>
      </c>
      <c r="BE109" s="199">
        <v>25</v>
      </c>
      <c r="BF109" s="199">
        <v>0</v>
      </c>
      <c r="BG109" s="199">
        <v>0</v>
      </c>
      <c r="BH109" s="199">
        <v>0</v>
      </c>
      <c r="BI109" s="199">
        <v>0</v>
      </c>
      <c r="BJ109" s="199">
        <v>0</v>
      </c>
      <c r="BK109" s="199">
        <v>0</v>
      </c>
      <c r="BL109" s="199">
        <v>0</v>
      </c>
      <c r="BM109" s="199">
        <v>2507.1428571428573</v>
      </c>
      <c r="BN109" s="199">
        <v>0</v>
      </c>
      <c r="BO109" s="199">
        <v>15</v>
      </c>
      <c r="BP109" s="199">
        <v>0</v>
      </c>
      <c r="BQ109" s="199">
        <v>0</v>
      </c>
      <c r="BR109" s="199">
        <v>0</v>
      </c>
      <c r="BS109" s="199">
        <v>0</v>
      </c>
      <c r="BT109" s="199">
        <v>5</v>
      </c>
      <c r="BU109" s="199">
        <v>0</v>
      </c>
      <c r="BV109" s="199">
        <v>0</v>
      </c>
      <c r="BW109" s="199">
        <v>0</v>
      </c>
      <c r="BX109" s="199">
        <v>0</v>
      </c>
      <c r="BY109" s="199">
        <v>10</v>
      </c>
      <c r="BZ109" s="199">
        <v>0</v>
      </c>
      <c r="CA109" s="199">
        <v>0</v>
      </c>
      <c r="CB109" s="199">
        <v>0</v>
      </c>
      <c r="CC109" s="199">
        <v>0</v>
      </c>
      <c r="CD109" s="199">
        <v>0</v>
      </c>
      <c r="CE109" s="199">
        <v>0</v>
      </c>
      <c r="CF109" s="199">
        <v>0</v>
      </c>
      <c r="CG109" s="199">
        <v>0</v>
      </c>
      <c r="CH109" s="199">
        <v>0</v>
      </c>
      <c r="CI109" s="199">
        <v>0</v>
      </c>
      <c r="CJ109" s="199">
        <v>0</v>
      </c>
      <c r="CK109" s="199">
        <v>0</v>
      </c>
      <c r="CL109" s="199">
        <v>40</v>
      </c>
      <c r="CM109" s="199">
        <v>0</v>
      </c>
      <c r="CN109" s="199">
        <v>10</v>
      </c>
      <c r="CO109" s="199">
        <v>20</v>
      </c>
      <c r="CP109" s="199">
        <v>0</v>
      </c>
      <c r="CQ109" s="199">
        <v>15</v>
      </c>
      <c r="CR109" s="199">
        <v>0</v>
      </c>
      <c r="CS109" s="199">
        <v>0</v>
      </c>
      <c r="CT109" s="199">
        <v>0</v>
      </c>
      <c r="CU109" s="199">
        <v>0</v>
      </c>
      <c r="CV109" s="199">
        <v>0</v>
      </c>
      <c r="CW109" s="199">
        <v>0</v>
      </c>
      <c r="CX109" s="199">
        <v>0</v>
      </c>
      <c r="CY109" s="199">
        <v>0</v>
      </c>
      <c r="CZ109" s="199">
        <v>0</v>
      </c>
      <c r="DA109" s="199">
        <v>0</v>
      </c>
      <c r="DB109" s="199">
        <v>5</v>
      </c>
      <c r="DC109" s="199">
        <v>0</v>
      </c>
      <c r="DD109" s="199">
        <v>0</v>
      </c>
      <c r="DE109" s="199">
        <v>0</v>
      </c>
      <c r="DF109" s="199">
        <v>0</v>
      </c>
      <c r="DG109" s="199">
        <v>0</v>
      </c>
      <c r="DH109" s="199">
        <v>0</v>
      </c>
      <c r="DI109" s="199">
        <v>5</v>
      </c>
      <c r="DJ109" s="199">
        <v>0</v>
      </c>
      <c r="DK109" s="199">
        <v>0</v>
      </c>
      <c r="DL109" s="199">
        <v>0</v>
      </c>
      <c r="DM109" s="199">
        <v>0</v>
      </c>
      <c r="DN109" s="199">
        <v>0</v>
      </c>
      <c r="DO109" s="199">
        <v>0</v>
      </c>
      <c r="DP109" s="199">
        <v>0</v>
      </c>
      <c r="DQ109" s="199">
        <v>0</v>
      </c>
      <c r="DR109" s="199">
        <v>0</v>
      </c>
      <c r="DS109" s="199">
        <v>5</v>
      </c>
      <c r="DT109" s="199">
        <v>0</v>
      </c>
      <c r="DU109" s="199">
        <v>0</v>
      </c>
      <c r="DV109" s="199">
        <v>0</v>
      </c>
      <c r="DW109" s="199">
        <v>0</v>
      </c>
      <c r="DX109" s="199">
        <v>0</v>
      </c>
      <c r="DY109" s="199">
        <v>5</v>
      </c>
      <c r="DZ109" s="199">
        <v>0</v>
      </c>
      <c r="EA109" s="199">
        <v>0</v>
      </c>
      <c r="EB109" s="199">
        <v>0</v>
      </c>
      <c r="EC109" s="199">
        <v>0</v>
      </c>
      <c r="ED109" s="199">
        <v>0</v>
      </c>
      <c r="EE109" s="199">
        <v>0</v>
      </c>
      <c r="EF109" s="199">
        <v>0</v>
      </c>
      <c r="EG109" s="199">
        <v>0</v>
      </c>
      <c r="EH109" s="199">
        <v>0</v>
      </c>
      <c r="EI109" s="199">
        <v>0</v>
      </c>
      <c r="EJ109" s="199">
        <v>0</v>
      </c>
      <c r="EK109" s="199">
        <v>0</v>
      </c>
      <c r="EL109" s="199">
        <v>0</v>
      </c>
      <c r="EM109" s="199">
        <v>0</v>
      </c>
      <c r="EN109" s="199">
        <v>0</v>
      </c>
      <c r="EO109" s="199">
        <v>0</v>
      </c>
      <c r="EP109" s="199">
        <v>0</v>
      </c>
      <c r="EQ109" s="199">
        <v>0</v>
      </c>
      <c r="ER109" s="199">
        <v>0</v>
      </c>
      <c r="ES109" s="199">
        <v>0</v>
      </c>
    </row>
    <row r="110" spans="1:149" ht="12" customHeight="1">
      <c r="A110" s="29" t="s">
        <v>34</v>
      </c>
      <c r="B110" s="2" t="s">
        <v>68</v>
      </c>
      <c r="C110" s="2" t="s">
        <v>67</v>
      </c>
      <c r="D110" s="2" t="s">
        <v>57</v>
      </c>
      <c r="E110" s="87" t="s">
        <v>113</v>
      </c>
      <c r="F110" s="4">
        <v>0.50700000000000001</v>
      </c>
      <c r="G110" s="2">
        <v>1.1000000000000001</v>
      </c>
      <c r="H110" s="2">
        <v>51790</v>
      </c>
      <c r="I110" s="64">
        <v>87.2</v>
      </c>
      <c r="J110" s="64">
        <v>34.090000000000003</v>
      </c>
      <c r="K110" s="2">
        <v>22.96</v>
      </c>
      <c r="L110" s="2">
        <v>7.84</v>
      </c>
      <c r="M110" s="2">
        <v>4.4000000000000003E-3</v>
      </c>
      <c r="N110" s="2">
        <v>0.31</v>
      </c>
      <c r="O110" s="2">
        <v>0.01</v>
      </c>
      <c r="P110" s="2">
        <v>0.43</v>
      </c>
      <c r="Q110" s="2">
        <v>0.43</v>
      </c>
      <c r="R110" s="2">
        <v>0.01</v>
      </c>
      <c r="S110" s="2">
        <v>5.5E-2</v>
      </c>
      <c r="T110" s="2">
        <v>1.7999999999999999E-2</v>
      </c>
      <c r="U110" s="2">
        <v>1.8</v>
      </c>
      <c r="V110" s="2">
        <v>130</v>
      </c>
      <c r="W110" s="2">
        <v>4</v>
      </c>
      <c r="X110" s="157" t="s">
        <v>314</v>
      </c>
      <c r="Y110" s="288">
        <v>81134.956000000006</v>
      </c>
      <c r="Z110" s="289">
        <v>34684.027000000002</v>
      </c>
      <c r="AA110" s="290">
        <v>47700.954000000005</v>
      </c>
      <c r="AB110" s="92">
        <v>440408.80800000002</v>
      </c>
      <c r="AC110" s="92">
        <v>1900.0380000000002</v>
      </c>
      <c r="AD110" s="291">
        <f t="shared" si="10"/>
        <v>3.2787622867556094</v>
      </c>
      <c r="AE110" s="292">
        <f t="shared" si="9"/>
        <v>573.33333333333337</v>
      </c>
      <c r="AF110" s="291">
        <f t="shared" si="11"/>
        <v>2.7584071921878865</v>
      </c>
      <c r="AG110" s="98">
        <v>3705077.8334080004</v>
      </c>
      <c r="AH110" s="99">
        <v>1690033.8</v>
      </c>
      <c r="AI110" s="213">
        <v>615012.30000000005</v>
      </c>
      <c r="AJ110" s="106">
        <v>1075021.5</v>
      </c>
      <c r="AK110" s="114">
        <v>281.66666666666669</v>
      </c>
      <c r="AL110" s="114">
        <v>255</v>
      </c>
      <c r="AM110" s="114">
        <v>13.333333333333334</v>
      </c>
      <c r="AN110" s="114">
        <v>21.666666666666664</v>
      </c>
      <c r="AO110" s="114">
        <v>0</v>
      </c>
      <c r="AP110" s="114">
        <v>1.6666666666666667</v>
      </c>
      <c r="AQ110" s="114">
        <v>0</v>
      </c>
      <c r="AR110" s="114">
        <v>0</v>
      </c>
      <c r="AS110" s="114">
        <v>0</v>
      </c>
      <c r="AT110" s="114">
        <v>0</v>
      </c>
      <c r="AU110" s="199">
        <v>0</v>
      </c>
      <c r="AV110" s="199">
        <v>0</v>
      </c>
      <c r="AW110" s="199">
        <v>0</v>
      </c>
      <c r="AX110" s="199">
        <v>3.3333333333333335</v>
      </c>
      <c r="AY110" s="199">
        <v>0</v>
      </c>
      <c r="AZ110" s="199">
        <v>0</v>
      </c>
      <c r="BA110" s="199">
        <v>0</v>
      </c>
      <c r="BB110" s="199">
        <v>0</v>
      </c>
      <c r="BC110" s="199">
        <v>0</v>
      </c>
      <c r="BD110" s="199">
        <v>168.33333333333331</v>
      </c>
      <c r="BE110" s="199">
        <v>13.333333333333334</v>
      </c>
      <c r="BF110" s="199">
        <v>0</v>
      </c>
      <c r="BG110" s="199">
        <v>0</v>
      </c>
      <c r="BH110" s="199">
        <v>0</v>
      </c>
      <c r="BI110" s="199">
        <v>0</v>
      </c>
      <c r="BJ110" s="199">
        <v>0</v>
      </c>
      <c r="BK110" s="199">
        <v>0</v>
      </c>
      <c r="BL110" s="199">
        <v>0</v>
      </c>
      <c r="BM110" s="199">
        <v>68.333333333333343</v>
      </c>
      <c r="BN110" s="199">
        <v>1.6666666666666667</v>
      </c>
      <c r="BO110" s="199">
        <v>15</v>
      </c>
      <c r="BP110" s="199">
        <v>0</v>
      </c>
      <c r="BQ110" s="199">
        <v>0</v>
      </c>
      <c r="BR110" s="199">
        <v>0</v>
      </c>
      <c r="BS110" s="199">
        <v>0</v>
      </c>
      <c r="BT110" s="199">
        <v>3.3333333333333335</v>
      </c>
      <c r="BU110" s="199">
        <v>0</v>
      </c>
      <c r="BV110" s="199">
        <v>0</v>
      </c>
      <c r="BW110" s="199">
        <v>0</v>
      </c>
      <c r="BX110" s="199">
        <v>0</v>
      </c>
      <c r="BY110" s="199">
        <v>1.6666666666666667</v>
      </c>
      <c r="BZ110" s="199">
        <v>0</v>
      </c>
      <c r="CA110" s="199">
        <v>0</v>
      </c>
      <c r="CB110" s="199">
        <v>0</v>
      </c>
      <c r="CC110" s="199">
        <v>6.666666666666667</v>
      </c>
      <c r="CD110" s="199">
        <v>0</v>
      </c>
      <c r="CE110" s="199">
        <v>26.666666666666668</v>
      </c>
      <c r="CF110" s="199">
        <v>0</v>
      </c>
      <c r="CG110" s="199">
        <v>1.6666666666666667</v>
      </c>
      <c r="CH110" s="199">
        <v>0</v>
      </c>
      <c r="CI110" s="199">
        <v>0</v>
      </c>
      <c r="CJ110" s="199">
        <v>0</v>
      </c>
      <c r="CK110" s="199">
        <v>0</v>
      </c>
      <c r="CL110" s="199">
        <v>25</v>
      </c>
      <c r="CM110" s="199">
        <v>0</v>
      </c>
      <c r="CN110" s="199">
        <v>56.666666666666664</v>
      </c>
      <c r="CO110" s="199">
        <v>30</v>
      </c>
      <c r="CP110" s="199">
        <v>0</v>
      </c>
      <c r="CQ110" s="199">
        <v>16.666666666666664</v>
      </c>
      <c r="CR110" s="199">
        <v>0</v>
      </c>
      <c r="CS110" s="199">
        <v>0</v>
      </c>
      <c r="CT110" s="199">
        <v>0</v>
      </c>
      <c r="CU110" s="199">
        <v>6.666666666666667</v>
      </c>
      <c r="CV110" s="199">
        <v>0</v>
      </c>
      <c r="CW110" s="199">
        <v>0</v>
      </c>
      <c r="CX110" s="199">
        <v>0</v>
      </c>
      <c r="CY110" s="199">
        <v>0</v>
      </c>
      <c r="CZ110" s="199">
        <v>0</v>
      </c>
      <c r="DA110" s="199">
        <v>0</v>
      </c>
      <c r="DB110" s="199">
        <v>80</v>
      </c>
      <c r="DC110" s="199">
        <v>0</v>
      </c>
      <c r="DD110" s="199">
        <v>0</v>
      </c>
      <c r="DE110" s="199">
        <v>0</v>
      </c>
      <c r="DF110" s="199">
        <v>1.6666666666666667</v>
      </c>
      <c r="DG110" s="199">
        <v>0</v>
      </c>
      <c r="DH110" s="199">
        <v>0</v>
      </c>
      <c r="DI110" s="199">
        <v>10</v>
      </c>
      <c r="DJ110" s="199">
        <v>0</v>
      </c>
      <c r="DK110" s="199">
        <v>0</v>
      </c>
      <c r="DL110" s="199">
        <v>0</v>
      </c>
      <c r="DM110" s="199">
        <v>0</v>
      </c>
      <c r="DN110" s="199">
        <v>0</v>
      </c>
      <c r="DO110" s="199">
        <v>0</v>
      </c>
      <c r="DP110" s="199">
        <v>0</v>
      </c>
      <c r="DQ110" s="199">
        <v>0</v>
      </c>
      <c r="DR110" s="199">
        <v>0</v>
      </c>
      <c r="DS110" s="199">
        <v>13.333333333333334</v>
      </c>
      <c r="DT110" s="199">
        <v>0</v>
      </c>
      <c r="DU110" s="199">
        <v>0</v>
      </c>
      <c r="DV110" s="199">
        <v>0</v>
      </c>
      <c r="DW110" s="199">
        <v>0</v>
      </c>
      <c r="DX110" s="199">
        <v>0</v>
      </c>
      <c r="DY110" s="199">
        <v>18.333333333333332</v>
      </c>
      <c r="DZ110" s="199">
        <v>0</v>
      </c>
      <c r="EA110" s="199">
        <v>0</v>
      </c>
      <c r="EB110" s="199">
        <v>0</v>
      </c>
      <c r="EC110" s="199">
        <v>3.3333333333333335</v>
      </c>
      <c r="ED110" s="199">
        <v>0</v>
      </c>
      <c r="EE110" s="199">
        <v>0</v>
      </c>
      <c r="EF110" s="199">
        <v>0</v>
      </c>
      <c r="EG110" s="199">
        <v>1.6666666666666667</v>
      </c>
      <c r="EH110" s="199">
        <v>0</v>
      </c>
      <c r="EI110" s="199">
        <v>0</v>
      </c>
      <c r="EJ110" s="199">
        <v>0</v>
      </c>
      <c r="EK110" s="199">
        <v>0</v>
      </c>
      <c r="EL110" s="199">
        <v>0</v>
      </c>
      <c r="EM110" s="199">
        <v>0</v>
      </c>
      <c r="EN110" s="199">
        <v>0</v>
      </c>
      <c r="EO110" s="199">
        <v>0</v>
      </c>
      <c r="EP110" s="199">
        <v>0</v>
      </c>
      <c r="EQ110" s="199">
        <v>0</v>
      </c>
      <c r="ER110" s="199">
        <v>0</v>
      </c>
      <c r="ES110" s="199">
        <v>0</v>
      </c>
    </row>
    <row r="111" spans="1:149" ht="12" customHeight="1">
      <c r="A111" s="29" t="s">
        <v>34</v>
      </c>
      <c r="B111" s="2" t="s">
        <v>68</v>
      </c>
      <c r="C111" s="2" t="s">
        <v>67</v>
      </c>
      <c r="D111" s="2" t="s">
        <v>57</v>
      </c>
      <c r="E111" s="88" t="s">
        <v>114</v>
      </c>
      <c r="F111" s="4">
        <v>4</v>
      </c>
      <c r="G111" s="2" t="s">
        <v>29</v>
      </c>
      <c r="H111" s="2">
        <v>53470</v>
      </c>
      <c r="I111" s="64">
        <v>74.5</v>
      </c>
      <c r="J111" s="64">
        <v>35.340000000000003</v>
      </c>
      <c r="K111" s="2">
        <v>22.68</v>
      </c>
      <c r="L111" s="2">
        <v>7.89</v>
      </c>
      <c r="M111" s="2" t="s">
        <v>29</v>
      </c>
      <c r="N111" s="2">
        <v>0.28999999999999998</v>
      </c>
      <c r="O111" s="2">
        <v>0.01</v>
      </c>
      <c r="P111" s="2">
        <v>0.37</v>
      </c>
      <c r="Q111" s="2">
        <v>0.38</v>
      </c>
      <c r="R111" s="2">
        <v>2.5999999999999999E-2</v>
      </c>
      <c r="S111" s="2">
        <v>5.1999999999999998E-2</v>
      </c>
      <c r="T111" s="2">
        <v>1.7999999999999999E-2</v>
      </c>
      <c r="U111" s="2">
        <v>1.7</v>
      </c>
      <c r="V111" s="2" t="s">
        <v>29</v>
      </c>
      <c r="W111" s="2" t="s">
        <v>29</v>
      </c>
      <c r="X111" s="157" t="s">
        <v>314</v>
      </c>
      <c r="Y111" s="288">
        <v>60534.544000000009</v>
      </c>
      <c r="Z111" s="289">
        <v>42234.178000000007</v>
      </c>
      <c r="AA111" s="290">
        <v>18833.71</v>
      </c>
      <c r="AB111" s="92">
        <v>269322.05300000001</v>
      </c>
      <c r="AC111" s="92">
        <v>17067.008000000002</v>
      </c>
      <c r="AD111" s="291">
        <f t="shared" si="10"/>
        <v>4.2321573920589488</v>
      </c>
      <c r="AE111" s="292">
        <f t="shared" si="9"/>
        <v>389</v>
      </c>
      <c r="AF111" s="291">
        <f t="shared" si="11"/>
        <v>2.5899496013257077</v>
      </c>
      <c r="AG111" s="100">
        <v>4853416.6663920013</v>
      </c>
      <c r="AH111" s="99">
        <v>3833410.0000000005</v>
      </c>
      <c r="AI111" s="109">
        <v>2556717.8000000003</v>
      </c>
      <c r="AJ111" s="106">
        <v>1276692.2000000002</v>
      </c>
      <c r="AK111" s="114">
        <v>268</v>
      </c>
      <c r="AL111" s="114">
        <v>111</v>
      </c>
      <c r="AM111" s="114">
        <v>0</v>
      </c>
      <c r="AN111" s="114">
        <v>7</v>
      </c>
      <c r="AO111" s="116">
        <v>0</v>
      </c>
      <c r="AP111" s="114">
        <v>0</v>
      </c>
      <c r="AQ111" s="114">
        <v>3</v>
      </c>
      <c r="AR111" s="114">
        <v>0</v>
      </c>
      <c r="AS111" s="114">
        <v>0</v>
      </c>
      <c r="AT111" s="114">
        <v>0</v>
      </c>
      <c r="AU111" s="199">
        <v>0</v>
      </c>
      <c r="AV111" s="199">
        <v>0</v>
      </c>
      <c r="AW111" s="199">
        <v>0</v>
      </c>
      <c r="AX111" s="199">
        <v>4</v>
      </c>
      <c r="AY111" s="199">
        <v>0</v>
      </c>
      <c r="AZ111" s="199">
        <v>0</v>
      </c>
      <c r="BA111" s="199">
        <v>0</v>
      </c>
      <c r="BB111" s="199">
        <v>0</v>
      </c>
      <c r="BC111" s="199">
        <v>0</v>
      </c>
      <c r="BD111" s="199">
        <v>125</v>
      </c>
      <c r="BE111" s="199">
        <v>16</v>
      </c>
      <c r="BF111" s="199">
        <v>0</v>
      </c>
      <c r="BG111" s="199">
        <v>0</v>
      </c>
      <c r="BH111" s="199">
        <v>0</v>
      </c>
      <c r="BI111" s="199">
        <v>0</v>
      </c>
      <c r="BJ111" s="199">
        <v>0</v>
      </c>
      <c r="BK111" s="199">
        <v>0</v>
      </c>
      <c r="BL111" s="199">
        <v>0</v>
      </c>
      <c r="BM111" s="199">
        <v>100</v>
      </c>
      <c r="BN111" s="199">
        <v>1</v>
      </c>
      <c r="BO111" s="199">
        <v>14</v>
      </c>
      <c r="BP111" s="199">
        <v>0</v>
      </c>
      <c r="BQ111" s="199">
        <v>0</v>
      </c>
      <c r="BR111" s="199">
        <v>0</v>
      </c>
      <c r="BS111" s="199">
        <v>0</v>
      </c>
      <c r="BT111" s="199">
        <v>4</v>
      </c>
      <c r="BU111" s="199">
        <v>0</v>
      </c>
      <c r="BV111" s="199">
        <v>0</v>
      </c>
      <c r="BW111" s="199">
        <v>0</v>
      </c>
      <c r="BX111" s="199">
        <v>0</v>
      </c>
      <c r="BY111" s="199">
        <v>4</v>
      </c>
      <c r="BZ111" s="199">
        <v>0</v>
      </c>
      <c r="CA111" s="199">
        <v>0</v>
      </c>
      <c r="CB111" s="199">
        <v>0</v>
      </c>
      <c r="CC111" s="199">
        <v>0</v>
      </c>
      <c r="CD111" s="199">
        <v>0</v>
      </c>
      <c r="CE111" s="199">
        <v>41</v>
      </c>
      <c r="CF111" s="199">
        <v>0</v>
      </c>
      <c r="CG111" s="199">
        <v>0</v>
      </c>
      <c r="CH111" s="199">
        <v>0</v>
      </c>
      <c r="CI111" s="199">
        <v>0</v>
      </c>
      <c r="CJ111" s="199">
        <v>0</v>
      </c>
      <c r="CK111" s="199">
        <v>0</v>
      </c>
      <c r="CL111" s="199">
        <v>15</v>
      </c>
      <c r="CM111" s="199">
        <v>0</v>
      </c>
      <c r="CN111" s="199">
        <v>8</v>
      </c>
      <c r="CO111" s="199">
        <v>23</v>
      </c>
      <c r="CP111" s="199">
        <v>0</v>
      </c>
      <c r="CQ111" s="199">
        <v>8</v>
      </c>
      <c r="CR111" s="199">
        <v>0</v>
      </c>
      <c r="CS111" s="199">
        <v>0</v>
      </c>
      <c r="CT111" s="199">
        <v>0</v>
      </c>
      <c r="CU111" s="199">
        <v>6</v>
      </c>
      <c r="CV111" s="199">
        <v>0</v>
      </c>
      <c r="CW111" s="199">
        <v>0</v>
      </c>
      <c r="CX111" s="199">
        <v>0</v>
      </c>
      <c r="CY111" s="199">
        <v>0</v>
      </c>
      <c r="CZ111" s="199">
        <v>0</v>
      </c>
      <c r="DA111" s="199">
        <v>0</v>
      </c>
      <c r="DB111" s="199">
        <v>3</v>
      </c>
      <c r="DC111" s="199">
        <v>0</v>
      </c>
      <c r="DD111" s="199">
        <v>0</v>
      </c>
      <c r="DE111" s="199">
        <v>0</v>
      </c>
      <c r="DF111" s="199">
        <v>0</v>
      </c>
      <c r="DG111" s="199">
        <v>0</v>
      </c>
      <c r="DH111" s="199">
        <v>0</v>
      </c>
      <c r="DI111" s="199">
        <v>0</v>
      </c>
      <c r="DJ111" s="199">
        <v>7</v>
      </c>
      <c r="DK111" s="199">
        <v>0</v>
      </c>
      <c r="DL111" s="199">
        <v>0</v>
      </c>
      <c r="DM111" s="199">
        <v>0</v>
      </c>
      <c r="DN111" s="199">
        <v>0</v>
      </c>
      <c r="DO111" s="199">
        <v>0</v>
      </c>
      <c r="DP111" s="199">
        <v>0</v>
      </c>
      <c r="DQ111" s="199">
        <v>0</v>
      </c>
      <c r="DR111" s="199">
        <v>0</v>
      </c>
      <c r="DS111" s="199">
        <v>0</v>
      </c>
      <c r="DT111" s="199">
        <v>0</v>
      </c>
      <c r="DU111" s="199">
        <v>0</v>
      </c>
      <c r="DV111" s="199">
        <v>0</v>
      </c>
      <c r="DW111" s="199">
        <v>0</v>
      </c>
      <c r="DX111" s="199">
        <v>0</v>
      </c>
      <c r="DY111" s="199">
        <v>0</v>
      </c>
      <c r="DZ111" s="199">
        <v>4</v>
      </c>
      <c r="EA111" s="199">
        <v>1</v>
      </c>
      <c r="EB111" s="199">
        <v>0</v>
      </c>
      <c r="EC111" s="199">
        <v>0</v>
      </c>
      <c r="ED111" s="199">
        <v>0</v>
      </c>
      <c r="EE111" s="199">
        <v>0</v>
      </c>
      <c r="EF111" s="199">
        <v>0</v>
      </c>
      <c r="EG111" s="199">
        <v>0</v>
      </c>
      <c r="EH111" s="199">
        <v>0</v>
      </c>
      <c r="EI111" s="199">
        <v>0</v>
      </c>
      <c r="EJ111" s="199">
        <v>0</v>
      </c>
      <c r="EK111" s="199">
        <v>0</v>
      </c>
      <c r="EL111" s="199">
        <v>0</v>
      </c>
      <c r="EM111" s="199">
        <v>0</v>
      </c>
      <c r="EN111" s="199">
        <v>0</v>
      </c>
      <c r="EO111" s="199">
        <v>0</v>
      </c>
      <c r="EP111" s="199">
        <v>0</v>
      </c>
      <c r="EQ111" s="199">
        <v>0</v>
      </c>
      <c r="ER111" s="199">
        <v>0</v>
      </c>
      <c r="ES111" s="199">
        <v>0</v>
      </c>
    </row>
    <row r="112" spans="1:149" ht="12" customHeight="1">
      <c r="A112" s="29" t="s">
        <v>34</v>
      </c>
      <c r="B112" s="2" t="s">
        <v>70</v>
      </c>
      <c r="C112" s="2" t="s">
        <v>67</v>
      </c>
      <c r="D112" s="2" t="s">
        <v>57</v>
      </c>
      <c r="E112" s="87" t="s">
        <v>113</v>
      </c>
      <c r="F112" s="4">
        <v>0.57499999999999996</v>
      </c>
      <c r="G112" s="2">
        <v>1.3</v>
      </c>
      <c r="H112" s="2">
        <v>52580</v>
      </c>
      <c r="I112" s="64">
        <v>84.1</v>
      </c>
      <c r="J112" s="64">
        <v>34.700000000000003</v>
      </c>
      <c r="K112" s="2">
        <v>22.06</v>
      </c>
      <c r="L112" s="2">
        <v>7.93</v>
      </c>
      <c r="M112" s="2">
        <v>4.4000000000000003E-3</v>
      </c>
      <c r="N112" s="2">
        <v>0.35</v>
      </c>
      <c r="O112" s="2">
        <v>0.01</v>
      </c>
      <c r="P112" s="2">
        <v>0.46</v>
      </c>
      <c r="Q112" s="2">
        <v>0.47</v>
      </c>
      <c r="R112" s="2">
        <v>0.01</v>
      </c>
      <c r="S112" s="2">
        <v>5.6000000000000001E-2</v>
      </c>
      <c r="T112" s="2">
        <v>1.9E-2</v>
      </c>
      <c r="U112" s="2">
        <v>1.9</v>
      </c>
      <c r="V112" s="2">
        <v>130</v>
      </c>
      <c r="W112" s="2">
        <v>2</v>
      </c>
      <c r="X112" s="157" t="s">
        <v>314</v>
      </c>
      <c r="Y112" s="288">
        <v>77834.89</v>
      </c>
      <c r="Z112" s="289">
        <v>58051.161000000007</v>
      </c>
      <c r="AA112" s="290">
        <v>20483.743000000002</v>
      </c>
      <c r="AB112" s="92">
        <v>219987.73300000001</v>
      </c>
      <c r="AC112" s="92">
        <v>3783.4090000000006</v>
      </c>
      <c r="AD112" s="291">
        <f t="shared" si="10"/>
        <v>3.5778832926122597</v>
      </c>
      <c r="AE112" s="292">
        <f t="shared" si="9"/>
        <v>353.33333333333337</v>
      </c>
      <c r="AF112" s="291">
        <f t="shared" si="11"/>
        <v>2.5481846105451078</v>
      </c>
      <c r="AG112" s="103">
        <v>4856526.4619200006</v>
      </c>
      <c r="AH112" s="98">
        <v>3773408.8000000003</v>
      </c>
      <c r="AI112" s="213">
        <v>1821703.1</v>
      </c>
      <c r="AJ112" s="109">
        <v>1951705.7000000002</v>
      </c>
      <c r="AK112" s="114">
        <v>100</v>
      </c>
      <c r="AL112" s="114">
        <v>201.66666666666669</v>
      </c>
      <c r="AM112" s="114">
        <v>10</v>
      </c>
      <c r="AN112" s="114">
        <v>6.666666666666667</v>
      </c>
      <c r="AO112" s="114">
        <v>0</v>
      </c>
      <c r="AP112" s="114">
        <v>8.3333333333333321</v>
      </c>
      <c r="AQ112" s="114">
        <v>0</v>
      </c>
      <c r="AR112" s="114">
        <v>0</v>
      </c>
      <c r="AS112" s="114">
        <v>0</v>
      </c>
      <c r="AT112" s="114">
        <v>26.666666666666668</v>
      </c>
      <c r="AU112" s="199">
        <v>0</v>
      </c>
      <c r="AV112" s="199">
        <v>0</v>
      </c>
      <c r="AW112" s="199">
        <v>0</v>
      </c>
      <c r="AX112" s="199">
        <v>0</v>
      </c>
      <c r="AY112" s="199">
        <v>0</v>
      </c>
      <c r="AZ112" s="199">
        <v>0</v>
      </c>
      <c r="BA112" s="199">
        <v>0</v>
      </c>
      <c r="BB112" s="199">
        <v>0</v>
      </c>
      <c r="BC112" s="199">
        <v>0</v>
      </c>
      <c r="BD112" s="199">
        <v>5</v>
      </c>
      <c r="BE112" s="199">
        <v>20</v>
      </c>
      <c r="BF112" s="199">
        <v>0</v>
      </c>
      <c r="BG112" s="199">
        <v>0</v>
      </c>
      <c r="BH112" s="199">
        <v>0</v>
      </c>
      <c r="BI112" s="199">
        <v>0</v>
      </c>
      <c r="BJ112" s="199">
        <v>0</v>
      </c>
      <c r="BK112" s="199">
        <v>0</v>
      </c>
      <c r="BL112" s="199">
        <v>0</v>
      </c>
      <c r="BM112" s="199">
        <v>66.666666666666657</v>
      </c>
      <c r="BN112" s="199">
        <v>0</v>
      </c>
      <c r="BO112" s="199">
        <v>0</v>
      </c>
      <c r="BP112" s="199">
        <v>0</v>
      </c>
      <c r="BQ112" s="199">
        <v>0</v>
      </c>
      <c r="BR112" s="199">
        <v>0</v>
      </c>
      <c r="BS112" s="199">
        <v>0</v>
      </c>
      <c r="BT112" s="199">
        <v>1.6666666666666667</v>
      </c>
      <c r="BU112" s="199">
        <v>0</v>
      </c>
      <c r="BV112" s="199">
        <v>0</v>
      </c>
      <c r="BW112" s="199">
        <v>0</v>
      </c>
      <c r="BX112" s="199">
        <v>0</v>
      </c>
      <c r="BY112" s="199">
        <v>6.666666666666667</v>
      </c>
      <c r="BZ112" s="199">
        <v>0</v>
      </c>
      <c r="CA112" s="199">
        <v>0</v>
      </c>
      <c r="CB112" s="199">
        <v>0</v>
      </c>
      <c r="CC112" s="199">
        <v>0</v>
      </c>
      <c r="CD112" s="199">
        <v>0</v>
      </c>
      <c r="CE112" s="199">
        <v>41.666666666666671</v>
      </c>
      <c r="CF112" s="199">
        <v>0</v>
      </c>
      <c r="CG112" s="199">
        <v>0</v>
      </c>
      <c r="CH112" s="199">
        <v>0</v>
      </c>
      <c r="CI112" s="199">
        <v>0</v>
      </c>
      <c r="CJ112" s="199">
        <v>0</v>
      </c>
      <c r="CK112" s="199">
        <v>0</v>
      </c>
      <c r="CL112" s="199">
        <v>68.333333333333343</v>
      </c>
      <c r="CM112" s="199">
        <v>0</v>
      </c>
      <c r="CN112" s="199">
        <v>8.3333333333333321</v>
      </c>
      <c r="CO112" s="199">
        <v>5</v>
      </c>
      <c r="CP112" s="199">
        <v>0</v>
      </c>
      <c r="CQ112" s="199">
        <v>8.3333333333333321</v>
      </c>
      <c r="CR112" s="199">
        <v>1.6666666666666667</v>
      </c>
      <c r="CS112" s="199">
        <v>0</v>
      </c>
      <c r="CT112" s="199">
        <v>0</v>
      </c>
      <c r="CU112" s="199">
        <v>3.3333333333333335</v>
      </c>
      <c r="CV112" s="199">
        <v>0</v>
      </c>
      <c r="CW112" s="199">
        <v>0</v>
      </c>
      <c r="CX112" s="199">
        <v>0</v>
      </c>
      <c r="CY112" s="199">
        <v>0</v>
      </c>
      <c r="CZ112" s="199">
        <v>0</v>
      </c>
      <c r="DA112" s="199">
        <v>0</v>
      </c>
      <c r="DB112" s="199">
        <v>40</v>
      </c>
      <c r="DC112" s="199">
        <v>1.6666666666666667</v>
      </c>
      <c r="DD112" s="199">
        <v>1.6666666666666667</v>
      </c>
      <c r="DE112" s="199">
        <v>0</v>
      </c>
      <c r="DF112" s="199">
        <v>8.3333333333333321</v>
      </c>
      <c r="DG112" s="199">
        <v>0</v>
      </c>
      <c r="DH112" s="199">
        <v>0</v>
      </c>
      <c r="DI112" s="199">
        <v>13.333333333333334</v>
      </c>
      <c r="DJ112" s="199">
        <v>0</v>
      </c>
      <c r="DK112" s="199">
        <v>0</v>
      </c>
      <c r="DL112" s="199">
        <v>0</v>
      </c>
      <c r="DM112" s="199">
        <v>0</v>
      </c>
      <c r="DN112" s="199">
        <v>0</v>
      </c>
      <c r="DO112" s="199">
        <v>0</v>
      </c>
      <c r="DP112" s="199">
        <v>0</v>
      </c>
      <c r="DQ112" s="199">
        <v>0</v>
      </c>
      <c r="DR112" s="199">
        <v>0</v>
      </c>
      <c r="DS112" s="199">
        <v>10</v>
      </c>
      <c r="DT112" s="199">
        <v>0</v>
      </c>
      <c r="DU112" s="199">
        <v>0</v>
      </c>
      <c r="DV112" s="199">
        <v>0</v>
      </c>
      <c r="DW112" s="199">
        <v>0</v>
      </c>
      <c r="DX112" s="199">
        <v>0</v>
      </c>
      <c r="DY112" s="199">
        <v>6.666666666666667</v>
      </c>
      <c r="DZ112" s="199">
        <v>0</v>
      </c>
      <c r="EA112" s="199">
        <v>0</v>
      </c>
      <c r="EB112" s="199">
        <v>0</v>
      </c>
      <c r="EC112" s="199">
        <v>0</v>
      </c>
      <c r="ED112" s="199">
        <v>0</v>
      </c>
      <c r="EE112" s="199">
        <v>0</v>
      </c>
      <c r="EF112" s="199">
        <v>0</v>
      </c>
      <c r="EG112" s="199">
        <v>8.3333333333333321</v>
      </c>
      <c r="EH112" s="199">
        <v>0</v>
      </c>
      <c r="EI112" s="199">
        <v>0</v>
      </c>
      <c r="EJ112" s="199">
        <v>0</v>
      </c>
      <c r="EK112" s="199">
        <v>0</v>
      </c>
      <c r="EL112" s="199">
        <v>0</v>
      </c>
      <c r="EM112" s="199">
        <v>0</v>
      </c>
      <c r="EN112" s="199">
        <v>0</v>
      </c>
      <c r="EO112" s="199">
        <v>0</v>
      </c>
      <c r="EP112" s="199">
        <v>26.666666666666668</v>
      </c>
      <c r="EQ112" s="199">
        <v>0</v>
      </c>
      <c r="ER112" s="199">
        <v>0</v>
      </c>
      <c r="ES112" s="199">
        <v>0</v>
      </c>
    </row>
    <row r="113" spans="1:149" ht="12" customHeight="1" thickBot="1">
      <c r="A113" s="34" t="s">
        <v>34</v>
      </c>
      <c r="B113" s="12" t="s">
        <v>70</v>
      </c>
      <c r="C113" s="12" t="s">
        <v>67</v>
      </c>
      <c r="D113" s="12" t="s">
        <v>57</v>
      </c>
      <c r="E113" s="89" t="s">
        <v>114</v>
      </c>
      <c r="F113" s="14">
        <v>4</v>
      </c>
      <c r="G113" s="2" t="s">
        <v>29</v>
      </c>
      <c r="H113" s="2">
        <v>54030</v>
      </c>
      <c r="I113" s="64">
        <v>71</v>
      </c>
      <c r="J113" s="64">
        <v>35.770000000000003</v>
      </c>
      <c r="K113" s="2">
        <v>22.03</v>
      </c>
      <c r="L113" s="2">
        <v>7.91</v>
      </c>
      <c r="M113" s="2" t="s">
        <v>29</v>
      </c>
      <c r="N113" s="2">
        <v>0.28000000000000003</v>
      </c>
      <c r="O113" s="2">
        <v>0.01</v>
      </c>
      <c r="P113" s="2">
        <v>0.45</v>
      </c>
      <c r="Q113" s="2">
        <v>0.45</v>
      </c>
      <c r="R113" s="2">
        <v>0.01</v>
      </c>
      <c r="S113" s="2">
        <v>5.6000000000000001E-2</v>
      </c>
      <c r="T113" s="2">
        <v>2.1000000000000001E-2</v>
      </c>
      <c r="U113" s="2">
        <v>1.4</v>
      </c>
      <c r="V113" s="2" t="s">
        <v>29</v>
      </c>
      <c r="W113" s="2" t="s">
        <v>29</v>
      </c>
      <c r="X113" s="157" t="s">
        <v>314</v>
      </c>
      <c r="Y113" s="288">
        <v>72951.459000000003</v>
      </c>
      <c r="Z113" s="289">
        <v>47517.617000000006</v>
      </c>
      <c r="AA113" s="290">
        <v>26267.192000000003</v>
      </c>
      <c r="AB113" s="93">
        <v>237138.07600000003</v>
      </c>
      <c r="AC113" s="93">
        <v>933.35200000000009</v>
      </c>
      <c r="AD113" s="291">
        <f t="shared" si="10"/>
        <v>2.970045462425337</v>
      </c>
      <c r="AE113" s="292">
        <f t="shared" si="9"/>
        <v>697.5</v>
      </c>
      <c r="AF113" s="291">
        <f t="shared" si="11"/>
        <v>2.8435442119456353</v>
      </c>
      <c r="AG113" s="101">
        <v>2619909.0638000006</v>
      </c>
      <c r="AH113" s="102">
        <v>2193377.2000000002</v>
      </c>
      <c r="AI113" s="110">
        <v>1233358.0000000002</v>
      </c>
      <c r="AJ113" s="110">
        <v>960019.20000000007</v>
      </c>
      <c r="AK113" s="114">
        <v>575</v>
      </c>
      <c r="AL113" s="114">
        <v>107.5</v>
      </c>
      <c r="AM113" s="114">
        <v>15</v>
      </c>
      <c r="AN113" s="114">
        <v>0</v>
      </c>
      <c r="AO113" s="114">
        <v>0</v>
      </c>
      <c r="AP113" s="114">
        <v>0</v>
      </c>
      <c r="AQ113" s="114">
        <v>0</v>
      </c>
      <c r="AR113" s="114">
        <v>0</v>
      </c>
      <c r="AS113" s="114">
        <v>0</v>
      </c>
      <c r="AT113" s="114">
        <v>0</v>
      </c>
      <c r="AU113" s="199">
        <v>0</v>
      </c>
      <c r="AV113" s="199">
        <v>0</v>
      </c>
      <c r="AW113" s="199">
        <v>0</v>
      </c>
      <c r="AX113" s="199">
        <v>0</v>
      </c>
      <c r="AY113" s="199">
        <v>0</v>
      </c>
      <c r="AZ113" s="199">
        <v>0</v>
      </c>
      <c r="BA113" s="199">
        <v>0</v>
      </c>
      <c r="BB113" s="199">
        <v>0</v>
      </c>
      <c r="BC113" s="199">
        <v>0</v>
      </c>
      <c r="BD113" s="199">
        <v>12.5</v>
      </c>
      <c r="BE113" s="199">
        <v>5</v>
      </c>
      <c r="BF113" s="199">
        <v>0</v>
      </c>
      <c r="BG113" s="199">
        <v>0</v>
      </c>
      <c r="BH113" s="199">
        <v>0</v>
      </c>
      <c r="BI113" s="199">
        <v>0</v>
      </c>
      <c r="BJ113" s="199">
        <v>0</v>
      </c>
      <c r="BK113" s="199">
        <v>0</v>
      </c>
      <c r="BL113" s="199">
        <v>0</v>
      </c>
      <c r="BM113" s="199">
        <v>547.5</v>
      </c>
      <c r="BN113" s="199">
        <v>0</v>
      </c>
      <c r="BO113" s="199">
        <v>0</v>
      </c>
      <c r="BP113" s="199">
        <v>0</v>
      </c>
      <c r="BQ113" s="199">
        <v>0</v>
      </c>
      <c r="BR113" s="199">
        <v>0</v>
      </c>
      <c r="BS113" s="199">
        <v>0</v>
      </c>
      <c r="BT113" s="199">
        <v>10</v>
      </c>
      <c r="BU113" s="199">
        <v>0</v>
      </c>
      <c r="BV113" s="199">
        <v>0</v>
      </c>
      <c r="BW113" s="199">
        <v>0</v>
      </c>
      <c r="BX113" s="199">
        <v>0</v>
      </c>
      <c r="BY113" s="199">
        <v>0</v>
      </c>
      <c r="BZ113" s="199">
        <v>0</v>
      </c>
      <c r="CA113" s="199">
        <v>0</v>
      </c>
      <c r="CB113" s="199">
        <v>0</v>
      </c>
      <c r="CC113" s="199">
        <v>0</v>
      </c>
      <c r="CD113" s="199">
        <v>0</v>
      </c>
      <c r="CE113" s="199">
        <v>27.5</v>
      </c>
      <c r="CF113" s="199">
        <v>0</v>
      </c>
      <c r="CG113" s="199">
        <v>0</v>
      </c>
      <c r="CH113" s="199">
        <v>0</v>
      </c>
      <c r="CI113" s="199">
        <v>0</v>
      </c>
      <c r="CJ113" s="199">
        <v>0</v>
      </c>
      <c r="CK113" s="199">
        <v>0</v>
      </c>
      <c r="CL113" s="199">
        <v>37.5</v>
      </c>
      <c r="CM113" s="199">
        <v>0</v>
      </c>
      <c r="CN113" s="199">
        <v>2.5</v>
      </c>
      <c r="CO113" s="199">
        <v>2.5</v>
      </c>
      <c r="CP113" s="199">
        <v>0</v>
      </c>
      <c r="CQ113" s="199">
        <v>2.5</v>
      </c>
      <c r="CR113" s="199">
        <v>0</v>
      </c>
      <c r="CS113" s="199">
        <v>0</v>
      </c>
      <c r="CT113" s="199">
        <v>0</v>
      </c>
      <c r="CU113" s="199">
        <v>2.5</v>
      </c>
      <c r="CV113" s="199">
        <v>0</v>
      </c>
      <c r="CW113" s="199">
        <v>0</v>
      </c>
      <c r="CX113" s="199">
        <v>0</v>
      </c>
      <c r="CY113" s="199">
        <v>0</v>
      </c>
      <c r="CZ113" s="199">
        <v>0</v>
      </c>
      <c r="DA113" s="199">
        <v>0</v>
      </c>
      <c r="DB113" s="199">
        <v>20</v>
      </c>
      <c r="DC113" s="199">
        <v>2.5</v>
      </c>
      <c r="DD113" s="199">
        <v>0</v>
      </c>
      <c r="DE113" s="199">
        <v>0</v>
      </c>
      <c r="DF113" s="199">
        <v>0</v>
      </c>
      <c r="DG113" s="199">
        <v>0</v>
      </c>
      <c r="DH113" s="199">
        <v>0</v>
      </c>
      <c r="DI113" s="199">
        <v>10</v>
      </c>
      <c r="DJ113" s="199">
        <v>0</v>
      </c>
      <c r="DK113" s="199">
        <v>0</v>
      </c>
      <c r="DL113" s="199">
        <v>0</v>
      </c>
      <c r="DM113" s="199">
        <v>0</v>
      </c>
      <c r="DN113" s="199">
        <v>0</v>
      </c>
      <c r="DO113" s="199">
        <v>0</v>
      </c>
      <c r="DP113" s="199">
        <v>0</v>
      </c>
      <c r="DQ113" s="199">
        <v>0</v>
      </c>
      <c r="DR113" s="199">
        <v>0</v>
      </c>
      <c r="DS113" s="199">
        <v>15</v>
      </c>
      <c r="DT113" s="199">
        <v>0</v>
      </c>
      <c r="DU113" s="199">
        <v>0</v>
      </c>
      <c r="DV113" s="199">
        <v>0</v>
      </c>
      <c r="DW113" s="199">
        <v>0</v>
      </c>
      <c r="DX113" s="199">
        <v>0</v>
      </c>
      <c r="DY113" s="199">
        <v>0</v>
      </c>
      <c r="DZ113" s="199">
        <v>0</v>
      </c>
      <c r="EA113" s="199">
        <v>0</v>
      </c>
      <c r="EB113" s="199">
        <v>0</v>
      </c>
      <c r="EC113" s="199">
        <v>0</v>
      </c>
      <c r="ED113" s="199">
        <v>0</v>
      </c>
      <c r="EE113" s="199">
        <v>0</v>
      </c>
      <c r="EF113" s="199">
        <v>0</v>
      </c>
      <c r="EG113" s="199">
        <v>0</v>
      </c>
      <c r="EH113" s="199">
        <v>0</v>
      </c>
      <c r="EI113" s="199">
        <v>0</v>
      </c>
      <c r="EJ113" s="199">
        <v>0</v>
      </c>
      <c r="EK113" s="199">
        <v>0</v>
      </c>
      <c r="EL113" s="199">
        <v>0</v>
      </c>
      <c r="EM113" s="199">
        <v>0</v>
      </c>
      <c r="EN113" s="199">
        <v>0</v>
      </c>
      <c r="EO113" s="199">
        <v>0</v>
      </c>
      <c r="EP113" s="199">
        <v>0</v>
      </c>
      <c r="EQ113" s="199">
        <v>0</v>
      </c>
      <c r="ER113" s="199">
        <v>0</v>
      </c>
      <c r="ES113" s="199">
        <v>0</v>
      </c>
    </row>
    <row r="114" spans="1:149" ht="12" customHeight="1">
      <c r="A114" s="31" t="s">
        <v>34</v>
      </c>
      <c r="B114" s="11" t="s">
        <v>72</v>
      </c>
      <c r="C114" s="11" t="s">
        <v>73</v>
      </c>
      <c r="D114" s="11" t="s">
        <v>57</v>
      </c>
      <c r="E114" s="90" t="s">
        <v>113</v>
      </c>
      <c r="F114" s="13">
        <v>0.51300000000000001</v>
      </c>
      <c r="G114" s="2">
        <v>1</v>
      </c>
      <c r="H114" s="2">
        <v>53200</v>
      </c>
      <c r="I114" s="64">
        <v>92.6</v>
      </c>
      <c r="J114" s="64">
        <v>35.17</v>
      </c>
      <c r="K114" s="2">
        <v>19.670000000000002</v>
      </c>
      <c r="L114" s="2">
        <v>7.9</v>
      </c>
      <c r="M114" s="2">
        <v>2.8E-3</v>
      </c>
      <c r="N114" s="2">
        <v>0.32</v>
      </c>
      <c r="O114" s="2">
        <v>0.01</v>
      </c>
      <c r="P114" s="2">
        <v>0.39</v>
      </c>
      <c r="Q114" s="2">
        <v>0.4</v>
      </c>
      <c r="R114" s="2">
        <v>1.0999999999999999E-2</v>
      </c>
      <c r="S114" s="2">
        <v>4.2000000000000003E-2</v>
      </c>
      <c r="T114" s="2">
        <v>1.7999999999999999E-2</v>
      </c>
      <c r="U114" s="2">
        <v>1.6</v>
      </c>
      <c r="V114" s="2">
        <v>130</v>
      </c>
      <c r="W114" s="2">
        <v>4</v>
      </c>
      <c r="X114" s="157" t="s">
        <v>314</v>
      </c>
      <c r="Y114" s="288">
        <v>12400.248000000001</v>
      </c>
      <c r="Z114" s="289">
        <v>2166.71</v>
      </c>
      <c r="AA114" s="290">
        <v>10283.539000000001</v>
      </c>
      <c r="AB114" s="94">
        <v>93535.204000000012</v>
      </c>
      <c r="AC114" s="94">
        <v>1900.0380000000002</v>
      </c>
      <c r="AD114" s="291">
        <f t="shared" si="10"/>
        <v>3.2787622867556094</v>
      </c>
      <c r="AE114" s="292">
        <f t="shared" si="9"/>
        <v>168</v>
      </c>
      <c r="AF114" s="291">
        <f t="shared" si="11"/>
        <v>2.2253092817258628</v>
      </c>
      <c r="AG114" s="98">
        <v>4295882.7826040005</v>
      </c>
      <c r="AH114" s="99">
        <v>2808389.5</v>
      </c>
      <c r="AI114" s="213">
        <v>1246691.6000000001</v>
      </c>
      <c r="AJ114" s="106">
        <v>1561697.9000000001</v>
      </c>
      <c r="AK114" s="114">
        <v>26</v>
      </c>
      <c r="AL114" s="114">
        <v>132</v>
      </c>
      <c r="AM114" s="114">
        <v>2</v>
      </c>
      <c r="AN114" s="114">
        <v>6</v>
      </c>
      <c r="AO114" s="114">
        <v>0</v>
      </c>
      <c r="AP114" s="114">
        <v>2</v>
      </c>
      <c r="AQ114" s="114">
        <v>0</v>
      </c>
      <c r="AR114" s="114">
        <v>0</v>
      </c>
      <c r="AS114" s="114">
        <v>0</v>
      </c>
      <c r="AT114" s="114">
        <v>0</v>
      </c>
      <c r="AU114" s="199">
        <v>0</v>
      </c>
      <c r="AV114" s="199">
        <v>0</v>
      </c>
      <c r="AW114" s="199">
        <v>0</v>
      </c>
      <c r="AX114" s="199">
        <v>0</v>
      </c>
      <c r="AY114" s="199">
        <v>0</v>
      </c>
      <c r="AZ114" s="199">
        <v>0</v>
      </c>
      <c r="BA114" s="199">
        <v>0</v>
      </c>
      <c r="BB114" s="199">
        <v>0</v>
      </c>
      <c r="BC114" s="199">
        <v>0</v>
      </c>
      <c r="BD114" s="199">
        <v>9</v>
      </c>
      <c r="BE114" s="199">
        <v>4</v>
      </c>
      <c r="BF114" s="199">
        <v>0</v>
      </c>
      <c r="BG114" s="199">
        <v>0</v>
      </c>
      <c r="BH114" s="199">
        <v>0</v>
      </c>
      <c r="BI114" s="199">
        <v>0</v>
      </c>
      <c r="BJ114" s="199">
        <v>0</v>
      </c>
      <c r="BK114" s="199">
        <v>0</v>
      </c>
      <c r="BL114" s="199">
        <v>0</v>
      </c>
      <c r="BM114" s="199">
        <v>10</v>
      </c>
      <c r="BN114" s="199">
        <v>0</v>
      </c>
      <c r="BO114" s="199">
        <v>0</v>
      </c>
      <c r="BP114" s="199">
        <v>0</v>
      </c>
      <c r="BQ114" s="199">
        <v>0</v>
      </c>
      <c r="BR114" s="199">
        <v>1</v>
      </c>
      <c r="BS114" s="199">
        <v>0</v>
      </c>
      <c r="BT114" s="199">
        <v>1</v>
      </c>
      <c r="BU114" s="199">
        <v>0</v>
      </c>
      <c r="BV114" s="199">
        <v>0</v>
      </c>
      <c r="BW114" s="199">
        <v>0</v>
      </c>
      <c r="BX114" s="199">
        <v>0</v>
      </c>
      <c r="BY114" s="199">
        <v>1</v>
      </c>
      <c r="BZ114" s="199">
        <v>0</v>
      </c>
      <c r="CA114" s="199">
        <v>0</v>
      </c>
      <c r="CB114" s="199">
        <v>0</v>
      </c>
      <c r="CC114" s="199">
        <v>0</v>
      </c>
      <c r="CD114" s="199">
        <v>0</v>
      </c>
      <c r="CE114" s="199">
        <v>5</v>
      </c>
      <c r="CF114" s="199">
        <v>0</v>
      </c>
      <c r="CG114" s="199">
        <v>0</v>
      </c>
      <c r="CH114" s="199">
        <v>0</v>
      </c>
      <c r="CI114" s="199">
        <v>2</v>
      </c>
      <c r="CJ114" s="199">
        <v>0</v>
      </c>
      <c r="CK114" s="199">
        <v>0</v>
      </c>
      <c r="CL114" s="199">
        <v>14</v>
      </c>
      <c r="CM114" s="199">
        <v>0</v>
      </c>
      <c r="CN114" s="199">
        <v>12</v>
      </c>
      <c r="CO114" s="199">
        <v>14</v>
      </c>
      <c r="CP114" s="199">
        <v>0</v>
      </c>
      <c r="CQ114" s="199">
        <v>7</v>
      </c>
      <c r="CR114" s="199">
        <v>0</v>
      </c>
      <c r="CS114" s="199">
        <v>0</v>
      </c>
      <c r="CT114" s="199">
        <v>0</v>
      </c>
      <c r="CU114" s="199">
        <v>2</v>
      </c>
      <c r="CV114" s="199">
        <v>0</v>
      </c>
      <c r="CW114" s="199">
        <v>0</v>
      </c>
      <c r="CX114" s="199">
        <v>0</v>
      </c>
      <c r="CY114" s="199">
        <v>0</v>
      </c>
      <c r="CZ114" s="199">
        <v>1</v>
      </c>
      <c r="DA114" s="199">
        <v>0</v>
      </c>
      <c r="DB114" s="199">
        <v>67</v>
      </c>
      <c r="DC114" s="199">
        <v>1</v>
      </c>
      <c r="DD114" s="199">
        <v>1</v>
      </c>
      <c r="DE114" s="199">
        <v>0</v>
      </c>
      <c r="DF114" s="199">
        <v>1</v>
      </c>
      <c r="DG114" s="199">
        <v>0</v>
      </c>
      <c r="DH114" s="199">
        <v>1</v>
      </c>
      <c r="DI114" s="199">
        <v>4</v>
      </c>
      <c r="DJ114" s="199">
        <v>0</v>
      </c>
      <c r="DK114" s="199">
        <v>0</v>
      </c>
      <c r="DL114" s="199">
        <v>0</v>
      </c>
      <c r="DM114" s="199">
        <v>0</v>
      </c>
      <c r="DN114" s="199">
        <v>0</v>
      </c>
      <c r="DO114" s="199">
        <v>2</v>
      </c>
      <c r="DP114" s="199">
        <v>0</v>
      </c>
      <c r="DQ114" s="199">
        <v>0</v>
      </c>
      <c r="DR114" s="199">
        <v>0</v>
      </c>
      <c r="DS114" s="199">
        <v>0</v>
      </c>
      <c r="DT114" s="199">
        <v>0</v>
      </c>
      <c r="DU114" s="199">
        <v>0</v>
      </c>
      <c r="DV114" s="199">
        <v>0</v>
      </c>
      <c r="DW114" s="199">
        <v>0</v>
      </c>
      <c r="DX114" s="199">
        <v>0</v>
      </c>
      <c r="DY114" s="199">
        <v>6</v>
      </c>
      <c r="DZ114" s="199">
        <v>0</v>
      </c>
      <c r="EA114" s="199">
        <v>0</v>
      </c>
      <c r="EB114" s="199">
        <v>0</v>
      </c>
      <c r="EC114" s="199">
        <v>0</v>
      </c>
      <c r="ED114" s="199">
        <v>0</v>
      </c>
      <c r="EE114" s="199">
        <v>0</v>
      </c>
      <c r="EF114" s="199">
        <v>0</v>
      </c>
      <c r="EG114" s="199">
        <v>2</v>
      </c>
      <c r="EH114" s="199">
        <v>0</v>
      </c>
      <c r="EI114" s="199">
        <v>0</v>
      </c>
      <c r="EJ114" s="199">
        <v>0</v>
      </c>
      <c r="EK114" s="199">
        <v>0</v>
      </c>
      <c r="EL114" s="199">
        <v>0</v>
      </c>
      <c r="EM114" s="199">
        <v>0</v>
      </c>
      <c r="EN114" s="199">
        <v>0</v>
      </c>
      <c r="EO114" s="199">
        <v>0</v>
      </c>
      <c r="EP114" s="199">
        <v>0</v>
      </c>
      <c r="EQ114" s="199">
        <v>0</v>
      </c>
      <c r="ER114" s="199">
        <v>0</v>
      </c>
      <c r="ES114" s="199">
        <v>0</v>
      </c>
    </row>
    <row r="115" spans="1:149" ht="12" customHeight="1">
      <c r="A115" s="29" t="s">
        <v>34</v>
      </c>
      <c r="B115" s="2" t="s">
        <v>72</v>
      </c>
      <c r="C115" s="2" t="s">
        <v>73</v>
      </c>
      <c r="D115" s="2" t="s">
        <v>57</v>
      </c>
      <c r="E115" s="88" t="s">
        <v>114</v>
      </c>
      <c r="F115" s="4">
        <v>4</v>
      </c>
      <c r="G115" s="2" t="s">
        <v>29</v>
      </c>
      <c r="H115" s="2">
        <v>53480</v>
      </c>
      <c r="I115" s="64">
        <v>86.1</v>
      </c>
      <c r="J115" s="64">
        <v>35.380000000000003</v>
      </c>
      <c r="K115" s="2">
        <v>19.54</v>
      </c>
      <c r="L115" s="2">
        <v>7.9</v>
      </c>
      <c r="M115" s="2" t="s">
        <v>29</v>
      </c>
      <c r="N115" s="2">
        <v>0.33</v>
      </c>
      <c r="O115" s="2">
        <v>0.01</v>
      </c>
      <c r="P115" s="2">
        <v>0.44</v>
      </c>
      <c r="Q115" s="2">
        <v>0.45</v>
      </c>
      <c r="R115" s="2">
        <v>1.7000000000000001E-2</v>
      </c>
      <c r="S115" s="2">
        <v>4.7E-2</v>
      </c>
      <c r="T115" s="2">
        <v>1.7999999999999999E-2</v>
      </c>
      <c r="U115" s="2">
        <v>1.5</v>
      </c>
      <c r="V115" s="2" t="s">
        <v>29</v>
      </c>
      <c r="W115" s="2" t="s">
        <v>29</v>
      </c>
      <c r="X115" s="157" t="s">
        <v>314</v>
      </c>
      <c r="Y115" s="288">
        <v>25517.177000000003</v>
      </c>
      <c r="Z115" s="289">
        <v>4966.7660000000005</v>
      </c>
      <c r="AA115" s="290">
        <v>20883.751</v>
      </c>
      <c r="AB115" s="92">
        <v>152686.38700000002</v>
      </c>
      <c r="AC115" s="92">
        <v>1900.0380000000002</v>
      </c>
      <c r="AD115" s="291"/>
      <c r="AE115" s="292">
        <f t="shared" si="9"/>
        <v>77.5</v>
      </c>
      <c r="AF115" s="291"/>
      <c r="AG115" s="100">
        <v>2981694.4326960007</v>
      </c>
      <c r="AH115" s="99">
        <v>2656719.8000000003</v>
      </c>
      <c r="AI115" s="109">
        <v>1316693.0000000002</v>
      </c>
      <c r="AJ115" s="106">
        <v>1340026.8</v>
      </c>
      <c r="AK115" s="114">
        <v>37.5</v>
      </c>
      <c r="AL115" s="114">
        <v>37.5</v>
      </c>
      <c r="AM115" s="114">
        <v>0</v>
      </c>
      <c r="AN115" s="114">
        <v>0</v>
      </c>
      <c r="AO115" s="114">
        <v>0</v>
      </c>
      <c r="AP115" s="114">
        <v>2.5</v>
      </c>
      <c r="AQ115" s="114">
        <v>0</v>
      </c>
      <c r="AR115" s="114">
        <v>0</v>
      </c>
      <c r="AS115" s="114">
        <v>0</v>
      </c>
      <c r="AT115" s="114">
        <v>0</v>
      </c>
      <c r="AU115" s="199">
        <v>0</v>
      </c>
      <c r="AV115" s="199">
        <v>0</v>
      </c>
      <c r="AW115" s="199">
        <v>0</v>
      </c>
      <c r="AX115" s="199">
        <v>0</v>
      </c>
      <c r="AY115" s="199">
        <v>0</v>
      </c>
      <c r="AZ115" s="199">
        <v>0</v>
      </c>
      <c r="BA115" s="199">
        <v>0</v>
      </c>
      <c r="BB115" s="199">
        <v>0</v>
      </c>
      <c r="BC115" s="199">
        <v>0</v>
      </c>
      <c r="BD115" s="199">
        <v>15</v>
      </c>
      <c r="BE115" s="199">
        <v>15</v>
      </c>
      <c r="BF115" s="199">
        <v>0</v>
      </c>
      <c r="BG115" s="199">
        <v>0</v>
      </c>
      <c r="BH115" s="199">
        <v>0</v>
      </c>
      <c r="BI115" s="199">
        <v>0</v>
      </c>
      <c r="BJ115" s="199">
        <v>0</v>
      </c>
      <c r="BK115" s="199">
        <v>0</v>
      </c>
      <c r="BL115" s="199">
        <v>0</v>
      </c>
      <c r="BM115" s="199">
        <v>0</v>
      </c>
      <c r="BN115" s="199">
        <v>0</v>
      </c>
      <c r="BO115" s="199">
        <v>0</v>
      </c>
      <c r="BP115" s="199">
        <v>0</v>
      </c>
      <c r="BQ115" s="199">
        <v>0</v>
      </c>
      <c r="BR115" s="199">
        <v>0</v>
      </c>
      <c r="BS115" s="199">
        <v>0</v>
      </c>
      <c r="BT115" s="199">
        <v>5</v>
      </c>
      <c r="BU115" s="199">
        <v>0</v>
      </c>
      <c r="BV115" s="199">
        <v>0</v>
      </c>
      <c r="BW115" s="199">
        <v>0</v>
      </c>
      <c r="BX115" s="199">
        <v>0</v>
      </c>
      <c r="BY115" s="199">
        <v>2.5</v>
      </c>
      <c r="BZ115" s="199">
        <v>0</v>
      </c>
      <c r="CA115" s="199">
        <v>0</v>
      </c>
      <c r="CB115" s="199">
        <v>0</v>
      </c>
      <c r="CC115" s="199">
        <v>0</v>
      </c>
      <c r="CD115" s="199">
        <v>0</v>
      </c>
      <c r="CE115" s="199">
        <v>12.5</v>
      </c>
      <c r="CF115" s="199">
        <v>0</v>
      </c>
      <c r="CG115" s="199">
        <v>0</v>
      </c>
      <c r="CH115" s="199">
        <v>0</v>
      </c>
      <c r="CI115" s="199">
        <v>0</v>
      </c>
      <c r="CJ115" s="199">
        <v>0</v>
      </c>
      <c r="CK115" s="199">
        <v>0</v>
      </c>
      <c r="CL115" s="199">
        <v>10</v>
      </c>
      <c r="CM115" s="199">
        <v>0</v>
      </c>
      <c r="CN115" s="199">
        <v>2.5</v>
      </c>
      <c r="CO115" s="199">
        <v>2.5</v>
      </c>
      <c r="CP115" s="199">
        <v>0</v>
      </c>
      <c r="CQ115" s="199">
        <v>0</v>
      </c>
      <c r="CR115" s="199">
        <v>0</v>
      </c>
      <c r="CS115" s="199">
        <v>0</v>
      </c>
      <c r="CT115" s="199">
        <v>0</v>
      </c>
      <c r="CU115" s="199">
        <v>0</v>
      </c>
      <c r="CV115" s="199">
        <v>0</v>
      </c>
      <c r="CW115" s="199">
        <v>0</v>
      </c>
      <c r="CX115" s="199">
        <v>0</v>
      </c>
      <c r="CY115" s="199">
        <v>0</v>
      </c>
      <c r="CZ115" s="199">
        <v>0</v>
      </c>
      <c r="DA115" s="199">
        <v>0</v>
      </c>
      <c r="DB115" s="199">
        <v>7.5</v>
      </c>
      <c r="DC115" s="199">
        <v>0</v>
      </c>
      <c r="DD115" s="199">
        <v>0</v>
      </c>
      <c r="DE115" s="199">
        <v>0</v>
      </c>
      <c r="DF115" s="199">
        <v>0</v>
      </c>
      <c r="DG115" s="199">
        <v>0</v>
      </c>
      <c r="DH115" s="199">
        <v>0</v>
      </c>
      <c r="DI115" s="199">
        <v>2.5</v>
      </c>
      <c r="DJ115" s="199">
        <v>0</v>
      </c>
      <c r="DK115" s="199">
        <v>0</v>
      </c>
      <c r="DL115" s="199">
        <v>0</v>
      </c>
      <c r="DM115" s="199">
        <v>0</v>
      </c>
      <c r="DN115" s="199">
        <v>0</v>
      </c>
      <c r="DO115" s="199">
        <v>0</v>
      </c>
      <c r="DP115" s="199">
        <v>0</v>
      </c>
      <c r="DQ115" s="199">
        <v>0</v>
      </c>
      <c r="DR115" s="199">
        <v>0</v>
      </c>
      <c r="DS115" s="199">
        <v>0</v>
      </c>
      <c r="DT115" s="199">
        <v>0</v>
      </c>
      <c r="DU115" s="199">
        <v>0</v>
      </c>
      <c r="DV115" s="199">
        <v>0</v>
      </c>
      <c r="DW115" s="199">
        <v>0</v>
      </c>
      <c r="DX115" s="199">
        <v>0</v>
      </c>
      <c r="DY115" s="199">
        <v>0</v>
      </c>
      <c r="DZ115" s="199">
        <v>0</v>
      </c>
      <c r="EA115" s="199">
        <v>0</v>
      </c>
      <c r="EB115" s="199">
        <v>0</v>
      </c>
      <c r="EC115" s="199">
        <v>0</v>
      </c>
      <c r="ED115" s="199">
        <v>0</v>
      </c>
      <c r="EE115" s="199">
        <v>0</v>
      </c>
      <c r="EF115" s="199">
        <v>0</v>
      </c>
      <c r="EG115" s="199">
        <v>2.5</v>
      </c>
      <c r="EH115" s="199">
        <v>0</v>
      </c>
      <c r="EI115" s="199">
        <v>0</v>
      </c>
      <c r="EJ115" s="199">
        <v>0</v>
      </c>
      <c r="EK115" s="199">
        <v>0</v>
      </c>
      <c r="EL115" s="199">
        <v>0</v>
      </c>
      <c r="EM115" s="199">
        <v>0</v>
      </c>
      <c r="EN115" s="199">
        <v>0</v>
      </c>
      <c r="EO115" s="199">
        <v>0</v>
      </c>
      <c r="EP115" s="199">
        <v>0</v>
      </c>
      <c r="EQ115" s="199">
        <v>0</v>
      </c>
      <c r="ER115" s="199">
        <v>0</v>
      </c>
      <c r="ES115" s="199">
        <v>0</v>
      </c>
    </row>
    <row r="116" spans="1:149" ht="12" customHeight="1">
      <c r="A116" s="29" t="s">
        <v>34</v>
      </c>
      <c r="B116" s="2" t="s">
        <v>75</v>
      </c>
      <c r="C116" s="2" t="s">
        <v>73</v>
      </c>
      <c r="D116" s="2" t="s">
        <v>57</v>
      </c>
      <c r="E116" s="87" t="s">
        <v>113</v>
      </c>
      <c r="F116" s="4">
        <v>0.51200000000000001</v>
      </c>
      <c r="G116" s="2">
        <v>1.3</v>
      </c>
      <c r="H116" s="2">
        <v>53520</v>
      </c>
      <c r="I116" s="64">
        <v>90.8</v>
      </c>
      <c r="J116" s="64">
        <v>35.4</v>
      </c>
      <c r="K116" s="2">
        <v>21.64</v>
      </c>
      <c r="L116" s="2">
        <v>7.86</v>
      </c>
      <c r="M116" s="2">
        <v>3.5000000000000001E-3</v>
      </c>
      <c r="N116" s="2">
        <v>0.25</v>
      </c>
      <c r="O116" s="2">
        <v>0.01</v>
      </c>
      <c r="P116" s="2">
        <v>0.38</v>
      </c>
      <c r="Q116" s="2">
        <v>0.38</v>
      </c>
      <c r="R116" s="2">
        <v>0.01</v>
      </c>
      <c r="S116" s="2">
        <v>4.2999999999999997E-2</v>
      </c>
      <c r="T116" s="2">
        <v>1.9E-2</v>
      </c>
      <c r="U116" s="2">
        <v>1.5</v>
      </c>
      <c r="V116" s="2">
        <v>130</v>
      </c>
      <c r="W116" s="2">
        <v>4</v>
      </c>
      <c r="X116" s="157" t="s">
        <v>314</v>
      </c>
      <c r="Y116" s="288">
        <v>39750.795000000006</v>
      </c>
      <c r="Z116" s="289">
        <v>29817.263000000003</v>
      </c>
      <c r="AA116" s="290">
        <v>10266.872000000001</v>
      </c>
      <c r="AB116" s="92">
        <v>159403.18800000002</v>
      </c>
      <c r="AC116" s="92">
        <v>5666.78</v>
      </c>
      <c r="AD116" s="291">
        <f>LOG(AC116)</f>
        <v>3.7533363524613916</v>
      </c>
      <c r="AE116" s="292">
        <f t="shared" si="9"/>
        <v>715</v>
      </c>
      <c r="AF116" s="291">
        <f>LOG(AE116)</f>
        <v>2.8543060418010806</v>
      </c>
      <c r="AG116" s="98">
        <v>4485018.298572001</v>
      </c>
      <c r="AH116" s="99">
        <v>3245064.9000000004</v>
      </c>
      <c r="AI116" s="213">
        <v>1561697.9000000001</v>
      </c>
      <c r="AJ116" s="106">
        <v>1683367.0000000002</v>
      </c>
      <c r="AK116" s="114">
        <v>130</v>
      </c>
      <c r="AL116" s="114">
        <v>470</v>
      </c>
      <c r="AM116" s="114">
        <v>7.5</v>
      </c>
      <c r="AN116" s="114">
        <v>80</v>
      </c>
      <c r="AO116" s="114">
        <v>0</v>
      </c>
      <c r="AP116" s="114">
        <v>27.5</v>
      </c>
      <c r="AQ116" s="114">
        <v>0</v>
      </c>
      <c r="AR116" s="114">
        <v>0</v>
      </c>
      <c r="AS116" s="114">
        <v>0</v>
      </c>
      <c r="AT116" s="114">
        <v>0</v>
      </c>
      <c r="AU116" s="199">
        <v>0</v>
      </c>
      <c r="AV116" s="199">
        <v>0</v>
      </c>
      <c r="AW116" s="199">
        <v>0</v>
      </c>
      <c r="AX116" s="199">
        <v>0</v>
      </c>
      <c r="AY116" s="199">
        <v>7.5</v>
      </c>
      <c r="AZ116" s="199">
        <v>0</v>
      </c>
      <c r="BA116" s="199">
        <v>0</v>
      </c>
      <c r="BB116" s="199">
        <v>0</v>
      </c>
      <c r="BC116" s="199">
        <v>0</v>
      </c>
      <c r="BD116" s="199">
        <v>22.5</v>
      </c>
      <c r="BE116" s="199">
        <v>15</v>
      </c>
      <c r="BF116" s="199">
        <v>0</v>
      </c>
      <c r="BG116" s="199">
        <v>0</v>
      </c>
      <c r="BH116" s="199">
        <v>0</v>
      </c>
      <c r="BI116" s="199">
        <v>0</v>
      </c>
      <c r="BJ116" s="199">
        <v>0</v>
      </c>
      <c r="BK116" s="199">
        <v>0</v>
      </c>
      <c r="BL116" s="199">
        <v>0</v>
      </c>
      <c r="BM116" s="199">
        <v>75</v>
      </c>
      <c r="BN116" s="199">
        <v>2.5</v>
      </c>
      <c r="BO116" s="199">
        <v>0</v>
      </c>
      <c r="BP116" s="199">
        <v>0</v>
      </c>
      <c r="BQ116" s="199">
        <v>0</v>
      </c>
      <c r="BR116" s="199">
        <v>0</v>
      </c>
      <c r="BS116" s="199">
        <v>2.5</v>
      </c>
      <c r="BT116" s="199">
        <v>0</v>
      </c>
      <c r="BU116" s="199">
        <v>0</v>
      </c>
      <c r="BV116" s="199">
        <v>0</v>
      </c>
      <c r="BW116" s="199">
        <v>0</v>
      </c>
      <c r="BX116" s="199">
        <v>5</v>
      </c>
      <c r="BY116" s="199">
        <v>0</v>
      </c>
      <c r="BZ116" s="199">
        <v>0</v>
      </c>
      <c r="CA116" s="199">
        <v>0</v>
      </c>
      <c r="CB116" s="199">
        <v>0</v>
      </c>
      <c r="CC116" s="199">
        <v>0</v>
      </c>
      <c r="CD116" s="199">
        <v>0</v>
      </c>
      <c r="CE116" s="199">
        <v>0</v>
      </c>
      <c r="CF116" s="199">
        <v>0</v>
      </c>
      <c r="CG116" s="199">
        <v>0</v>
      </c>
      <c r="CH116" s="199">
        <v>2.5</v>
      </c>
      <c r="CI116" s="199">
        <v>15</v>
      </c>
      <c r="CJ116" s="199">
        <v>0</v>
      </c>
      <c r="CK116" s="199">
        <v>0</v>
      </c>
      <c r="CL116" s="199">
        <v>20</v>
      </c>
      <c r="CM116" s="199">
        <v>0</v>
      </c>
      <c r="CN116" s="199">
        <v>37.5</v>
      </c>
      <c r="CO116" s="199">
        <v>45</v>
      </c>
      <c r="CP116" s="199">
        <v>0</v>
      </c>
      <c r="CQ116" s="199">
        <v>2.5</v>
      </c>
      <c r="CR116" s="199">
        <v>7.5</v>
      </c>
      <c r="CS116" s="199">
        <v>0</v>
      </c>
      <c r="CT116" s="199">
        <v>0</v>
      </c>
      <c r="CU116" s="199">
        <v>7.5</v>
      </c>
      <c r="CV116" s="199">
        <v>0</v>
      </c>
      <c r="CW116" s="199">
        <v>0</v>
      </c>
      <c r="CX116" s="199">
        <v>0</v>
      </c>
      <c r="CY116" s="199">
        <v>0</v>
      </c>
      <c r="CZ116" s="199">
        <v>0</v>
      </c>
      <c r="DA116" s="199">
        <v>5</v>
      </c>
      <c r="DB116" s="199">
        <v>215</v>
      </c>
      <c r="DC116" s="199">
        <v>7.5</v>
      </c>
      <c r="DD116" s="199">
        <v>5</v>
      </c>
      <c r="DE116" s="199">
        <v>0</v>
      </c>
      <c r="DF116" s="199">
        <v>0</v>
      </c>
      <c r="DG116" s="199">
        <v>0</v>
      </c>
      <c r="DH116" s="199">
        <v>5</v>
      </c>
      <c r="DI116" s="199">
        <v>17.5</v>
      </c>
      <c r="DJ116" s="199">
        <v>82.5</v>
      </c>
      <c r="DK116" s="199">
        <v>0</v>
      </c>
      <c r="DL116" s="199">
        <v>0</v>
      </c>
      <c r="DM116" s="199">
        <v>0</v>
      </c>
      <c r="DN116" s="199">
        <v>0</v>
      </c>
      <c r="DO116" s="199">
        <v>5</v>
      </c>
      <c r="DP116" s="199">
        <v>0</v>
      </c>
      <c r="DQ116" s="199">
        <v>0</v>
      </c>
      <c r="DR116" s="199">
        <v>0</v>
      </c>
      <c r="DS116" s="199">
        <v>2.5</v>
      </c>
      <c r="DT116" s="199">
        <v>0</v>
      </c>
      <c r="DU116" s="199">
        <v>0</v>
      </c>
      <c r="DV116" s="199">
        <v>0</v>
      </c>
      <c r="DW116" s="199">
        <v>0</v>
      </c>
      <c r="DX116" s="199">
        <v>0</v>
      </c>
      <c r="DY116" s="199">
        <v>65</v>
      </c>
      <c r="DZ116" s="199">
        <v>12.5</v>
      </c>
      <c r="EA116" s="199">
        <v>0</v>
      </c>
      <c r="EB116" s="199">
        <v>2.5</v>
      </c>
      <c r="EC116" s="199">
        <v>0</v>
      </c>
      <c r="ED116" s="199">
        <v>0</v>
      </c>
      <c r="EE116" s="199">
        <v>0</v>
      </c>
      <c r="EF116" s="199">
        <v>0</v>
      </c>
      <c r="EG116" s="199">
        <v>27.5</v>
      </c>
      <c r="EH116" s="199">
        <v>0</v>
      </c>
      <c r="EI116" s="199">
        <v>0</v>
      </c>
      <c r="EJ116" s="199">
        <v>0</v>
      </c>
      <c r="EK116" s="199">
        <v>0</v>
      </c>
      <c r="EL116" s="199">
        <v>0</v>
      </c>
      <c r="EM116" s="199">
        <v>0</v>
      </c>
      <c r="EN116" s="199">
        <v>0</v>
      </c>
      <c r="EO116" s="199">
        <v>0</v>
      </c>
      <c r="EP116" s="199">
        <v>0</v>
      </c>
      <c r="EQ116" s="199">
        <v>0</v>
      </c>
      <c r="ER116" s="199">
        <v>0</v>
      </c>
      <c r="ES116" s="199">
        <v>0</v>
      </c>
    </row>
    <row r="117" spans="1:149" ht="12" customHeight="1" thickBot="1">
      <c r="A117" s="34" t="s">
        <v>34</v>
      </c>
      <c r="B117" s="12" t="s">
        <v>75</v>
      </c>
      <c r="C117" s="12" t="s">
        <v>73</v>
      </c>
      <c r="D117" s="12" t="s">
        <v>57</v>
      </c>
      <c r="E117" s="89" t="s">
        <v>114</v>
      </c>
      <c r="F117" s="14">
        <v>4</v>
      </c>
      <c r="G117" s="2" t="s">
        <v>29</v>
      </c>
      <c r="H117" s="2">
        <v>54350</v>
      </c>
      <c r="I117" s="64">
        <v>75.099999999999994</v>
      </c>
      <c r="J117" s="64">
        <v>36.020000000000003</v>
      </c>
      <c r="K117" s="2">
        <v>21.12</v>
      </c>
      <c r="L117" s="2">
        <v>7.84</v>
      </c>
      <c r="M117" s="2" t="s">
        <v>29</v>
      </c>
      <c r="N117" s="2">
        <v>0.23</v>
      </c>
      <c r="O117" s="2">
        <v>0.01</v>
      </c>
      <c r="P117" s="2">
        <v>0.32</v>
      </c>
      <c r="Q117" s="2">
        <v>0.33</v>
      </c>
      <c r="R117" s="2">
        <v>2.5999999999999999E-2</v>
      </c>
      <c r="S117" s="2">
        <v>4.2000000000000003E-2</v>
      </c>
      <c r="T117" s="2">
        <v>2.1000000000000001E-2</v>
      </c>
      <c r="U117" s="2">
        <v>1.3</v>
      </c>
      <c r="V117" s="2" t="s">
        <v>29</v>
      </c>
      <c r="W117" s="2" t="s">
        <v>29</v>
      </c>
      <c r="X117" s="157" t="s">
        <v>314</v>
      </c>
      <c r="Y117" s="288">
        <v>57284.479000000007</v>
      </c>
      <c r="Z117" s="289">
        <v>30383.941000000003</v>
      </c>
      <c r="AA117" s="290">
        <v>27733.888000000003</v>
      </c>
      <c r="AB117" s="93">
        <v>281872.304</v>
      </c>
      <c r="AC117" s="93">
        <v>2850.0570000000002</v>
      </c>
      <c r="AD117" s="291"/>
      <c r="AE117" s="292">
        <f t="shared" si="9"/>
        <v>112.5</v>
      </c>
      <c r="AF117" s="291"/>
      <c r="AG117" s="101">
        <v>2529874.8631520001</v>
      </c>
      <c r="AH117" s="102">
        <v>1688367.1</v>
      </c>
      <c r="AI117" s="110">
        <v>958352.50000000012</v>
      </c>
      <c r="AJ117" s="110">
        <v>730014.60000000009</v>
      </c>
      <c r="AK117" s="114">
        <v>87.5</v>
      </c>
      <c r="AL117" s="114">
        <v>25</v>
      </c>
      <c r="AM117" s="114">
        <v>0</v>
      </c>
      <c r="AN117" s="114">
        <v>0</v>
      </c>
      <c r="AO117" s="114">
        <v>0</v>
      </c>
      <c r="AP117" s="114">
        <v>0</v>
      </c>
      <c r="AQ117" s="114">
        <v>0</v>
      </c>
      <c r="AR117" s="114">
        <v>0</v>
      </c>
      <c r="AS117" s="114">
        <v>0</v>
      </c>
      <c r="AT117" s="114">
        <v>0</v>
      </c>
      <c r="AU117" s="199">
        <v>0</v>
      </c>
      <c r="AV117" s="199">
        <v>0</v>
      </c>
      <c r="AW117" s="199">
        <v>0</v>
      </c>
      <c r="AX117" s="199">
        <v>0</v>
      </c>
      <c r="AY117" s="199">
        <v>0</v>
      </c>
      <c r="AZ117" s="199">
        <v>0</v>
      </c>
      <c r="BA117" s="199">
        <v>0</v>
      </c>
      <c r="BB117" s="199">
        <v>0</v>
      </c>
      <c r="BC117" s="199">
        <v>0</v>
      </c>
      <c r="BD117" s="199">
        <v>12.5</v>
      </c>
      <c r="BE117" s="199">
        <v>5</v>
      </c>
      <c r="BF117" s="199">
        <v>0</v>
      </c>
      <c r="BG117" s="199">
        <v>0</v>
      </c>
      <c r="BH117" s="199">
        <v>0</v>
      </c>
      <c r="BI117" s="199">
        <v>0</v>
      </c>
      <c r="BJ117" s="199">
        <v>0</v>
      </c>
      <c r="BK117" s="199">
        <v>0</v>
      </c>
      <c r="BL117" s="199">
        <v>0</v>
      </c>
      <c r="BM117" s="199">
        <v>65</v>
      </c>
      <c r="BN117" s="199">
        <v>0</v>
      </c>
      <c r="BO117" s="199">
        <v>0</v>
      </c>
      <c r="BP117" s="199">
        <v>0</v>
      </c>
      <c r="BQ117" s="199">
        <v>0</v>
      </c>
      <c r="BR117" s="199">
        <v>0</v>
      </c>
      <c r="BS117" s="199">
        <v>0</v>
      </c>
      <c r="BT117" s="199">
        <v>0</v>
      </c>
      <c r="BU117" s="199">
        <v>0</v>
      </c>
      <c r="BV117" s="199">
        <v>0</v>
      </c>
      <c r="BW117" s="199">
        <v>0</v>
      </c>
      <c r="BX117" s="199">
        <v>0</v>
      </c>
      <c r="BY117" s="199">
        <v>2.5</v>
      </c>
      <c r="BZ117" s="199">
        <v>0</v>
      </c>
      <c r="CA117" s="199">
        <v>0</v>
      </c>
      <c r="CB117" s="199">
        <v>2.5</v>
      </c>
      <c r="CC117" s="199">
        <v>0</v>
      </c>
      <c r="CD117" s="199">
        <v>0</v>
      </c>
      <c r="CE117" s="199">
        <v>0</v>
      </c>
      <c r="CF117" s="199">
        <v>0</v>
      </c>
      <c r="CG117" s="199">
        <v>0</v>
      </c>
      <c r="CH117" s="199">
        <v>0</v>
      </c>
      <c r="CI117" s="199">
        <v>0</v>
      </c>
      <c r="CJ117" s="199">
        <v>0</v>
      </c>
      <c r="CK117" s="199">
        <v>0</v>
      </c>
      <c r="CL117" s="199">
        <v>0</v>
      </c>
      <c r="CM117" s="199">
        <v>0</v>
      </c>
      <c r="CN117" s="199">
        <v>2.5</v>
      </c>
      <c r="CO117" s="199">
        <v>10</v>
      </c>
      <c r="CP117" s="199">
        <v>0</v>
      </c>
      <c r="CQ117" s="199">
        <v>0</v>
      </c>
      <c r="CR117" s="199">
        <v>0</v>
      </c>
      <c r="CS117" s="199">
        <v>0</v>
      </c>
      <c r="CT117" s="199">
        <v>0</v>
      </c>
      <c r="CU117" s="199">
        <v>0</v>
      </c>
      <c r="CV117" s="199">
        <v>0</v>
      </c>
      <c r="CW117" s="199">
        <v>0</v>
      </c>
      <c r="CX117" s="199">
        <v>0</v>
      </c>
      <c r="CY117" s="199">
        <v>0</v>
      </c>
      <c r="CZ117" s="199">
        <v>0</v>
      </c>
      <c r="DA117" s="199">
        <v>0</v>
      </c>
      <c r="DB117" s="199">
        <v>0</v>
      </c>
      <c r="DC117" s="199">
        <v>0</v>
      </c>
      <c r="DD117" s="199">
        <v>0</v>
      </c>
      <c r="DE117" s="199">
        <v>0</v>
      </c>
      <c r="DF117" s="199">
        <v>0</v>
      </c>
      <c r="DG117" s="199">
        <v>0</v>
      </c>
      <c r="DH117" s="199">
        <v>0</v>
      </c>
      <c r="DI117" s="199">
        <v>10</v>
      </c>
      <c r="DJ117" s="199">
        <v>2.5</v>
      </c>
      <c r="DK117" s="199">
        <v>0</v>
      </c>
      <c r="DL117" s="199">
        <v>0</v>
      </c>
      <c r="DM117" s="199">
        <v>0</v>
      </c>
      <c r="DN117" s="199">
        <v>0</v>
      </c>
      <c r="DO117" s="199">
        <v>0</v>
      </c>
      <c r="DP117" s="199">
        <v>0</v>
      </c>
      <c r="DQ117" s="199">
        <v>0</v>
      </c>
      <c r="DR117" s="199">
        <v>0</v>
      </c>
      <c r="DS117" s="199">
        <v>0</v>
      </c>
      <c r="DT117" s="199">
        <v>0</v>
      </c>
      <c r="DU117" s="199">
        <v>0</v>
      </c>
      <c r="DV117" s="199">
        <v>0</v>
      </c>
      <c r="DW117" s="199">
        <v>0</v>
      </c>
      <c r="DX117" s="199">
        <v>0</v>
      </c>
      <c r="DY117" s="199">
        <v>0</v>
      </c>
      <c r="DZ117" s="199">
        <v>0</v>
      </c>
      <c r="EA117" s="199">
        <v>0</v>
      </c>
      <c r="EB117" s="199">
        <v>0</v>
      </c>
      <c r="EC117" s="199">
        <v>0</v>
      </c>
      <c r="ED117" s="199">
        <v>0</v>
      </c>
      <c r="EE117" s="199">
        <v>0</v>
      </c>
      <c r="EF117" s="199">
        <v>0</v>
      </c>
      <c r="EG117" s="199">
        <v>0</v>
      </c>
      <c r="EH117" s="199">
        <v>0</v>
      </c>
      <c r="EI117" s="199">
        <v>0</v>
      </c>
      <c r="EJ117" s="199">
        <v>0</v>
      </c>
      <c r="EK117" s="199">
        <v>0</v>
      </c>
      <c r="EL117" s="199">
        <v>0</v>
      </c>
      <c r="EM117" s="199">
        <v>0</v>
      </c>
      <c r="EN117" s="199">
        <v>0</v>
      </c>
      <c r="EO117" s="199">
        <v>0</v>
      </c>
      <c r="EP117" s="199">
        <v>0</v>
      </c>
      <c r="EQ117" s="199">
        <v>0</v>
      </c>
      <c r="ER117" s="199">
        <v>0</v>
      </c>
      <c r="ES117" s="199">
        <v>0</v>
      </c>
    </row>
    <row r="118" spans="1:149" ht="12" customHeight="1">
      <c r="A118" s="31" t="s">
        <v>34</v>
      </c>
      <c r="B118" s="11" t="s">
        <v>78</v>
      </c>
      <c r="C118" s="11" t="s">
        <v>79</v>
      </c>
      <c r="D118" s="11" t="s">
        <v>57</v>
      </c>
      <c r="E118" s="90" t="s">
        <v>113</v>
      </c>
      <c r="F118" s="13">
        <v>0.51600000000000001</v>
      </c>
      <c r="G118" s="2">
        <v>1</v>
      </c>
      <c r="H118" s="2">
        <v>54700</v>
      </c>
      <c r="I118" s="64">
        <v>86</v>
      </c>
      <c r="J118" s="64">
        <v>36.29</v>
      </c>
      <c r="K118" s="2">
        <v>19</v>
      </c>
      <c r="L118" s="2">
        <v>7.83</v>
      </c>
      <c r="M118" s="2">
        <v>4.8999999999999998E-3</v>
      </c>
      <c r="N118" s="2">
        <v>0.25</v>
      </c>
      <c r="O118" s="2">
        <v>1.2999999999999999E-2</v>
      </c>
      <c r="P118" s="2">
        <v>0.39</v>
      </c>
      <c r="Q118" s="2">
        <v>0.4</v>
      </c>
      <c r="R118" s="2">
        <v>0.01</v>
      </c>
      <c r="S118" s="2">
        <v>4.2999999999999997E-2</v>
      </c>
      <c r="T118" s="2">
        <v>2.9000000000000001E-2</v>
      </c>
      <c r="U118" s="2">
        <v>1.6</v>
      </c>
      <c r="V118" s="2">
        <v>130</v>
      </c>
      <c r="W118" s="2">
        <v>5</v>
      </c>
      <c r="X118" s="157" t="s">
        <v>314</v>
      </c>
      <c r="Y118" s="288">
        <v>33200.664000000004</v>
      </c>
      <c r="Z118" s="289">
        <v>18983.713000000003</v>
      </c>
      <c r="AA118" s="290">
        <v>14616.959000000001</v>
      </c>
      <c r="AB118" s="94">
        <v>168286.69900000002</v>
      </c>
      <c r="AC118" s="94">
        <v>1900.0380000000002</v>
      </c>
      <c r="AD118" s="291">
        <f t="shared" ref="AD118:AD124" si="12">LOG(AC118)</f>
        <v>3.2787622867556094</v>
      </c>
      <c r="AE118" s="292">
        <f t="shared" si="9"/>
        <v>1750</v>
      </c>
      <c r="AF118" s="291">
        <f t="shared" ref="AF118:AF124" si="13">LOG(AE118)</f>
        <v>3.2430380486862944</v>
      </c>
      <c r="AG118" s="98">
        <v>2826448.1945000007</v>
      </c>
      <c r="AH118" s="99">
        <v>2070041.4000000004</v>
      </c>
      <c r="AI118" s="213">
        <v>1036687.4000000001</v>
      </c>
      <c r="AJ118" s="106">
        <v>1033354.0000000001</v>
      </c>
      <c r="AK118" s="114">
        <v>20</v>
      </c>
      <c r="AL118" s="114">
        <v>1730</v>
      </c>
      <c r="AM118" s="114">
        <v>0</v>
      </c>
      <c r="AN118" s="114">
        <v>0</v>
      </c>
      <c r="AO118" s="114">
        <v>0</v>
      </c>
      <c r="AP118" s="114">
        <v>0</v>
      </c>
      <c r="AQ118" s="114">
        <v>0</v>
      </c>
      <c r="AR118" s="114">
        <v>0</v>
      </c>
      <c r="AS118" s="114">
        <v>0</v>
      </c>
      <c r="AT118" s="114">
        <v>0</v>
      </c>
      <c r="AU118" s="199">
        <v>0</v>
      </c>
      <c r="AV118" s="199">
        <v>0</v>
      </c>
      <c r="AW118" s="199">
        <v>0</v>
      </c>
      <c r="AX118" s="199">
        <v>0</v>
      </c>
      <c r="AY118" s="199">
        <v>0</v>
      </c>
      <c r="AZ118" s="199">
        <v>0</v>
      </c>
      <c r="BA118" s="199">
        <v>0</v>
      </c>
      <c r="BB118" s="199">
        <v>0</v>
      </c>
      <c r="BC118" s="199">
        <v>0</v>
      </c>
      <c r="BD118" s="199">
        <v>10</v>
      </c>
      <c r="BE118" s="199">
        <v>0</v>
      </c>
      <c r="BF118" s="199">
        <v>0</v>
      </c>
      <c r="BG118" s="199">
        <v>0</v>
      </c>
      <c r="BH118" s="199">
        <v>0</v>
      </c>
      <c r="BI118" s="199">
        <v>0</v>
      </c>
      <c r="BJ118" s="199">
        <v>0</v>
      </c>
      <c r="BK118" s="199">
        <v>0</v>
      </c>
      <c r="BL118" s="199">
        <v>0</v>
      </c>
      <c r="BM118" s="199">
        <v>0</v>
      </c>
      <c r="BN118" s="199">
        <v>0</v>
      </c>
      <c r="BO118" s="199">
        <v>0</v>
      </c>
      <c r="BP118" s="199">
        <v>0</v>
      </c>
      <c r="BQ118" s="199">
        <v>0</v>
      </c>
      <c r="BR118" s="199">
        <v>0</v>
      </c>
      <c r="BS118" s="199">
        <v>0</v>
      </c>
      <c r="BT118" s="199">
        <v>5</v>
      </c>
      <c r="BU118" s="199">
        <v>0</v>
      </c>
      <c r="BV118" s="199">
        <v>0</v>
      </c>
      <c r="BW118" s="199">
        <v>0</v>
      </c>
      <c r="BX118" s="199">
        <v>0</v>
      </c>
      <c r="BY118" s="199">
        <v>5</v>
      </c>
      <c r="BZ118" s="199">
        <v>0</v>
      </c>
      <c r="CA118" s="199">
        <v>0</v>
      </c>
      <c r="CB118" s="199">
        <v>0</v>
      </c>
      <c r="CC118" s="199">
        <v>0</v>
      </c>
      <c r="CD118" s="199">
        <v>0</v>
      </c>
      <c r="CE118" s="199">
        <v>15</v>
      </c>
      <c r="CF118" s="199">
        <v>0</v>
      </c>
      <c r="CG118" s="199">
        <v>0</v>
      </c>
      <c r="CH118" s="199">
        <v>0</v>
      </c>
      <c r="CI118" s="199">
        <v>0</v>
      </c>
      <c r="CJ118" s="199">
        <v>0</v>
      </c>
      <c r="CK118" s="199">
        <v>0</v>
      </c>
      <c r="CL118" s="199">
        <v>35</v>
      </c>
      <c r="CM118" s="199">
        <v>0</v>
      </c>
      <c r="CN118" s="199">
        <v>20</v>
      </c>
      <c r="CO118" s="199">
        <v>50</v>
      </c>
      <c r="CP118" s="199">
        <v>0</v>
      </c>
      <c r="CQ118" s="199">
        <v>5</v>
      </c>
      <c r="CR118" s="199">
        <v>0</v>
      </c>
      <c r="CS118" s="199">
        <v>0</v>
      </c>
      <c r="CT118" s="199">
        <v>0</v>
      </c>
      <c r="CU118" s="199">
        <v>0</v>
      </c>
      <c r="CV118" s="199">
        <v>0</v>
      </c>
      <c r="CW118" s="199">
        <v>0</v>
      </c>
      <c r="CX118" s="199">
        <v>0</v>
      </c>
      <c r="CY118" s="199">
        <v>0</v>
      </c>
      <c r="CZ118" s="199">
        <v>0</v>
      </c>
      <c r="DA118" s="199">
        <v>15</v>
      </c>
      <c r="DB118" s="199">
        <v>1560</v>
      </c>
      <c r="DC118" s="199">
        <v>5</v>
      </c>
      <c r="DD118" s="199">
        <v>10</v>
      </c>
      <c r="DE118" s="199">
        <v>0</v>
      </c>
      <c r="DF118" s="199">
        <v>5</v>
      </c>
      <c r="DG118" s="199">
        <v>0</v>
      </c>
      <c r="DH118" s="199">
        <v>0</v>
      </c>
      <c r="DI118" s="199">
        <v>10</v>
      </c>
      <c r="DJ118" s="199">
        <v>0</v>
      </c>
      <c r="DK118" s="199">
        <v>0</v>
      </c>
      <c r="DL118" s="199">
        <v>0</v>
      </c>
      <c r="DM118" s="199">
        <v>0</v>
      </c>
      <c r="DN118" s="199">
        <v>0</v>
      </c>
      <c r="DO118" s="199">
        <v>0</v>
      </c>
      <c r="DP118" s="199">
        <v>0</v>
      </c>
      <c r="DQ118" s="199">
        <v>0</v>
      </c>
      <c r="DR118" s="199">
        <v>0</v>
      </c>
      <c r="DS118" s="199">
        <v>0</v>
      </c>
      <c r="DT118" s="199">
        <v>0</v>
      </c>
      <c r="DU118" s="199">
        <v>0</v>
      </c>
      <c r="DV118" s="199">
        <v>0</v>
      </c>
      <c r="DW118" s="199">
        <v>0</v>
      </c>
      <c r="DX118" s="199">
        <v>0</v>
      </c>
      <c r="DY118" s="199">
        <v>0</v>
      </c>
      <c r="DZ118" s="199">
        <v>0</v>
      </c>
      <c r="EA118" s="199">
        <v>0</v>
      </c>
      <c r="EB118" s="199">
        <v>0</v>
      </c>
      <c r="EC118" s="199">
        <v>0</v>
      </c>
      <c r="ED118" s="199">
        <v>0</v>
      </c>
      <c r="EE118" s="199">
        <v>0</v>
      </c>
      <c r="EF118" s="199">
        <v>0</v>
      </c>
      <c r="EG118" s="199">
        <v>0</v>
      </c>
      <c r="EH118" s="199">
        <v>0</v>
      </c>
      <c r="EI118" s="199">
        <v>0</v>
      </c>
      <c r="EJ118" s="199">
        <v>0</v>
      </c>
      <c r="EK118" s="199">
        <v>0</v>
      </c>
      <c r="EL118" s="199">
        <v>0</v>
      </c>
      <c r="EM118" s="199">
        <v>0</v>
      </c>
      <c r="EN118" s="199">
        <v>0</v>
      </c>
      <c r="EO118" s="199">
        <v>0</v>
      </c>
      <c r="EP118" s="199">
        <v>0</v>
      </c>
      <c r="EQ118" s="199">
        <v>0</v>
      </c>
      <c r="ER118" s="199">
        <v>0</v>
      </c>
      <c r="ES118" s="199">
        <v>0</v>
      </c>
    </row>
    <row r="119" spans="1:149" ht="12" customHeight="1">
      <c r="A119" s="29" t="s">
        <v>34</v>
      </c>
      <c r="B119" s="2" t="s">
        <v>78</v>
      </c>
      <c r="C119" s="2" t="s">
        <v>79</v>
      </c>
      <c r="D119" s="2" t="s">
        <v>57</v>
      </c>
      <c r="E119" s="88" t="s">
        <v>114</v>
      </c>
      <c r="F119" s="4">
        <v>4</v>
      </c>
      <c r="G119" s="2" t="s">
        <v>29</v>
      </c>
      <c r="H119" s="2">
        <v>54820</v>
      </c>
      <c r="I119" s="64">
        <v>83</v>
      </c>
      <c r="J119" s="64">
        <v>36.369999999999997</v>
      </c>
      <c r="K119" s="2">
        <v>19.11</v>
      </c>
      <c r="L119" s="2">
        <v>7.82</v>
      </c>
      <c r="M119" s="2" t="s">
        <v>29</v>
      </c>
      <c r="N119" s="2">
        <v>0.23</v>
      </c>
      <c r="O119" s="2">
        <v>1.4999999999999999E-2</v>
      </c>
      <c r="P119" s="2">
        <v>0.41</v>
      </c>
      <c r="Q119" s="2">
        <v>0.42</v>
      </c>
      <c r="R119" s="2">
        <v>1.6E-2</v>
      </c>
      <c r="S119" s="2">
        <v>4.4999999999999998E-2</v>
      </c>
      <c r="T119" s="2">
        <v>3.2000000000000001E-2</v>
      </c>
      <c r="U119" s="2">
        <v>1.6</v>
      </c>
      <c r="V119" s="2" t="s">
        <v>29</v>
      </c>
      <c r="W119" s="2" t="s">
        <v>29</v>
      </c>
      <c r="X119" s="157" t="s">
        <v>314</v>
      </c>
      <c r="Y119" s="288">
        <v>62034.574000000008</v>
      </c>
      <c r="Z119" s="289">
        <v>25650.513000000003</v>
      </c>
      <c r="AA119" s="290">
        <v>37384.081000000006</v>
      </c>
      <c r="AB119" s="92">
        <v>371690.76700000005</v>
      </c>
      <c r="AC119" s="92">
        <v>950.01900000000012</v>
      </c>
      <c r="AD119" s="291">
        <f t="shared" si="12"/>
        <v>2.9777322910916282</v>
      </c>
      <c r="AE119" s="292">
        <f t="shared" si="9"/>
        <v>870</v>
      </c>
      <c r="AF119" s="291">
        <f t="shared" si="13"/>
        <v>2.9395192526186187</v>
      </c>
      <c r="AG119" s="100">
        <v>2926055.3199360007</v>
      </c>
      <c r="AH119" s="99">
        <v>2066708</v>
      </c>
      <c r="AI119" s="109">
        <v>1190023.8</v>
      </c>
      <c r="AJ119" s="106">
        <v>876684.20000000007</v>
      </c>
      <c r="AK119" s="114">
        <v>20</v>
      </c>
      <c r="AL119" s="114">
        <v>847.5</v>
      </c>
      <c r="AM119" s="114">
        <v>0</v>
      </c>
      <c r="AN119" s="114">
        <v>0</v>
      </c>
      <c r="AO119" s="114">
        <v>0</v>
      </c>
      <c r="AP119" s="114">
        <v>2.5</v>
      </c>
      <c r="AQ119" s="114">
        <v>0</v>
      </c>
      <c r="AR119" s="114">
        <v>0</v>
      </c>
      <c r="AS119" s="114">
        <v>0</v>
      </c>
      <c r="AT119" s="114">
        <v>0</v>
      </c>
      <c r="AU119" s="199">
        <v>0</v>
      </c>
      <c r="AV119" s="199">
        <v>0</v>
      </c>
      <c r="AW119" s="199">
        <v>0</v>
      </c>
      <c r="AX119" s="199">
        <v>0</v>
      </c>
      <c r="AY119" s="199">
        <v>0</v>
      </c>
      <c r="AZ119" s="199">
        <v>0</v>
      </c>
      <c r="BA119" s="199">
        <v>0</v>
      </c>
      <c r="BB119" s="199">
        <v>0</v>
      </c>
      <c r="BC119" s="199">
        <v>0</v>
      </c>
      <c r="BD119" s="199">
        <v>2.5</v>
      </c>
      <c r="BE119" s="199">
        <v>0</v>
      </c>
      <c r="BF119" s="199">
        <v>0</v>
      </c>
      <c r="BG119" s="199">
        <v>0</v>
      </c>
      <c r="BH119" s="199">
        <v>0</v>
      </c>
      <c r="BI119" s="199">
        <v>0</v>
      </c>
      <c r="BJ119" s="199">
        <v>0</v>
      </c>
      <c r="BK119" s="199">
        <v>0</v>
      </c>
      <c r="BL119" s="199">
        <v>0</v>
      </c>
      <c r="BM119" s="199">
        <v>10</v>
      </c>
      <c r="BN119" s="199">
        <v>0</v>
      </c>
      <c r="BO119" s="199">
        <v>0</v>
      </c>
      <c r="BP119" s="199">
        <v>0</v>
      </c>
      <c r="BQ119" s="199">
        <v>0</v>
      </c>
      <c r="BR119" s="199">
        <v>0</v>
      </c>
      <c r="BS119" s="199">
        <v>0</v>
      </c>
      <c r="BT119" s="199">
        <v>2.5</v>
      </c>
      <c r="BU119" s="199">
        <v>0</v>
      </c>
      <c r="BV119" s="199">
        <v>0</v>
      </c>
      <c r="BW119" s="199">
        <v>0</v>
      </c>
      <c r="BX119" s="199">
        <v>0</v>
      </c>
      <c r="BY119" s="199">
        <v>5</v>
      </c>
      <c r="BZ119" s="199">
        <v>0</v>
      </c>
      <c r="CA119" s="199">
        <v>0</v>
      </c>
      <c r="CB119" s="199">
        <v>0</v>
      </c>
      <c r="CC119" s="199">
        <v>0</v>
      </c>
      <c r="CD119" s="199">
        <v>0</v>
      </c>
      <c r="CE119" s="199">
        <v>0</v>
      </c>
      <c r="CF119" s="199">
        <v>0</v>
      </c>
      <c r="CG119" s="199">
        <v>0</v>
      </c>
      <c r="CH119" s="199">
        <v>0</v>
      </c>
      <c r="CI119" s="199">
        <v>0</v>
      </c>
      <c r="CJ119" s="199">
        <v>0</v>
      </c>
      <c r="CK119" s="199">
        <v>0</v>
      </c>
      <c r="CL119" s="199">
        <v>10</v>
      </c>
      <c r="CM119" s="199">
        <v>0</v>
      </c>
      <c r="CN119" s="199">
        <v>5</v>
      </c>
      <c r="CO119" s="199">
        <v>5</v>
      </c>
      <c r="CP119" s="199">
        <v>0</v>
      </c>
      <c r="CQ119" s="199">
        <v>2.5</v>
      </c>
      <c r="CR119" s="199">
        <v>0</v>
      </c>
      <c r="CS119" s="199">
        <v>0</v>
      </c>
      <c r="CT119" s="199">
        <v>0</v>
      </c>
      <c r="CU119" s="199">
        <v>0</v>
      </c>
      <c r="CV119" s="199">
        <v>0</v>
      </c>
      <c r="CW119" s="199">
        <v>0</v>
      </c>
      <c r="CX119" s="199">
        <v>0</v>
      </c>
      <c r="CY119" s="199">
        <v>0</v>
      </c>
      <c r="CZ119" s="199">
        <v>0</v>
      </c>
      <c r="DA119" s="199">
        <v>17.5</v>
      </c>
      <c r="DB119" s="199">
        <v>797.5</v>
      </c>
      <c r="DC119" s="199">
        <v>5</v>
      </c>
      <c r="DD119" s="199">
        <v>0</v>
      </c>
      <c r="DE119" s="199">
        <v>0</v>
      </c>
      <c r="DF119" s="199">
        <v>0</v>
      </c>
      <c r="DG119" s="199">
        <v>0</v>
      </c>
      <c r="DH119" s="199">
        <v>0</v>
      </c>
      <c r="DI119" s="199">
        <v>5</v>
      </c>
      <c r="DJ119" s="199">
        <v>0</v>
      </c>
      <c r="DK119" s="199">
        <v>0</v>
      </c>
      <c r="DL119" s="199">
        <v>0</v>
      </c>
      <c r="DM119" s="199">
        <v>0</v>
      </c>
      <c r="DN119" s="199">
        <v>0</v>
      </c>
      <c r="DO119" s="199">
        <v>0</v>
      </c>
      <c r="DP119" s="199">
        <v>0</v>
      </c>
      <c r="DQ119" s="199">
        <v>0</v>
      </c>
      <c r="DR119" s="199">
        <v>0</v>
      </c>
      <c r="DS119" s="199">
        <v>0</v>
      </c>
      <c r="DT119" s="199">
        <v>0</v>
      </c>
      <c r="DU119" s="199">
        <v>0</v>
      </c>
      <c r="DV119" s="199">
        <v>0</v>
      </c>
      <c r="DW119" s="199">
        <v>0</v>
      </c>
      <c r="DX119" s="199">
        <v>0</v>
      </c>
      <c r="DY119" s="199">
        <v>0</v>
      </c>
      <c r="DZ119" s="199">
        <v>0</v>
      </c>
      <c r="EA119" s="199">
        <v>0</v>
      </c>
      <c r="EB119" s="199">
        <v>0</v>
      </c>
      <c r="EC119" s="199">
        <v>0</v>
      </c>
      <c r="ED119" s="199">
        <v>0</v>
      </c>
      <c r="EE119" s="199">
        <v>0</v>
      </c>
      <c r="EF119" s="199">
        <v>0</v>
      </c>
      <c r="EG119" s="199">
        <v>2.5</v>
      </c>
      <c r="EH119" s="199">
        <v>0</v>
      </c>
      <c r="EI119" s="199">
        <v>0</v>
      </c>
      <c r="EJ119" s="199">
        <v>0</v>
      </c>
      <c r="EK119" s="199">
        <v>0</v>
      </c>
      <c r="EL119" s="199">
        <v>0</v>
      </c>
      <c r="EM119" s="199">
        <v>0</v>
      </c>
      <c r="EN119" s="199">
        <v>0</v>
      </c>
      <c r="EO119" s="199">
        <v>0</v>
      </c>
      <c r="EP119" s="199">
        <v>0</v>
      </c>
      <c r="EQ119" s="199">
        <v>0</v>
      </c>
      <c r="ER119" s="199">
        <v>0</v>
      </c>
      <c r="ES119" s="199">
        <v>0</v>
      </c>
    </row>
    <row r="120" spans="1:149" ht="12" customHeight="1">
      <c r="A120" s="29" t="s">
        <v>34</v>
      </c>
      <c r="B120" s="2" t="s">
        <v>81</v>
      </c>
      <c r="C120" s="2" t="s">
        <v>79</v>
      </c>
      <c r="D120" s="2" t="s">
        <v>57</v>
      </c>
      <c r="E120" s="87" t="s">
        <v>113</v>
      </c>
      <c r="F120" s="4">
        <v>0.501</v>
      </c>
      <c r="G120" s="2">
        <v>1.4</v>
      </c>
      <c r="H120" s="2">
        <v>56340</v>
      </c>
      <c r="I120" s="64">
        <v>78.8</v>
      </c>
      <c r="J120" s="64">
        <v>37.5</v>
      </c>
      <c r="K120" s="2">
        <v>17.7</v>
      </c>
      <c r="L120" s="2">
        <v>7.88</v>
      </c>
      <c r="M120" s="2">
        <v>2.3999999999999998E-3</v>
      </c>
      <c r="N120" s="2">
        <v>0.28000000000000003</v>
      </c>
      <c r="O120" s="2">
        <v>1.2999999999999999E-2</v>
      </c>
      <c r="P120" s="2">
        <v>0.36</v>
      </c>
      <c r="Q120" s="2">
        <v>0.37</v>
      </c>
      <c r="R120" s="2">
        <v>1.7000000000000001E-2</v>
      </c>
      <c r="S120" s="2">
        <v>0.04</v>
      </c>
      <c r="T120" s="2">
        <v>1.6E-2</v>
      </c>
      <c r="U120" s="2">
        <v>1.7</v>
      </c>
      <c r="V120" s="2">
        <v>130</v>
      </c>
      <c r="W120" s="2">
        <v>4</v>
      </c>
      <c r="X120" s="157" t="s">
        <v>314</v>
      </c>
      <c r="Y120" s="288">
        <v>56467.796000000002</v>
      </c>
      <c r="Z120" s="289">
        <v>32600.652000000002</v>
      </c>
      <c r="AA120" s="290">
        <v>24583.825000000001</v>
      </c>
      <c r="AB120" s="92">
        <v>244688.22700000001</v>
      </c>
      <c r="AC120" s="92">
        <v>11166.89</v>
      </c>
      <c r="AD120" s="291">
        <f t="shared" si="12"/>
        <v>4.0479322381199632</v>
      </c>
      <c r="AE120" s="292">
        <f t="shared" si="9"/>
        <v>655</v>
      </c>
      <c r="AF120" s="291">
        <f t="shared" si="13"/>
        <v>2.8162412999917832</v>
      </c>
      <c r="AG120" s="98">
        <v>3659479.9881360009</v>
      </c>
      <c r="AH120" s="99">
        <v>4276752.2</v>
      </c>
      <c r="AI120" s="213">
        <v>1620032.4000000001</v>
      </c>
      <c r="AJ120" s="106">
        <v>2656719.8000000003</v>
      </c>
      <c r="AK120" s="114">
        <v>85</v>
      </c>
      <c r="AL120" s="114">
        <v>495</v>
      </c>
      <c r="AM120" s="114">
        <v>5</v>
      </c>
      <c r="AN120" s="114">
        <v>65</v>
      </c>
      <c r="AO120" s="114">
        <v>0</v>
      </c>
      <c r="AP120" s="114">
        <v>5</v>
      </c>
      <c r="AQ120" s="114">
        <v>0</v>
      </c>
      <c r="AR120" s="114">
        <v>0</v>
      </c>
      <c r="AS120" s="114">
        <v>0</v>
      </c>
      <c r="AT120" s="114">
        <v>0</v>
      </c>
      <c r="AU120" s="199">
        <v>0</v>
      </c>
      <c r="AV120" s="199">
        <v>0</v>
      </c>
      <c r="AW120" s="199">
        <v>0</v>
      </c>
      <c r="AX120" s="199">
        <v>0</v>
      </c>
      <c r="AY120" s="199">
        <v>0</v>
      </c>
      <c r="AZ120" s="199">
        <v>0</v>
      </c>
      <c r="BA120" s="199">
        <v>25</v>
      </c>
      <c r="BB120" s="199">
        <v>0</v>
      </c>
      <c r="BC120" s="199">
        <v>0</v>
      </c>
      <c r="BD120" s="199">
        <v>10</v>
      </c>
      <c r="BE120" s="199">
        <v>30</v>
      </c>
      <c r="BF120" s="199">
        <v>0</v>
      </c>
      <c r="BG120" s="199">
        <v>0</v>
      </c>
      <c r="BH120" s="199">
        <v>0</v>
      </c>
      <c r="BI120" s="199">
        <v>5</v>
      </c>
      <c r="BJ120" s="199">
        <v>0</v>
      </c>
      <c r="BK120" s="199">
        <v>0</v>
      </c>
      <c r="BL120" s="199">
        <v>0</v>
      </c>
      <c r="BM120" s="199">
        <v>0</v>
      </c>
      <c r="BN120" s="199">
        <v>5</v>
      </c>
      <c r="BO120" s="199">
        <v>0</v>
      </c>
      <c r="BP120" s="199">
        <v>0</v>
      </c>
      <c r="BQ120" s="199">
        <v>0</v>
      </c>
      <c r="BR120" s="199">
        <v>0</v>
      </c>
      <c r="BS120" s="199">
        <v>0</v>
      </c>
      <c r="BT120" s="199">
        <v>0</v>
      </c>
      <c r="BU120" s="199">
        <v>0</v>
      </c>
      <c r="BV120" s="199">
        <v>0</v>
      </c>
      <c r="BW120" s="199">
        <v>0</v>
      </c>
      <c r="BX120" s="199">
        <v>0</v>
      </c>
      <c r="BY120" s="199">
        <v>10</v>
      </c>
      <c r="BZ120" s="199">
        <v>0</v>
      </c>
      <c r="CA120" s="199">
        <v>0</v>
      </c>
      <c r="CB120" s="199">
        <v>0</v>
      </c>
      <c r="CC120" s="199">
        <v>0</v>
      </c>
      <c r="CD120" s="199">
        <v>0</v>
      </c>
      <c r="CE120" s="199">
        <v>0</v>
      </c>
      <c r="CF120" s="199">
        <v>0</v>
      </c>
      <c r="CG120" s="199">
        <v>0</v>
      </c>
      <c r="CH120" s="199">
        <v>0</v>
      </c>
      <c r="CI120" s="199">
        <v>0</v>
      </c>
      <c r="CJ120" s="199">
        <v>0</v>
      </c>
      <c r="CK120" s="199">
        <v>0</v>
      </c>
      <c r="CL120" s="199">
        <v>60</v>
      </c>
      <c r="CM120" s="199">
        <v>0</v>
      </c>
      <c r="CN120" s="199">
        <v>235</v>
      </c>
      <c r="CO120" s="199">
        <v>60</v>
      </c>
      <c r="CP120" s="199">
        <v>0</v>
      </c>
      <c r="CQ120" s="199">
        <v>35</v>
      </c>
      <c r="CR120" s="199">
        <v>0</v>
      </c>
      <c r="CS120" s="199">
        <v>0</v>
      </c>
      <c r="CT120" s="199">
        <v>0</v>
      </c>
      <c r="CU120" s="199">
        <v>10</v>
      </c>
      <c r="CV120" s="199">
        <v>0</v>
      </c>
      <c r="CW120" s="199">
        <v>0</v>
      </c>
      <c r="CX120" s="199">
        <v>0</v>
      </c>
      <c r="CY120" s="199">
        <v>0</v>
      </c>
      <c r="CZ120" s="199">
        <v>0</v>
      </c>
      <c r="DA120" s="199">
        <v>0</v>
      </c>
      <c r="DB120" s="199">
        <v>35</v>
      </c>
      <c r="DC120" s="199">
        <v>20</v>
      </c>
      <c r="DD120" s="199">
        <v>5</v>
      </c>
      <c r="DE120" s="199">
        <v>0</v>
      </c>
      <c r="DF120" s="199">
        <v>5</v>
      </c>
      <c r="DG120" s="199">
        <v>0</v>
      </c>
      <c r="DH120" s="199">
        <v>0</v>
      </c>
      <c r="DI120" s="199">
        <v>30</v>
      </c>
      <c r="DJ120" s="199">
        <v>0</v>
      </c>
      <c r="DK120" s="199">
        <v>0</v>
      </c>
      <c r="DL120" s="199">
        <v>0</v>
      </c>
      <c r="DM120" s="199">
        <v>0</v>
      </c>
      <c r="DN120" s="199">
        <v>0</v>
      </c>
      <c r="DO120" s="199">
        <v>0</v>
      </c>
      <c r="DP120" s="199">
        <v>0</v>
      </c>
      <c r="DQ120" s="199">
        <v>0</v>
      </c>
      <c r="DR120" s="199">
        <v>0</v>
      </c>
      <c r="DS120" s="199">
        <v>5</v>
      </c>
      <c r="DT120" s="199">
        <v>0</v>
      </c>
      <c r="DU120" s="199">
        <v>0</v>
      </c>
      <c r="DV120" s="199">
        <v>0</v>
      </c>
      <c r="DW120" s="199">
        <v>0</v>
      </c>
      <c r="DX120" s="199">
        <v>0</v>
      </c>
      <c r="DY120" s="199">
        <v>60</v>
      </c>
      <c r="DZ120" s="199">
        <v>0</v>
      </c>
      <c r="EA120" s="199">
        <v>0</v>
      </c>
      <c r="EB120" s="199">
        <v>5</v>
      </c>
      <c r="EC120" s="199">
        <v>0</v>
      </c>
      <c r="ED120" s="199">
        <v>0</v>
      </c>
      <c r="EE120" s="199">
        <v>0</v>
      </c>
      <c r="EF120" s="199">
        <v>0</v>
      </c>
      <c r="EG120" s="199">
        <v>5</v>
      </c>
      <c r="EH120" s="199">
        <v>0</v>
      </c>
      <c r="EI120" s="199">
        <v>0</v>
      </c>
      <c r="EJ120" s="199">
        <v>0</v>
      </c>
      <c r="EK120" s="199">
        <v>0</v>
      </c>
      <c r="EL120" s="199">
        <v>0</v>
      </c>
      <c r="EM120" s="199">
        <v>0</v>
      </c>
      <c r="EN120" s="199">
        <v>0</v>
      </c>
      <c r="EO120" s="199">
        <v>0</v>
      </c>
      <c r="EP120" s="199">
        <v>0</v>
      </c>
      <c r="EQ120" s="199">
        <v>0</v>
      </c>
      <c r="ER120" s="199">
        <v>0</v>
      </c>
      <c r="ES120" s="199">
        <v>0</v>
      </c>
    </row>
    <row r="121" spans="1:149" ht="12" customHeight="1" thickBot="1">
      <c r="A121" s="34" t="s">
        <v>34</v>
      </c>
      <c r="B121" s="12" t="s">
        <v>81</v>
      </c>
      <c r="C121" s="12" t="s">
        <v>79</v>
      </c>
      <c r="D121" s="12" t="s">
        <v>57</v>
      </c>
      <c r="E121" s="89" t="s">
        <v>114</v>
      </c>
      <c r="F121" s="14">
        <v>3.8</v>
      </c>
      <c r="G121" s="2" t="s">
        <v>29</v>
      </c>
      <c r="H121" s="2">
        <v>56330</v>
      </c>
      <c r="I121" s="64">
        <v>78.099999999999994</v>
      </c>
      <c r="J121" s="64">
        <v>37.49</v>
      </c>
      <c r="K121" s="2">
        <v>17.649999999999999</v>
      </c>
      <c r="L121" s="2">
        <v>7.88</v>
      </c>
      <c r="M121" s="2" t="s">
        <v>29</v>
      </c>
      <c r="N121" s="2">
        <v>0.28999999999999998</v>
      </c>
      <c r="O121" s="2">
        <v>1.4999999999999999E-2</v>
      </c>
      <c r="P121" s="2">
        <v>0.38</v>
      </c>
      <c r="Q121" s="2">
        <v>0.4</v>
      </c>
      <c r="R121" s="2">
        <v>2.1000000000000001E-2</v>
      </c>
      <c r="S121" s="2">
        <v>4.2000000000000003E-2</v>
      </c>
      <c r="T121" s="2">
        <v>1.7000000000000001E-2</v>
      </c>
      <c r="U121" s="2">
        <v>1.8</v>
      </c>
      <c r="V121" s="2" t="s">
        <v>29</v>
      </c>
      <c r="W121" s="2" t="s">
        <v>29</v>
      </c>
      <c r="X121" s="157" t="s">
        <v>314</v>
      </c>
      <c r="Y121" s="288">
        <v>29800.596000000001</v>
      </c>
      <c r="Z121" s="289">
        <v>25100.502000000004</v>
      </c>
      <c r="AA121" s="290">
        <v>4950.0990000000002</v>
      </c>
      <c r="AB121" s="93">
        <v>190820.48300000001</v>
      </c>
      <c r="AC121" s="93">
        <v>10183.537</v>
      </c>
      <c r="AD121" s="291">
        <f t="shared" si="12"/>
        <v>4.0078986456616912</v>
      </c>
      <c r="AE121" s="292">
        <f t="shared" si="9"/>
        <v>178.125</v>
      </c>
      <c r="AF121" s="291">
        <f t="shared" si="13"/>
        <v>2.2507248773525856</v>
      </c>
      <c r="AG121" s="101">
        <v>3963865.2757200007</v>
      </c>
      <c r="AH121" s="102">
        <v>4940098.8000000007</v>
      </c>
      <c r="AI121" s="110">
        <v>1893371.2000000002</v>
      </c>
      <c r="AJ121" s="110">
        <v>3046727.6</v>
      </c>
      <c r="AK121" s="114">
        <v>53.125</v>
      </c>
      <c r="AL121" s="114">
        <v>109.375</v>
      </c>
      <c r="AM121" s="114">
        <v>0</v>
      </c>
      <c r="AN121" s="114">
        <v>12.5</v>
      </c>
      <c r="AO121" s="114">
        <v>0</v>
      </c>
      <c r="AP121" s="114">
        <v>3.125</v>
      </c>
      <c r="AQ121" s="114">
        <v>0</v>
      </c>
      <c r="AR121" s="114">
        <v>0</v>
      </c>
      <c r="AS121" s="114">
        <v>0</v>
      </c>
      <c r="AT121" s="114">
        <v>0</v>
      </c>
      <c r="AU121" s="199">
        <v>0</v>
      </c>
      <c r="AV121" s="199">
        <v>0</v>
      </c>
      <c r="AW121" s="199">
        <v>0</v>
      </c>
      <c r="AX121" s="199">
        <v>0</v>
      </c>
      <c r="AY121" s="199">
        <v>0</v>
      </c>
      <c r="AZ121" s="199">
        <v>0</v>
      </c>
      <c r="BA121" s="199">
        <v>0</v>
      </c>
      <c r="BB121" s="199">
        <v>0</v>
      </c>
      <c r="BC121" s="199">
        <v>0</v>
      </c>
      <c r="BD121" s="199">
        <v>6.25</v>
      </c>
      <c r="BE121" s="199">
        <v>3.125</v>
      </c>
      <c r="BF121" s="199">
        <v>0</v>
      </c>
      <c r="BG121" s="199">
        <v>0</v>
      </c>
      <c r="BH121" s="199">
        <v>0</v>
      </c>
      <c r="BI121" s="199">
        <v>0</v>
      </c>
      <c r="BJ121" s="199">
        <v>0</v>
      </c>
      <c r="BK121" s="199">
        <v>0</v>
      </c>
      <c r="BL121" s="199">
        <v>0</v>
      </c>
      <c r="BM121" s="199">
        <v>37.5</v>
      </c>
      <c r="BN121" s="199">
        <v>0</v>
      </c>
      <c r="BO121" s="199">
        <v>0</v>
      </c>
      <c r="BP121" s="199">
        <v>0</v>
      </c>
      <c r="BQ121" s="199">
        <v>0</v>
      </c>
      <c r="BR121" s="199">
        <v>0</v>
      </c>
      <c r="BS121" s="199">
        <v>0</v>
      </c>
      <c r="BT121" s="199">
        <v>0</v>
      </c>
      <c r="BU121" s="199">
        <v>0</v>
      </c>
      <c r="BV121" s="199">
        <v>0</v>
      </c>
      <c r="BW121" s="199">
        <v>0</v>
      </c>
      <c r="BX121" s="199">
        <v>3.125</v>
      </c>
      <c r="BY121" s="199">
        <v>3.125</v>
      </c>
      <c r="BZ121" s="199">
        <v>0</v>
      </c>
      <c r="CA121" s="199">
        <v>0</v>
      </c>
      <c r="CB121" s="199">
        <v>0</v>
      </c>
      <c r="CC121" s="199">
        <v>0</v>
      </c>
      <c r="CD121" s="199">
        <v>0</v>
      </c>
      <c r="CE121" s="199">
        <v>0</v>
      </c>
      <c r="CF121" s="199">
        <v>0</v>
      </c>
      <c r="CG121" s="199">
        <v>0</v>
      </c>
      <c r="CH121" s="199">
        <v>0</v>
      </c>
      <c r="CI121" s="199">
        <v>0</v>
      </c>
      <c r="CJ121" s="199">
        <v>0</v>
      </c>
      <c r="CK121" s="199">
        <v>0</v>
      </c>
      <c r="CL121" s="199">
        <v>28.125</v>
      </c>
      <c r="CM121" s="199">
        <v>0</v>
      </c>
      <c r="CN121" s="199">
        <v>28.125</v>
      </c>
      <c r="CO121" s="199">
        <v>18.75</v>
      </c>
      <c r="CP121" s="199">
        <v>0</v>
      </c>
      <c r="CQ121" s="199">
        <v>6.25</v>
      </c>
      <c r="CR121" s="199">
        <v>6.25</v>
      </c>
      <c r="CS121" s="199">
        <v>0</v>
      </c>
      <c r="CT121" s="199">
        <v>0</v>
      </c>
      <c r="CU121" s="199">
        <v>3.125</v>
      </c>
      <c r="CV121" s="199">
        <v>0</v>
      </c>
      <c r="CW121" s="199">
        <v>0</v>
      </c>
      <c r="CX121" s="199">
        <v>0</v>
      </c>
      <c r="CY121" s="199">
        <v>0</v>
      </c>
      <c r="CZ121" s="199">
        <v>0</v>
      </c>
      <c r="DA121" s="199">
        <v>0</v>
      </c>
      <c r="DB121" s="199">
        <v>15.625</v>
      </c>
      <c r="DC121" s="199">
        <v>0</v>
      </c>
      <c r="DD121" s="199">
        <v>0</v>
      </c>
      <c r="DE121" s="199">
        <v>0</v>
      </c>
      <c r="DF121" s="199">
        <v>0</v>
      </c>
      <c r="DG121" s="199">
        <v>0</v>
      </c>
      <c r="DH121" s="199">
        <v>0</v>
      </c>
      <c r="DI121" s="199">
        <v>0</v>
      </c>
      <c r="DJ121" s="199">
        <v>0</v>
      </c>
      <c r="DK121" s="199">
        <v>0</v>
      </c>
      <c r="DL121" s="199">
        <v>0</v>
      </c>
      <c r="DM121" s="199">
        <v>0</v>
      </c>
      <c r="DN121" s="199">
        <v>0</v>
      </c>
      <c r="DO121" s="199">
        <v>0</v>
      </c>
      <c r="DP121" s="199">
        <v>0</v>
      </c>
      <c r="DQ121" s="199">
        <v>0</v>
      </c>
      <c r="DR121" s="199">
        <v>0</v>
      </c>
      <c r="DS121" s="199">
        <v>0</v>
      </c>
      <c r="DT121" s="199">
        <v>0</v>
      </c>
      <c r="DU121" s="199">
        <v>0</v>
      </c>
      <c r="DV121" s="199">
        <v>0</v>
      </c>
      <c r="DW121" s="199">
        <v>0</v>
      </c>
      <c r="DX121" s="199">
        <v>0</v>
      </c>
      <c r="DY121" s="199">
        <v>12.5</v>
      </c>
      <c r="DZ121" s="199">
        <v>0</v>
      </c>
      <c r="EA121" s="199">
        <v>0</v>
      </c>
      <c r="EB121" s="199">
        <v>0</v>
      </c>
      <c r="EC121" s="199">
        <v>0</v>
      </c>
      <c r="ED121" s="199">
        <v>0</v>
      </c>
      <c r="EE121" s="199">
        <v>0</v>
      </c>
      <c r="EF121" s="199">
        <v>0</v>
      </c>
      <c r="EG121" s="199">
        <v>3.125</v>
      </c>
      <c r="EH121" s="199">
        <v>0</v>
      </c>
      <c r="EI121" s="199">
        <v>0</v>
      </c>
      <c r="EJ121" s="199">
        <v>0</v>
      </c>
      <c r="EK121" s="199">
        <v>0</v>
      </c>
      <c r="EL121" s="199">
        <v>0</v>
      </c>
      <c r="EM121" s="199">
        <v>0</v>
      </c>
      <c r="EN121" s="199">
        <v>0</v>
      </c>
      <c r="EO121" s="199">
        <v>0</v>
      </c>
      <c r="EP121" s="199">
        <v>0</v>
      </c>
      <c r="EQ121" s="199">
        <v>0</v>
      </c>
      <c r="ER121" s="199">
        <v>0</v>
      </c>
      <c r="ES121" s="199">
        <v>0</v>
      </c>
    </row>
    <row r="122" spans="1:149" ht="12" customHeight="1">
      <c r="A122" s="31" t="s">
        <v>34</v>
      </c>
      <c r="B122" s="11" t="s">
        <v>83</v>
      </c>
      <c r="C122" s="11" t="s">
        <v>84</v>
      </c>
      <c r="D122" s="11" t="s">
        <v>57</v>
      </c>
      <c r="E122" s="90" t="s">
        <v>113</v>
      </c>
      <c r="F122" s="13">
        <v>0.56499999999999995</v>
      </c>
      <c r="G122" s="2">
        <v>2.5</v>
      </c>
      <c r="H122" s="2">
        <v>51130</v>
      </c>
      <c r="I122" s="64">
        <v>106</v>
      </c>
      <c r="J122" s="64">
        <v>33.61</v>
      </c>
      <c r="K122" s="2">
        <v>16.03</v>
      </c>
      <c r="L122" s="2">
        <v>7.96</v>
      </c>
      <c r="M122" s="2">
        <v>3.2000000000000002E-3</v>
      </c>
      <c r="N122" s="2">
        <v>0.33</v>
      </c>
      <c r="O122" s="2">
        <v>0.01</v>
      </c>
      <c r="P122" s="2">
        <v>0.36</v>
      </c>
      <c r="Q122" s="2">
        <v>0.36</v>
      </c>
      <c r="R122" s="2">
        <v>0.01</v>
      </c>
      <c r="S122" s="2">
        <v>0.03</v>
      </c>
      <c r="T122" s="2">
        <v>0.01</v>
      </c>
      <c r="U122" s="2">
        <v>1.6</v>
      </c>
      <c r="V122" s="2">
        <v>130</v>
      </c>
      <c r="W122" s="2">
        <v>3</v>
      </c>
      <c r="X122" s="157" t="s">
        <v>314</v>
      </c>
      <c r="Y122" s="288">
        <v>13633.606000000002</v>
      </c>
      <c r="Z122" s="289">
        <v>6433.4620000000004</v>
      </c>
      <c r="AA122" s="290">
        <v>5800.1160000000009</v>
      </c>
      <c r="AB122" s="94">
        <v>106485.463</v>
      </c>
      <c r="AC122" s="94">
        <v>9383.5210000000006</v>
      </c>
      <c r="AD122" s="291">
        <f t="shared" si="12"/>
        <v>3.972365830270483</v>
      </c>
      <c r="AE122" s="292">
        <f t="shared" si="9"/>
        <v>1630</v>
      </c>
      <c r="AF122" s="291">
        <f t="shared" si="13"/>
        <v>3.2121876044039577</v>
      </c>
      <c r="AG122" s="98">
        <v>3551161.6884800009</v>
      </c>
      <c r="AH122" s="99">
        <v>3213397.6000000006</v>
      </c>
      <c r="AI122" s="213">
        <v>1248358.3</v>
      </c>
      <c r="AJ122" s="106">
        <v>1965039.3000000003</v>
      </c>
      <c r="AK122" s="114">
        <v>235</v>
      </c>
      <c r="AL122" s="114">
        <v>755</v>
      </c>
      <c r="AM122" s="114">
        <v>5</v>
      </c>
      <c r="AN122" s="114">
        <v>630</v>
      </c>
      <c r="AO122" s="114">
        <v>0</v>
      </c>
      <c r="AP122" s="114">
        <v>5</v>
      </c>
      <c r="AQ122" s="114">
        <v>0</v>
      </c>
      <c r="AR122" s="114">
        <v>0</v>
      </c>
      <c r="AS122" s="114">
        <v>0</v>
      </c>
      <c r="AT122" s="114">
        <v>0</v>
      </c>
      <c r="AU122" s="199">
        <v>0</v>
      </c>
      <c r="AV122" s="199">
        <v>0</v>
      </c>
      <c r="AW122" s="199">
        <v>0</v>
      </c>
      <c r="AX122" s="199">
        <v>0</v>
      </c>
      <c r="AY122" s="199">
        <v>30</v>
      </c>
      <c r="AZ122" s="199">
        <v>0</v>
      </c>
      <c r="BA122" s="199">
        <v>0</v>
      </c>
      <c r="BB122" s="199">
        <v>0</v>
      </c>
      <c r="BC122" s="199">
        <v>0</v>
      </c>
      <c r="BD122" s="199">
        <v>0</v>
      </c>
      <c r="BE122" s="199">
        <v>30</v>
      </c>
      <c r="BF122" s="199">
        <v>5</v>
      </c>
      <c r="BG122" s="199">
        <v>0</v>
      </c>
      <c r="BH122" s="199">
        <v>0</v>
      </c>
      <c r="BI122" s="199">
        <v>0</v>
      </c>
      <c r="BJ122" s="199">
        <v>0</v>
      </c>
      <c r="BK122" s="199">
        <v>0</v>
      </c>
      <c r="BL122" s="199">
        <v>0</v>
      </c>
      <c r="BM122" s="199">
        <v>170</v>
      </c>
      <c r="BN122" s="199">
        <v>0</v>
      </c>
      <c r="BO122" s="199">
        <v>0</v>
      </c>
      <c r="BP122" s="199">
        <v>0</v>
      </c>
      <c r="BQ122" s="199">
        <v>0</v>
      </c>
      <c r="BR122" s="199">
        <v>0</v>
      </c>
      <c r="BS122" s="199">
        <v>0</v>
      </c>
      <c r="BT122" s="199">
        <v>0</v>
      </c>
      <c r="BU122" s="199">
        <v>0</v>
      </c>
      <c r="BV122" s="199">
        <v>0</v>
      </c>
      <c r="BW122" s="199">
        <v>0</v>
      </c>
      <c r="BX122" s="199">
        <v>0</v>
      </c>
      <c r="BY122" s="199">
        <v>0</v>
      </c>
      <c r="BZ122" s="199">
        <v>0</v>
      </c>
      <c r="CA122" s="199">
        <v>0</v>
      </c>
      <c r="CB122" s="199">
        <v>0</v>
      </c>
      <c r="CC122" s="199">
        <v>0</v>
      </c>
      <c r="CD122" s="199">
        <v>0</v>
      </c>
      <c r="CE122" s="199">
        <v>0</v>
      </c>
      <c r="CF122" s="199">
        <v>0</v>
      </c>
      <c r="CG122" s="199">
        <v>0</v>
      </c>
      <c r="CH122" s="199">
        <v>0</v>
      </c>
      <c r="CI122" s="199">
        <v>0</v>
      </c>
      <c r="CJ122" s="199">
        <v>0</v>
      </c>
      <c r="CK122" s="199">
        <v>0</v>
      </c>
      <c r="CL122" s="199">
        <v>0</v>
      </c>
      <c r="CM122" s="199">
        <v>0</v>
      </c>
      <c r="CN122" s="199">
        <v>185</v>
      </c>
      <c r="CO122" s="199">
        <v>20</v>
      </c>
      <c r="CP122" s="199">
        <v>0</v>
      </c>
      <c r="CQ122" s="199">
        <v>10</v>
      </c>
      <c r="CR122" s="199">
        <v>445</v>
      </c>
      <c r="CS122" s="199">
        <v>40</v>
      </c>
      <c r="CT122" s="199">
        <v>0</v>
      </c>
      <c r="CU122" s="199">
        <v>0</v>
      </c>
      <c r="CV122" s="199">
        <v>0</v>
      </c>
      <c r="CW122" s="199">
        <v>0</v>
      </c>
      <c r="CX122" s="199">
        <v>0</v>
      </c>
      <c r="CY122" s="199">
        <v>0</v>
      </c>
      <c r="CZ122" s="199">
        <v>0</v>
      </c>
      <c r="DA122" s="199">
        <v>0</v>
      </c>
      <c r="DB122" s="199">
        <v>25</v>
      </c>
      <c r="DC122" s="199">
        <v>20</v>
      </c>
      <c r="DD122" s="199">
        <v>0</v>
      </c>
      <c r="DE122" s="199">
        <v>0</v>
      </c>
      <c r="DF122" s="199">
        <v>0</v>
      </c>
      <c r="DG122" s="199">
        <v>0</v>
      </c>
      <c r="DH122" s="199">
        <v>0</v>
      </c>
      <c r="DI122" s="199">
        <v>10</v>
      </c>
      <c r="DJ122" s="199">
        <v>0</v>
      </c>
      <c r="DK122" s="199">
        <v>0</v>
      </c>
      <c r="DL122" s="199">
        <v>0</v>
      </c>
      <c r="DM122" s="199">
        <v>0</v>
      </c>
      <c r="DN122" s="199">
        <v>0</v>
      </c>
      <c r="DO122" s="199">
        <v>5</v>
      </c>
      <c r="DP122" s="199">
        <v>0</v>
      </c>
      <c r="DQ122" s="199">
        <v>0</v>
      </c>
      <c r="DR122" s="199">
        <v>0</v>
      </c>
      <c r="DS122" s="199">
        <v>0</v>
      </c>
      <c r="DT122" s="199">
        <v>0</v>
      </c>
      <c r="DU122" s="199">
        <v>0</v>
      </c>
      <c r="DV122" s="199">
        <v>0</v>
      </c>
      <c r="DW122" s="199">
        <v>0</v>
      </c>
      <c r="DX122" s="199">
        <v>0</v>
      </c>
      <c r="DY122" s="199">
        <v>630</v>
      </c>
      <c r="DZ122" s="199">
        <v>0</v>
      </c>
      <c r="EA122" s="199">
        <v>0</v>
      </c>
      <c r="EB122" s="199">
        <v>0</v>
      </c>
      <c r="EC122" s="199">
        <v>0</v>
      </c>
      <c r="ED122" s="199">
        <v>0</v>
      </c>
      <c r="EE122" s="199">
        <v>0</v>
      </c>
      <c r="EF122" s="199">
        <v>0</v>
      </c>
      <c r="EG122" s="199">
        <v>5</v>
      </c>
      <c r="EH122" s="199">
        <v>0</v>
      </c>
      <c r="EI122" s="199">
        <v>0</v>
      </c>
      <c r="EJ122" s="199">
        <v>0</v>
      </c>
      <c r="EK122" s="199">
        <v>0</v>
      </c>
      <c r="EL122" s="199">
        <v>0</v>
      </c>
      <c r="EM122" s="199">
        <v>0</v>
      </c>
      <c r="EN122" s="199">
        <v>0</v>
      </c>
      <c r="EO122" s="199">
        <v>0</v>
      </c>
      <c r="EP122" s="199">
        <v>0</v>
      </c>
      <c r="EQ122" s="199">
        <v>0</v>
      </c>
      <c r="ER122" s="199">
        <v>0</v>
      </c>
      <c r="ES122" s="199">
        <v>0</v>
      </c>
    </row>
    <row r="123" spans="1:149" ht="12" customHeight="1">
      <c r="A123" s="29" t="s">
        <v>34</v>
      </c>
      <c r="B123" s="2" t="s">
        <v>83</v>
      </c>
      <c r="C123" s="2" t="s">
        <v>84</v>
      </c>
      <c r="D123" s="2" t="s">
        <v>57</v>
      </c>
      <c r="E123" s="88" t="s">
        <v>114</v>
      </c>
      <c r="F123" s="4">
        <v>4.3</v>
      </c>
      <c r="H123" s="2">
        <v>53780</v>
      </c>
      <c r="I123" s="64">
        <v>70</v>
      </c>
      <c r="J123" s="64">
        <v>35.57</v>
      </c>
      <c r="K123" s="2">
        <v>16.16</v>
      </c>
      <c r="L123" s="2">
        <v>7.85</v>
      </c>
      <c r="M123" s="2" t="s">
        <v>29</v>
      </c>
      <c r="N123" s="2">
        <v>0.28000000000000003</v>
      </c>
      <c r="O123" s="2">
        <v>1.2E-2</v>
      </c>
      <c r="P123" s="2">
        <v>0.31</v>
      </c>
      <c r="Q123" s="2">
        <v>0.32</v>
      </c>
      <c r="R123" s="2">
        <v>1.7000000000000001E-2</v>
      </c>
      <c r="S123" s="2">
        <v>3.3000000000000002E-2</v>
      </c>
      <c r="T123" s="2">
        <v>1.2E-2</v>
      </c>
      <c r="U123" s="2">
        <v>1.3</v>
      </c>
      <c r="V123" s="2" t="s">
        <v>29</v>
      </c>
      <c r="W123" s="2" t="s">
        <v>29</v>
      </c>
      <c r="X123" s="157" t="s">
        <v>314</v>
      </c>
      <c r="Y123" s="288">
        <v>44117.549000000006</v>
      </c>
      <c r="Z123" s="289">
        <v>15050.301000000001</v>
      </c>
      <c r="AA123" s="290">
        <v>31217.291000000005</v>
      </c>
      <c r="AB123" s="92">
        <v>337390.08100000001</v>
      </c>
      <c r="AC123" s="92">
        <v>10183.537</v>
      </c>
      <c r="AD123" s="291">
        <f t="shared" si="12"/>
        <v>4.0078986456616912</v>
      </c>
      <c r="AE123" s="292">
        <f t="shared" si="9"/>
        <v>256.66666666666669</v>
      </c>
      <c r="AF123" s="291">
        <f t="shared" si="13"/>
        <v>2.4093694704528197</v>
      </c>
      <c r="AG123" s="100">
        <v>1986840.8693560003</v>
      </c>
      <c r="AH123" s="99">
        <v>2130042.6</v>
      </c>
      <c r="AI123" s="109">
        <v>693347.20000000007</v>
      </c>
      <c r="AJ123" s="106">
        <v>1436695.4000000001</v>
      </c>
      <c r="AK123" s="114">
        <v>156.66666666666669</v>
      </c>
      <c r="AL123" s="114">
        <v>80</v>
      </c>
      <c r="AM123" s="114">
        <v>0</v>
      </c>
      <c r="AN123" s="114">
        <v>13.333333333333334</v>
      </c>
      <c r="AO123" s="114">
        <v>0</v>
      </c>
      <c r="AP123" s="114">
        <v>6.666666666666667</v>
      </c>
      <c r="AQ123" s="114">
        <v>0</v>
      </c>
      <c r="AR123" s="114">
        <v>0</v>
      </c>
      <c r="AS123" s="114">
        <v>0</v>
      </c>
      <c r="AT123" s="114">
        <v>0</v>
      </c>
      <c r="AU123" s="199">
        <v>0</v>
      </c>
      <c r="AV123" s="199">
        <v>0</v>
      </c>
      <c r="AW123" s="199">
        <v>0</v>
      </c>
      <c r="AX123" s="199">
        <v>0</v>
      </c>
      <c r="AY123" s="199">
        <v>23.333333333333336</v>
      </c>
      <c r="AZ123" s="199">
        <v>0</v>
      </c>
      <c r="BA123" s="199">
        <v>0</v>
      </c>
      <c r="BB123" s="199">
        <v>0</v>
      </c>
      <c r="BC123" s="199">
        <v>0</v>
      </c>
      <c r="BD123" s="199">
        <v>16.666666666666664</v>
      </c>
      <c r="BE123" s="199">
        <v>20</v>
      </c>
      <c r="BF123" s="199">
        <v>6.666666666666667</v>
      </c>
      <c r="BG123" s="199">
        <v>0</v>
      </c>
      <c r="BH123" s="199">
        <v>0</v>
      </c>
      <c r="BI123" s="199">
        <v>0</v>
      </c>
      <c r="BJ123" s="199">
        <v>0</v>
      </c>
      <c r="BK123" s="199">
        <v>0</v>
      </c>
      <c r="BL123" s="199">
        <v>0</v>
      </c>
      <c r="BM123" s="199">
        <v>63.333333333333329</v>
      </c>
      <c r="BN123" s="199">
        <v>0</v>
      </c>
      <c r="BO123" s="199">
        <v>0</v>
      </c>
      <c r="BP123" s="199">
        <v>0</v>
      </c>
      <c r="BQ123" s="199">
        <v>0</v>
      </c>
      <c r="BR123" s="199">
        <v>0</v>
      </c>
      <c r="BS123" s="199">
        <v>0</v>
      </c>
      <c r="BT123" s="199">
        <v>3.3333333333333335</v>
      </c>
      <c r="BU123" s="199">
        <v>0</v>
      </c>
      <c r="BV123" s="199">
        <v>0</v>
      </c>
      <c r="BW123" s="199">
        <v>0</v>
      </c>
      <c r="BX123" s="199">
        <v>10</v>
      </c>
      <c r="BY123" s="199">
        <v>10</v>
      </c>
      <c r="BZ123" s="199">
        <v>0</v>
      </c>
      <c r="CA123" s="199">
        <v>0</v>
      </c>
      <c r="CB123" s="199">
        <v>0</v>
      </c>
      <c r="CC123" s="199">
        <v>0</v>
      </c>
      <c r="CD123" s="199">
        <v>0</v>
      </c>
      <c r="CE123" s="199">
        <v>0</v>
      </c>
      <c r="CF123" s="199">
        <v>0</v>
      </c>
      <c r="CG123" s="199">
        <v>0</v>
      </c>
      <c r="CH123" s="199">
        <v>0</v>
      </c>
      <c r="CI123" s="199">
        <v>0</v>
      </c>
      <c r="CJ123" s="199">
        <v>0</v>
      </c>
      <c r="CK123" s="199">
        <v>0</v>
      </c>
      <c r="CL123" s="199">
        <v>0</v>
      </c>
      <c r="CM123" s="199">
        <v>0</v>
      </c>
      <c r="CN123" s="199">
        <v>36.666666666666664</v>
      </c>
      <c r="CO123" s="199">
        <v>10</v>
      </c>
      <c r="CP123" s="199">
        <v>0</v>
      </c>
      <c r="CQ123" s="199">
        <v>0</v>
      </c>
      <c r="CR123" s="199">
        <v>33.333333333333329</v>
      </c>
      <c r="CS123" s="199">
        <v>3.3333333333333335</v>
      </c>
      <c r="CT123" s="199">
        <v>0</v>
      </c>
      <c r="CU123" s="199">
        <v>0</v>
      </c>
      <c r="CV123" s="199">
        <v>0</v>
      </c>
      <c r="CW123" s="199">
        <v>0</v>
      </c>
      <c r="CX123" s="199">
        <v>0</v>
      </c>
      <c r="CY123" s="199">
        <v>0</v>
      </c>
      <c r="CZ123" s="199">
        <v>0</v>
      </c>
      <c r="DA123" s="199">
        <v>0</v>
      </c>
      <c r="DB123" s="199">
        <v>0</v>
      </c>
      <c r="DC123" s="199">
        <v>0</v>
      </c>
      <c r="DD123" s="199">
        <v>0</v>
      </c>
      <c r="DE123" s="199">
        <v>0</v>
      </c>
      <c r="DF123" s="199">
        <v>0</v>
      </c>
      <c r="DG123" s="199">
        <v>0</v>
      </c>
      <c r="DH123" s="199">
        <v>0</v>
      </c>
      <c r="DI123" s="199">
        <v>0</v>
      </c>
      <c r="DJ123" s="199">
        <v>0</v>
      </c>
      <c r="DK123" s="199">
        <v>0</v>
      </c>
      <c r="DL123" s="199">
        <v>0</v>
      </c>
      <c r="DM123" s="199">
        <v>0</v>
      </c>
      <c r="DN123" s="199">
        <v>0</v>
      </c>
      <c r="DO123" s="199">
        <v>0</v>
      </c>
      <c r="DP123" s="199">
        <v>0</v>
      </c>
      <c r="DQ123" s="199">
        <v>0</v>
      </c>
      <c r="DR123" s="199">
        <v>0</v>
      </c>
      <c r="DS123" s="199">
        <v>0</v>
      </c>
      <c r="DT123" s="199">
        <v>0</v>
      </c>
      <c r="DU123" s="199">
        <v>0</v>
      </c>
      <c r="DV123" s="199">
        <v>0</v>
      </c>
      <c r="DW123" s="199">
        <v>0</v>
      </c>
      <c r="DX123" s="199">
        <v>0</v>
      </c>
      <c r="DY123" s="199">
        <v>13.333333333333334</v>
      </c>
      <c r="DZ123" s="199">
        <v>0</v>
      </c>
      <c r="EA123" s="199">
        <v>0</v>
      </c>
      <c r="EB123" s="199">
        <v>0</v>
      </c>
      <c r="EC123" s="199">
        <v>0</v>
      </c>
      <c r="ED123" s="199">
        <v>0</v>
      </c>
      <c r="EE123" s="199">
        <v>0</v>
      </c>
      <c r="EF123" s="199">
        <v>0</v>
      </c>
      <c r="EG123" s="199">
        <v>6.666666666666667</v>
      </c>
      <c r="EH123" s="199">
        <v>0</v>
      </c>
      <c r="EI123" s="199">
        <v>0</v>
      </c>
      <c r="EJ123" s="199">
        <v>0</v>
      </c>
      <c r="EK123" s="199">
        <v>0</v>
      </c>
      <c r="EL123" s="199">
        <v>0</v>
      </c>
      <c r="EM123" s="199">
        <v>0</v>
      </c>
      <c r="EN123" s="199">
        <v>0</v>
      </c>
      <c r="EO123" s="199">
        <v>0</v>
      </c>
      <c r="EP123" s="199">
        <v>0</v>
      </c>
      <c r="EQ123" s="199">
        <v>0</v>
      </c>
      <c r="ER123" s="199">
        <v>0</v>
      </c>
      <c r="ES123" s="199">
        <v>0</v>
      </c>
    </row>
    <row r="124" spans="1:149" ht="12" customHeight="1">
      <c r="A124" s="29" t="s">
        <v>34</v>
      </c>
      <c r="B124" s="2" t="s">
        <v>86</v>
      </c>
      <c r="C124" s="2" t="s">
        <v>84</v>
      </c>
      <c r="D124" s="2" t="s">
        <v>57</v>
      </c>
      <c r="E124" s="87" t="s">
        <v>113</v>
      </c>
      <c r="F124" s="4">
        <v>0.5</v>
      </c>
      <c r="G124" s="2">
        <v>2</v>
      </c>
      <c r="H124" s="2">
        <v>48210</v>
      </c>
      <c r="I124" s="64">
        <v>95.5</v>
      </c>
      <c r="J124" s="64">
        <v>31.45</v>
      </c>
      <c r="K124" s="2">
        <v>14.68</v>
      </c>
      <c r="L124" s="2">
        <v>7.93</v>
      </c>
      <c r="M124" s="2">
        <v>2.7000000000000001E-3</v>
      </c>
      <c r="N124" s="2">
        <v>0.35</v>
      </c>
      <c r="O124" s="2">
        <v>0.01</v>
      </c>
      <c r="P124" s="2">
        <v>0.41</v>
      </c>
      <c r="Q124" s="2">
        <v>0.41</v>
      </c>
      <c r="R124" s="2">
        <v>0.01</v>
      </c>
      <c r="S124" s="2">
        <v>0.03</v>
      </c>
      <c r="T124" s="2">
        <v>8.9999999999999993E-3</v>
      </c>
      <c r="U124" s="2">
        <v>1.6</v>
      </c>
      <c r="V124" s="2">
        <v>130</v>
      </c>
      <c r="W124" s="2">
        <v>4</v>
      </c>
      <c r="X124" s="157" t="s">
        <v>314</v>
      </c>
      <c r="Y124" s="288">
        <v>8233.4980000000014</v>
      </c>
      <c r="Z124" s="289">
        <v>2900.0580000000004</v>
      </c>
      <c r="AA124" s="290">
        <v>5466.7760000000007</v>
      </c>
      <c r="AB124" s="92">
        <v>68251.365000000005</v>
      </c>
      <c r="AC124" s="92">
        <v>12316.913</v>
      </c>
      <c r="AD124" s="291">
        <f t="shared" si="12"/>
        <v>4.0905018738139622</v>
      </c>
      <c r="AE124" s="292">
        <f t="shared" si="9"/>
        <v>1670</v>
      </c>
      <c r="AF124" s="291">
        <f t="shared" si="13"/>
        <v>3.2227164711475833</v>
      </c>
      <c r="AG124" s="98">
        <v>2902169.8422360006</v>
      </c>
      <c r="AH124" s="99">
        <v>2473382.8000000003</v>
      </c>
      <c r="AI124" s="213">
        <v>1120022.4000000001</v>
      </c>
      <c r="AJ124" s="106">
        <v>1353360.4000000001</v>
      </c>
      <c r="AK124" s="114">
        <v>45</v>
      </c>
      <c r="AL124" s="114">
        <v>750</v>
      </c>
      <c r="AM124" s="114">
        <v>410</v>
      </c>
      <c r="AN124" s="114">
        <v>465</v>
      </c>
      <c r="AO124" s="114">
        <v>0</v>
      </c>
      <c r="AP124" s="114">
        <v>0</v>
      </c>
      <c r="AQ124" s="114">
        <v>0</v>
      </c>
      <c r="AR124" s="114">
        <v>0</v>
      </c>
      <c r="AS124" s="114">
        <v>0</v>
      </c>
      <c r="AT124" s="114">
        <v>0</v>
      </c>
      <c r="AU124" s="199">
        <v>0</v>
      </c>
      <c r="AV124" s="199">
        <v>0</v>
      </c>
      <c r="AW124" s="199">
        <v>0</v>
      </c>
      <c r="AX124" s="199">
        <v>0</v>
      </c>
      <c r="AY124" s="199">
        <v>0</v>
      </c>
      <c r="AZ124" s="199">
        <v>0</v>
      </c>
      <c r="BA124" s="199">
        <v>0</v>
      </c>
      <c r="BB124" s="199">
        <v>0</v>
      </c>
      <c r="BC124" s="199">
        <v>0</v>
      </c>
      <c r="BD124" s="199">
        <v>0</v>
      </c>
      <c r="BE124" s="199">
        <v>0</v>
      </c>
      <c r="BF124" s="199">
        <v>0</v>
      </c>
      <c r="BG124" s="199">
        <v>0</v>
      </c>
      <c r="BH124" s="199">
        <v>0</v>
      </c>
      <c r="BI124" s="199">
        <v>0</v>
      </c>
      <c r="BJ124" s="199">
        <v>0</v>
      </c>
      <c r="BK124" s="199">
        <v>0</v>
      </c>
      <c r="BL124" s="199">
        <v>0</v>
      </c>
      <c r="BM124" s="199">
        <v>45</v>
      </c>
      <c r="BN124" s="199">
        <v>0</v>
      </c>
      <c r="BO124" s="199">
        <v>0</v>
      </c>
      <c r="BP124" s="199">
        <v>0</v>
      </c>
      <c r="BQ124" s="199">
        <v>0</v>
      </c>
      <c r="BR124" s="199">
        <v>0</v>
      </c>
      <c r="BS124" s="199">
        <v>0</v>
      </c>
      <c r="BT124" s="199">
        <v>0</v>
      </c>
      <c r="BU124" s="199">
        <v>0</v>
      </c>
      <c r="BV124" s="199">
        <v>0</v>
      </c>
      <c r="BW124" s="199">
        <v>0</v>
      </c>
      <c r="BX124" s="199">
        <v>0</v>
      </c>
      <c r="BY124" s="199">
        <v>0</v>
      </c>
      <c r="BZ124" s="199">
        <v>0</v>
      </c>
      <c r="CA124" s="199">
        <v>0</v>
      </c>
      <c r="CB124" s="199">
        <v>0</v>
      </c>
      <c r="CC124" s="199">
        <v>0</v>
      </c>
      <c r="CD124" s="199">
        <v>0</v>
      </c>
      <c r="CE124" s="199">
        <v>0</v>
      </c>
      <c r="CF124" s="199">
        <v>0</v>
      </c>
      <c r="CG124" s="199">
        <v>0</v>
      </c>
      <c r="CH124" s="199">
        <v>0</v>
      </c>
      <c r="CI124" s="199">
        <v>0</v>
      </c>
      <c r="CJ124" s="199">
        <v>0</v>
      </c>
      <c r="CK124" s="199">
        <v>0</v>
      </c>
      <c r="CL124" s="199">
        <v>0</v>
      </c>
      <c r="CM124" s="199">
        <v>0</v>
      </c>
      <c r="CN124" s="199">
        <v>505</v>
      </c>
      <c r="CO124" s="199">
        <v>35</v>
      </c>
      <c r="CP124" s="199">
        <v>0</v>
      </c>
      <c r="CQ124" s="199">
        <v>5</v>
      </c>
      <c r="CR124" s="199">
        <v>125</v>
      </c>
      <c r="CS124" s="199">
        <v>0</v>
      </c>
      <c r="CT124" s="199">
        <v>0</v>
      </c>
      <c r="CU124" s="199">
        <v>10</v>
      </c>
      <c r="CV124" s="199">
        <v>0</v>
      </c>
      <c r="CW124" s="199">
        <v>0</v>
      </c>
      <c r="CX124" s="199">
        <v>0</v>
      </c>
      <c r="CY124" s="199">
        <v>0</v>
      </c>
      <c r="CZ124" s="199">
        <v>0</v>
      </c>
      <c r="DA124" s="199">
        <v>0</v>
      </c>
      <c r="DB124" s="199">
        <v>10</v>
      </c>
      <c r="DC124" s="199">
        <v>15</v>
      </c>
      <c r="DD124" s="199">
        <v>0</v>
      </c>
      <c r="DE124" s="199">
        <v>10</v>
      </c>
      <c r="DF124" s="199">
        <v>0</v>
      </c>
      <c r="DG124" s="199">
        <v>0</v>
      </c>
      <c r="DH124" s="199">
        <v>0</v>
      </c>
      <c r="DI124" s="199">
        <v>35</v>
      </c>
      <c r="DJ124" s="199">
        <v>0</v>
      </c>
      <c r="DK124" s="199">
        <v>0</v>
      </c>
      <c r="DL124" s="199">
        <v>0</v>
      </c>
      <c r="DM124" s="199">
        <v>0</v>
      </c>
      <c r="DN124" s="199">
        <v>360</v>
      </c>
      <c r="DO124" s="199">
        <v>5</v>
      </c>
      <c r="DP124" s="199">
        <v>0</v>
      </c>
      <c r="DQ124" s="199">
        <v>45</v>
      </c>
      <c r="DR124" s="199">
        <v>0</v>
      </c>
      <c r="DS124" s="199">
        <v>0</v>
      </c>
      <c r="DT124" s="199">
        <v>0</v>
      </c>
      <c r="DU124" s="199">
        <v>0</v>
      </c>
      <c r="DV124" s="199">
        <v>0</v>
      </c>
      <c r="DW124" s="199">
        <v>0</v>
      </c>
      <c r="DX124" s="199">
        <v>0</v>
      </c>
      <c r="DY124" s="199">
        <v>195</v>
      </c>
      <c r="DZ124" s="199">
        <v>10</v>
      </c>
      <c r="EA124" s="199">
        <v>0</v>
      </c>
      <c r="EB124" s="199">
        <v>0</v>
      </c>
      <c r="EC124" s="199">
        <v>260</v>
      </c>
      <c r="ED124" s="199">
        <v>0</v>
      </c>
      <c r="EE124" s="199">
        <v>0</v>
      </c>
      <c r="EF124" s="199">
        <v>0</v>
      </c>
      <c r="EG124" s="199">
        <v>0</v>
      </c>
      <c r="EH124" s="199">
        <v>0</v>
      </c>
      <c r="EI124" s="199">
        <v>0</v>
      </c>
      <c r="EJ124" s="199">
        <v>0</v>
      </c>
      <c r="EK124" s="199">
        <v>0</v>
      </c>
      <c r="EL124" s="199">
        <v>0</v>
      </c>
      <c r="EM124" s="199">
        <v>0</v>
      </c>
      <c r="EN124" s="199">
        <v>0</v>
      </c>
      <c r="EO124" s="199">
        <v>0</v>
      </c>
      <c r="EP124" s="199">
        <v>0</v>
      </c>
      <c r="EQ124" s="199">
        <v>0</v>
      </c>
      <c r="ER124" s="199">
        <v>0</v>
      </c>
      <c r="ES124" s="199">
        <v>0</v>
      </c>
    </row>
    <row r="125" spans="1:149" ht="12" customHeight="1">
      <c r="A125" s="29" t="s">
        <v>34</v>
      </c>
      <c r="B125" s="2" t="s">
        <v>86</v>
      </c>
      <c r="C125" s="2" t="s">
        <v>84</v>
      </c>
      <c r="D125" s="2" t="s">
        <v>57</v>
      </c>
      <c r="E125" s="88" t="s">
        <v>114</v>
      </c>
      <c r="F125" s="4">
        <v>4</v>
      </c>
      <c r="G125" s="2" t="s">
        <v>29</v>
      </c>
      <c r="H125" s="2">
        <v>52750</v>
      </c>
      <c r="I125" s="64">
        <v>73.5</v>
      </c>
      <c r="J125" s="64">
        <v>34.81</v>
      </c>
      <c r="K125" s="2">
        <v>16.170000000000002</v>
      </c>
      <c r="L125" s="2">
        <v>7.91</v>
      </c>
      <c r="M125" s="2" t="s">
        <v>29</v>
      </c>
      <c r="N125" s="2">
        <v>0.28000000000000003</v>
      </c>
      <c r="O125" s="2">
        <v>2.1000000000000001E-2</v>
      </c>
      <c r="P125" s="2">
        <v>0.34</v>
      </c>
      <c r="Q125" s="2">
        <v>0.36</v>
      </c>
      <c r="R125" s="2">
        <v>0.03</v>
      </c>
      <c r="S125" s="2">
        <v>3.1E-2</v>
      </c>
      <c r="T125" s="2">
        <v>1.2E-2</v>
      </c>
      <c r="U125" s="2">
        <v>1.2</v>
      </c>
      <c r="V125" s="2" t="s">
        <v>29</v>
      </c>
      <c r="W125" s="2" t="s">
        <v>29</v>
      </c>
      <c r="X125" s="157" t="s">
        <v>314</v>
      </c>
      <c r="Y125" s="288">
        <v>18933.712000000003</v>
      </c>
      <c r="Z125" s="289">
        <v>6650.1330000000007</v>
      </c>
      <c r="AA125" s="290">
        <v>12483.583000000001</v>
      </c>
      <c r="AB125" s="92">
        <v>130185.93700000001</v>
      </c>
      <c r="AC125" s="92">
        <v>7483.4830000000011</v>
      </c>
      <c r="AD125" s="291"/>
      <c r="AE125" s="292">
        <f t="shared" si="9"/>
        <v>173.33333333333334</v>
      </c>
      <c r="AF125" s="291"/>
      <c r="AG125" s="100">
        <v>1743546.2035600003</v>
      </c>
      <c r="AH125" s="99">
        <v>2648386.3000000003</v>
      </c>
      <c r="AI125" s="109">
        <v>1196690.6000000001</v>
      </c>
      <c r="AJ125" s="106">
        <v>1451695.7000000002</v>
      </c>
      <c r="AK125" s="114">
        <v>103.33333333333333</v>
      </c>
      <c r="AL125" s="114">
        <v>0</v>
      </c>
      <c r="AM125" s="114">
        <v>66.666666666666657</v>
      </c>
      <c r="AN125" s="114">
        <v>0</v>
      </c>
      <c r="AO125" s="114">
        <v>3.3333333333333335</v>
      </c>
      <c r="AP125" s="114">
        <v>0</v>
      </c>
      <c r="AQ125" s="114">
        <v>0</v>
      </c>
      <c r="AR125" s="114">
        <v>0</v>
      </c>
      <c r="AS125" s="114">
        <v>0</v>
      </c>
      <c r="AT125" s="114">
        <v>0</v>
      </c>
      <c r="AU125" s="199">
        <v>0</v>
      </c>
      <c r="AV125" s="199">
        <v>0</v>
      </c>
      <c r="AW125" s="199">
        <v>0</v>
      </c>
      <c r="AX125" s="199">
        <v>0</v>
      </c>
      <c r="AY125" s="199">
        <v>0</v>
      </c>
      <c r="AZ125" s="199">
        <v>0</v>
      </c>
      <c r="BA125" s="199">
        <v>0</v>
      </c>
      <c r="BB125" s="199">
        <v>0</v>
      </c>
      <c r="BC125" s="199">
        <v>0</v>
      </c>
      <c r="BD125" s="199">
        <v>6.666666666666667</v>
      </c>
      <c r="BE125" s="199">
        <v>3.3333333333333335</v>
      </c>
      <c r="BF125" s="199">
        <v>0</v>
      </c>
      <c r="BG125" s="199">
        <v>0</v>
      </c>
      <c r="BH125" s="199">
        <v>0</v>
      </c>
      <c r="BI125" s="199">
        <v>0</v>
      </c>
      <c r="BJ125" s="199">
        <v>0</v>
      </c>
      <c r="BK125" s="199">
        <v>0</v>
      </c>
      <c r="BL125" s="199">
        <v>0</v>
      </c>
      <c r="BM125" s="199">
        <v>0</v>
      </c>
      <c r="BN125" s="199">
        <v>0</v>
      </c>
      <c r="BO125" s="199">
        <v>6.666666666666667</v>
      </c>
      <c r="BP125" s="199">
        <v>0</v>
      </c>
      <c r="BQ125" s="199">
        <v>0</v>
      </c>
      <c r="BR125" s="199">
        <v>0</v>
      </c>
      <c r="BS125" s="199">
        <v>0</v>
      </c>
      <c r="BT125" s="199">
        <v>0</v>
      </c>
      <c r="BU125" s="199">
        <v>0</v>
      </c>
      <c r="BV125" s="199">
        <v>0</v>
      </c>
      <c r="BW125" s="199">
        <v>0</v>
      </c>
      <c r="BX125" s="199">
        <v>6.666666666666667</v>
      </c>
      <c r="BY125" s="199">
        <v>10</v>
      </c>
      <c r="BZ125" s="199">
        <v>0</v>
      </c>
      <c r="CA125" s="199">
        <v>0</v>
      </c>
      <c r="CB125" s="199">
        <v>0</v>
      </c>
      <c r="CC125" s="199">
        <v>0</v>
      </c>
      <c r="CD125" s="199">
        <v>0</v>
      </c>
      <c r="CE125" s="199">
        <v>0</v>
      </c>
      <c r="CF125" s="199">
        <v>0</v>
      </c>
      <c r="CG125" s="199">
        <v>0</v>
      </c>
      <c r="CH125" s="199">
        <v>0</v>
      </c>
      <c r="CI125" s="199">
        <v>0</v>
      </c>
      <c r="CJ125" s="199">
        <v>0</v>
      </c>
      <c r="CK125" s="199">
        <v>0</v>
      </c>
      <c r="CL125" s="199">
        <v>0</v>
      </c>
      <c r="CM125" s="199">
        <v>0</v>
      </c>
      <c r="CN125" s="199">
        <v>40</v>
      </c>
      <c r="CO125" s="199">
        <v>30</v>
      </c>
      <c r="CP125" s="199">
        <v>3.3333333333333335</v>
      </c>
      <c r="CQ125" s="199">
        <v>3.3333333333333335</v>
      </c>
      <c r="CR125" s="199">
        <v>26.666666666666668</v>
      </c>
      <c r="CS125" s="199">
        <v>0</v>
      </c>
      <c r="CT125" s="199">
        <v>0</v>
      </c>
      <c r="CU125" s="199">
        <v>0</v>
      </c>
      <c r="CV125" s="199">
        <v>0</v>
      </c>
      <c r="CW125" s="199">
        <v>0</v>
      </c>
      <c r="CX125" s="199">
        <v>0</v>
      </c>
      <c r="CY125" s="199">
        <v>0</v>
      </c>
      <c r="CZ125" s="199">
        <v>0</v>
      </c>
      <c r="DA125" s="199">
        <v>0</v>
      </c>
      <c r="DB125" s="199">
        <v>0</v>
      </c>
      <c r="DC125" s="199">
        <v>0</v>
      </c>
      <c r="DD125" s="199">
        <v>0</v>
      </c>
      <c r="DE125" s="199">
        <v>0</v>
      </c>
      <c r="DF125" s="199">
        <v>0</v>
      </c>
      <c r="DG125" s="199">
        <v>0</v>
      </c>
      <c r="DH125" s="199">
        <v>0</v>
      </c>
      <c r="DI125" s="199">
        <v>0</v>
      </c>
      <c r="DJ125" s="199">
        <v>0</v>
      </c>
      <c r="DK125" s="199">
        <v>0</v>
      </c>
      <c r="DL125" s="199">
        <v>0</v>
      </c>
      <c r="DM125" s="199">
        <v>0</v>
      </c>
      <c r="DN125" s="199">
        <v>0</v>
      </c>
      <c r="DO125" s="199">
        <v>0</v>
      </c>
      <c r="DP125" s="199">
        <v>0</v>
      </c>
      <c r="DQ125" s="199">
        <v>0</v>
      </c>
      <c r="DR125" s="199">
        <v>0</v>
      </c>
      <c r="DS125" s="199">
        <v>0</v>
      </c>
      <c r="DT125" s="199">
        <v>0</v>
      </c>
      <c r="DU125" s="199">
        <v>0</v>
      </c>
      <c r="DV125" s="199">
        <v>0</v>
      </c>
      <c r="DW125" s="199">
        <v>0</v>
      </c>
      <c r="DX125" s="199">
        <v>0</v>
      </c>
      <c r="DY125" s="199">
        <v>66.666666666666657</v>
      </c>
      <c r="DZ125" s="199">
        <v>0</v>
      </c>
      <c r="EA125" s="199">
        <v>0</v>
      </c>
      <c r="EB125" s="199">
        <v>0</v>
      </c>
      <c r="EC125" s="199">
        <v>0</v>
      </c>
      <c r="ED125" s="199">
        <v>0</v>
      </c>
      <c r="EE125" s="199">
        <v>0</v>
      </c>
      <c r="EF125" s="199">
        <v>0</v>
      </c>
      <c r="EG125" s="199">
        <v>3.3333333333333335</v>
      </c>
      <c r="EH125" s="199">
        <v>0</v>
      </c>
      <c r="EI125" s="199">
        <v>0</v>
      </c>
      <c r="EJ125" s="199">
        <v>0</v>
      </c>
      <c r="EK125" s="199">
        <v>0</v>
      </c>
      <c r="EL125" s="199">
        <v>0</v>
      </c>
      <c r="EM125" s="199">
        <v>0</v>
      </c>
      <c r="EN125" s="199">
        <v>0</v>
      </c>
      <c r="EO125" s="199">
        <v>0</v>
      </c>
      <c r="EP125" s="199">
        <v>0</v>
      </c>
      <c r="EQ125" s="199">
        <v>0</v>
      </c>
      <c r="ER125" s="199">
        <v>0</v>
      </c>
      <c r="ES125" s="199">
        <v>0</v>
      </c>
    </row>
    <row r="126" spans="1:149" ht="12" customHeight="1">
      <c r="A126" s="29" t="s">
        <v>34</v>
      </c>
      <c r="B126" s="2" t="s">
        <v>88</v>
      </c>
      <c r="C126" s="2" t="s">
        <v>84</v>
      </c>
      <c r="D126" s="2" t="s">
        <v>57</v>
      </c>
      <c r="E126" s="87" t="s">
        <v>113</v>
      </c>
      <c r="F126" s="4">
        <v>0.49399999999999999</v>
      </c>
      <c r="G126" s="2">
        <v>1</v>
      </c>
      <c r="H126" s="2">
        <v>45910</v>
      </c>
      <c r="I126" s="64">
        <v>95</v>
      </c>
      <c r="J126" s="64">
        <v>29.75</v>
      </c>
      <c r="K126" s="2">
        <v>13.3</v>
      </c>
      <c r="L126" s="2">
        <v>7.92</v>
      </c>
      <c r="M126" s="2">
        <v>1.8E-3</v>
      </c>
      <c r="N126" s="2">
        <v>0.27</v>
      </c>
      <c r="O126" s="2">
        <v>5.7000000000000002E-2</v>
      </c>
      <c r="P126" s="2">
        <v>0.35</v>
      </c>
      <c r="Q126" s="2">
        <v>0.41</v>
      </c>
      <c r="R126" s="2">
        <v>4.9000000000000002E-2</v>
      </c>
      <c r="S126" s="2">
        <v>0.04</v>
      </c>
      <c r="T126" s="2">
        <v>1.6E-2</v>
      </c>
      <c r="U126" s="2">
        <v>1.5</v>
      </c>
      <c r="V126" s="2">
        <v>120</v>
      </c>
      <c r="W126" s="2">
        <v>3</v>
      </c>
      <c r="X126" s="157" t="s">
        <v>314</v>
      </c>
      <c r="Y126" s="288">
        <v>36200.724000000002</v>
      </c>
      <c r="Z126" s="289">
        <v>7900.1580000000004</v>
      </c>
      <c r="AA126" s="290">
        <v>28933.912000000004</v>
      </c>
      <c r="AB126" s="92">
        <v>170586.74500000002</v>
      </c>
      <c r="AC126" s="92">
        <v>3800.0760000000005</v>
      </c>
      <c r="AD126" s="291">
        <f>LOG(AC126)</f>
        <v>3.5797922824195907</v>
      </c>
      <c r="AE126" s="292">
        <f t="shared" si="9"/>
        <v>696.66666666666663</v>
      </c>
      <c r="AF126" s="291">
        <f>LOG(AE126)</f>
        <v>2.8430250313913916</v>
      </c>
      <c r="AG126" s="103">
        <v>1327433.0814640003</v>
      </c>
      <c r="AH126" s="98">
        <v>2291712.5000000005</v>
      </c>
      <c r="AI126" s="213">
        <v>1000020.0000000001</v>
      </c>
      <c r="AJ126" s="109">
        <v>1291692.5000000002</v>
      </c>
      <c r="AK126" s="114">
        <v>13.333333333333334</v>
      </c>
      <c r="AL126" s="114">
        <v>76.666666666666657</v>
      </c>
      <c r="AM126" s="114">
        <v>16.666666666666664</v>
      </c>
      <c r="AN126" s="114">
        <v>586.66666666666663</v>
      </c>
      <c r="AO126" s="114">
        <v>3.3333333333333335</v>
      </c>
      <c r="AP126" s="114">
        <v>0</v>
      </c>
      <c r="AQ126" s="114">
        <v>0</v>
      </c>
      <c r="AR126" s="114">
        <v>0</v>
      </c>
      <c r="AS126" s="114">
        <v>0</v>
      </c>
      <c r="AT126" s="114">
        <v>0</v>
      </c>
      <c r="AU126" s="199">
        <v>0</v>
      </c>
      <c r="AV126" s="199">
        <v>0</v>
      </c>
      <c r="AW126" s="199">
        <v>0</v>
      </c>
      <c r="AX126" s="199">
        <v>0</v>
      </c>
      <c r="AY126" s="199">
        <v>0</v>
      </c>
      <c r="AZ126" s="199">
        <v>0</v>
      </c>
      <c r="BA126" s="199">
        <v>0</v>
      </c>
      <c r="BB126" s="199">
        <v>0</v>
      </c>
      <c r="BC126" s="199">
        <v>0</v>
      </c>
      <c r="BD126" s="199">
        <v>0</v>
      </c>
      <c r="BE126" s="199">
        <v>3.3333333333333335</v>
      </c>
      <c r="BF126" s="199">
        <v>0</v>
      </c>
      <c r="BG126" s="199">
        <v>0</v>
      </c>
      <c r="BH126" s="199">
        <v>0</v>
      </c>
      <c r="BI126" s="199">
        <v>0</v>
      </c>
      <c r="BJ126" s="199">
        <v>0</v>
      </c>
      <c r="BK126" s="199">
        <v>0</v>
      </c>
      <c r="BL126" s="199">
        <v>0</v>
      </c>
      <c r="BM126" s="199">
        <v>0</v>
      </c>
      <c r="BN126" s="199">
        <v>0</v>
      </c>
      <c r="BO126" s="199">
        <v>0</v>
      </c>
      <c r="BP126" s="199">
        <v>0</v>
      </c>
      <c r="BQ126" s="199">
        <v>0</v>
      </c>
      <c r="BR126" s="199">
        <v>0</v>
      </c>
      <c r="BS126" s="199">
        <v>0</v>
      </c>
      <c r="BT126" s="199">
        <v>0</v>
      </c>
      <c r="BU126" s="199">
        <v>0</v>
      </c>
      <c r="BV126" s="199">
        <v>0</v>
      </c>
      <c r="BW126" s="199">
        <v>0</v>
      </c>
      <c r="BX126" s="199">
        <v>0</v>
      </c>
      <c r="BY126" s="199">
        <v>10</v>
      </c>
      <c r="BZ126" s="199">
        <v>0</v>
      </c>
      <c r="CA126" s="199">
        <v>0</v>
      </c>
      <c r="CB126" s="199">
        <v>0</v>
      </c>
      <c r="CC126" s="199">
        <v>0</v>
      </c>
      <c r="CD126" s="199">
        <v>0</v>
      </c>
      <c r="CE126" s="199">
        <v>3.3333333333333335</v>
      </c>
      <c r="CF126" s="199">
        <v>0</v>
      </c>
      <c r="CG126" s="199">
        <v>0</v>
      </c>
      <c r="CH126" s="199">
        <v>0</v>
      </c>
      <c r="CI126" s="199">
        <v>0</v>
      </c>
      <c r="CJ126" s="199">
        <v>0</v>
      </c>
      <c r="CK126" s="199">
        <v>0</v>
      </c>
      <c r="CL126" s="199">
        <v>0</v>
      </c>
      <c r="CM126" s="199">
        <v>0</v>
      </c>
      <c r="CN126" s="199">
        <v>60</v>
      </c>
      <c r="CO126" s="199">
        <v>6.666666666666667</v>
      </c>
      <c r="CP126" s="199">
        <v>0</v>
      </c>
      <c r="CQ126" s="199">
        <v>0</v>
      </c>
      <c r="CR126" s="199">
        <v>3.3333333333333335</v>
      </c>
      <c r="CS126" s="199">
        <v>0</v>
      </c>
      <c r="CT126" s="199">
        <v>0</v>
      </c>
      <c r="CU126" s="199">
        <v>0</v>
      </c>
      <c r="CV126" s="199">
        <v>0</v>
      </c>
      <c r="CW126" s="199">
        <v>0</v>
      </c>
      <c r="CX126" s="199">
        <v>0</v>
      </c>
      <c r="CY126" s="199">
        <v>0</v>
      </c>
      <c r="CZ126" s="199">
        <v>0</v>
      </c>
      <c r="DA126" s="199">
        <v>0</v>
      </c>
      <c r="DB126" s="199">
        <v>0</v>
      </c>
      <c r="DC126" s="199">
        <v>3.3333333333333335</v>
      </c>
      <c r="DD126" s="199">
        <v>0</v>
      </c>
      <c r="DE126" s="199">
        <v>0</v>
      </c>
      <c r="DF126" s="199">
        <v>0</v>
      </c>
      <c r="DG126" s="199">
        <v>0</v>
      </c>
      <c r="DH126" s="199">
        <v>0</v>
      </c>
      <c r="DI126" s="199">
        <v>0</v>
      </c>
      <c r="DJ126" s="199">
        <v>0</v>
      </c>
      <c r="DK126" s="199">
        <v>0</v>
      </c>
      <c r="DL126" s="199">
        <v>0</v>
      </c>
      <c r="DM126" s="199">
        <v>0</v>
      </c>
      <c r="DN126" s="199">
        <v>0</v>
      </c>
      <c r="DO126" s="199">
        <v>0</v>
      </c>
      <c r="DP126" s="199">
        <v>0</v>
      </c>
      <c r="DQ126" s="199">
        <v>16.666666666666664</v>
      </c>
      <c r="DR126" s="199">
        <v>0</v>
      </c>
      <c r="DS126" s="199">
        <v>0</v>
      </c>
      <c r="DT126" s="199">
        <v>0</v>
      </c>
      <c r="DU126" s="199">
        <v>0</v>
      </c>
      <c r="DV126" s="199">
        <v>0</v>
      </c>
      <c r="DW126" s="199">
        <v>0</v>
      </c>
      <c r="DX126" s="199">
        <v>0</v>
      </c>
      <c r="DY126" s="199">
        <v>260</v>
      </c>
      <c r="DZ126" s="199">
        <v>0</v>
      </c>
      <c r="EA126" s="199">
        <v>0</v>
      </c>
      <c r="EB126" s="199">
        <v>0</v>
      </c>
      <c r="EC126" s="199">
        <v>326.66666666666663</v>
      </c>
      <c r="ED126" s="199">
        <v>0</v>
      </c>
      <c r="EE126" s="199">
        <v>3.3333333333333335</v>
      </c>
      <c r="EF126" s="199">
        <v>0</v>
      </c>
      <c r="EG126" s="199">
        <v>0</v>
      </c>
      <c r="EH126" s="199">
        <v>0</v>
      </c>
      <c r="EI126" s="199">
        <v>0</v>
      </c>
      <c r="EJ126" s="199">
        <v>0</v>
      </c>
      <c r="EK126" s="199">
        <v>0</v>
      </c>
      <c r="EL126" s="199">
        <v>0</v>
      </c>
      <c r="EM126" s="199">
        <v>0</v>
      </c>
      <c r="EN126" s="199">
        <v>0</v>
      </c>
      <c r="EO126" s="199">
        <v>0</v>
      </c>
      <c r="EP126" s="199">
        <v>0</v>
      </c>
      <c r="EQ126" s="199">
        <v>0</v>
      </c>
      <c r="ER126" s="199">
        <v>0</v>
      </c>
      <c r="ES126" s="199">
        <v>0</v>
      </c>
    </row>
    <row r="127" spans="1:149" ht="12" customHeight="1" thickBot="1">
      <c r="A127" s="34" t="s">
        <v>34</v>
      </c>
      <c r="B127" s="12" t="s">
        <v>88</v>
      </c>
      <c r="C127" s="12" t="s">
        <v>84</v>
      </c>
      <c r="D127" s="12" t="s">
        <v>57</v>
      </c>
      <c r="E127" s="89" t="s">
        <v>114</v>
      </c>
      <c r="F127" s="14">
        <v>4</v>
      </c>
      <c r="G127" s="2" t="s">
        <v>29</v>
      </c>
      <c r="H127" s="2">
        <v>49500</v>
      </c>
      <c r="I127" s="64">
        <v>88.6</v>
      </c>
      <c r="J127" s="64">
        <v>32.36</v>
      </c>
      <c r="K127" s="2">
        <v>13.82</v>
      </c>
      <c r="L127" s="2">
        <v>7.93</v>
      </c>
      <c r="M127" s="2" t="s">
        <v>29</v>
      </c>
      <c r="N127" s="2">
        <v>0.24</v>
      </c>
      <c r="O127" s="2">
        <v>0.04</v>
      </c>
      <c r="P127" s="2">
        <v>0.32</v>
      </c>
      <c r="Q127" s="2">
        <v>0.36</v>
      </c>
      <c r="R127" s="2">
        <v>3.4000000000000002E-2</v>
      </c>
      <c r="S127" s="2">
        <v>3.4000000000000002E-2</v>
      </c>
      <c r="T127" s="2">
        <v>1.4999999999999999E-2</v>
      </c>
      <c r="U127" s="2">
        <v>1.3</v>
      </c>
      <c r="V127" s="2" t="s">
        <v>29</v>
      </c>
      <c r="W127" s="2" t="s">
        <v>29</v>
      </c>
      <c r="X127" s="157" t="s">
        <v>314</v>
      </c>
      <c r="Y127" s="288">
        <v>42700.854000000007</v>
      </c>
      <c r="Z127" s="289">
        <v>8450.1690000000017</v>
      </c>
      <c r="AA127" s="290">
        <v>35584.045000000006</v>
      </c>
      <c r="AB127" s="93">
        <v>273788.80900000001</v>
      </c>
      <c r="AC127" s="93">
        <v>3800.0760000000005</v>
      </c>
      <c r="AD127" s="291">
        <f>LOG(AC127)</f>
        <v>3.5797922824195907</v>
      </c>
      <c r="AE127" s="292">
        <f t="shared" si="9"/>
        <v>2610</v>
      </c>
      <c r="AF127" s="291">
        <f>LOG(AE127)</f>
        <v>3.4166405073382808</v>
      </c>
      <c r="AG127" s="101">
        <v>588369.56715600006</v>
      </c>
      <c r="AH127" s="102">
        <v>1990039.8000000003</v>
      </c>
      <c r="AI127" s="110">
        <v>970019.40000000014</v>
      </c>
      <c r="AJ127" s="110">
        <v>1020020.4000000001</v>
      </c>
      <c r="AK127" s="114">
        <v>46.666666666666664</v>
      </c>
      <c r="AL127" s="114">
        <v>130</v>
      </c>
      <c r="AM127" s="114">
        <v>20</v>
      </c>
      <c r="AN127" s="114">
        <v>2413.3333333333335</v>
      </c>
      <c r="AO127" s="114">
        <v>0</v>
      </c>
      <c r="AP127" s="114">
        <v>0</v>
      </c>
      <c r="AQ127" s="114">
        <v>0</v>
      </c>
      <c r="AR127" s="114">
        <v>0</v>
      </c>
      <c r="AS127" s="114">
        <v>0</v>
      </c>
      <c r="AT127" s="114">
        <v>0</v>
      </c>
      <c r="AU127" s="199">
        <v>0</v>
      </c>
      <c r="AV127" s="199">
        <v>0</v>
      </c>
      <c r="AW127" s="199">
        <v>0</v>
      </c>
      <c r="AX127" s="199">
        <v>0</v>
      </c>
      <c r="AY127" s="199">
        <v>0</v>
      </c>
      <c r="AZ127" s="199">
        <v>0</v>
      </c>
      <c r="BA127" s="199">
        <v>0</v>
      </c>
      <c r="BB127" s="199">
        <v>0</v>
      </c>
      <c r="BC127" s="199">
        <v>0</v>
      </c>
      <c r="BD127" s="199">
        <v>0</v>
      </c>
      <c r="BE127" s="199">
        <v>0</v>
      </c>
      <c r="BF127" s="199">
        <v>0</v>
      </c>
      <c r="BG127" s="199">
        <v>0</v>
      </c>
      <c r="BH127" s="199">
        <v>0</v>
      </c>
      <c r="BI127" s="199">
        <v>0</v>
      </c>
      <c r="BJ127" s="199">
        <v>0</v>
      </c>
      <c r="BK127" s="199">
        <v>0</v>
      </c>
      <c r="BL127" s="199">
        <v>0</v>
      </c>
      <c r="BM127" s="199">
        <v>20</v>
      </c>
      <c r="BN127" s="199">
        <v>0</v>
      </c>
      <c r="BO127" s="199">
        <v>0</v>
      </c>
      <c r="BP127" s="199">
        <v>0</v>
      </c>
      <c r="BQ127" s="199">
        <v>0</v>
      </c>
      <c r="BR127" s="199">
        <v>3.3333333333333335</v>
      </c>
      <c r="BS127" s="199">
        <v>0</v>
      </c>
      <c r="BT127" s="199">
        <v>0</v>
      </c>
      <c r="BU127" s="199">
        <v>0</v>
      </c>
      <c r="BV127" s="199">
        <v>0</v>
      </c>
      <c r="BW127" s="199">
        <v>0</v>
      </c>
      <c r="BX127" s="199">
        <v>3.3333333333333335</v>
      </c>
      <c r="BY127" s="199">
        <v>20</v>
      </c>
      <c r="BZ127" s="199">
        <v>0</v>
      </c>
      <c r="CA127" s="199">
        <v>0</v>
      </c>
      <c r="CB127" s="199">
        <v>0</v>
      </c>
      <c r="CC127" s="199">
        <v>0</v>
      </c>
      <c r="CD127" s="199">
        <v>0</v>
      </c>
      <c r="CE127" s="199">
        <v>0</v>
      </c>
      <c r="CF127" s="199">
        <v>0</v>
      </c>
      <c r="CG127" s="199">
        <v>0</v>
      </c>
      <c r="CH127" s="199">
        <v>0</v>
      </c>
      <c r="CI127" s="199">
        <v>0</v>
      </c>
      <c r="CJ127" s="199">
        <v>0</v>
      </c>
      <c r="CK127" s="199">
        <v>0</v>
      </c>
      <c r="CL127" s="199">
        <v>0</v>
      </c>
      <c r="CM127" s="199">
        <v>0</v>
      </c>
      <c r="CN127" s="199">
        <v>60</v>
      </c>
      <c r="CO127" s="199">
        <v>50</v>
      </c>
      <c r="CP127" s="199">
        <v>0</v>
      </c>
      <c r="CQ127" s="199">
        <v>0</v>
      </c>
      <c r="CR127" s="199">
        <v>13.333333333333334</v>
      </c>
      <c r="CS127" s="199">
        <v>0</v>
      </c>
      <c r="CT127" s="199">
        <v>0</v>
      </c>
      <c r="CU127" s="199">
        <v>0</v>
      </c>
      <c r="CV127" s="199">
        <v>0</v>
      </c>
      <c r="CW127" s="199">
        <v>0</v>
      </c>
      <c r="CX127" s="199">
        <v>0</v>
      </c>
      <c r="CY127" s="199">
        <v>0</v>
      </c>
      <c r="CZ127" s="199">
        <v>0</v>
      </c>
      <c r="DA127" s="199">
        <v>0</v>
      </c>
      <c r="DB127" s="199">
        <v>0</v>
      </c>
      <c r="DC127" s="199">
        <v>6.666666666666667</v>
      </c>
      <c r="DD127" s="199">
        <v>0</v>
      </c>
      <c r="DE127" s="199">
        <v>0</v>
      </c>
      <c r="DF127" s="199">
        <v>0</v>
      </c>
      <c r="DG127" s="199">
        <v>0</v>
      </c>
      <c r="DH127" s="199">
        <v>0</v>
      </c>
      <c r="DI127" s="199">
        <v>0</v>
      </c>
      <c r="DJ127" s="199">
        <v>0</v>
      </c>
      <c r="DK127" s="199">
        <v>0</v>
      </c>
      <c r="DL127" s="199">
        <v>0</v>
      </c>
      <c r="DM127" s="199">
        <v>0</v>
      </c>
      <c r="DN127" s="199">
        <v>0</v>
      </c>
      <c r="DO127" s="199">
        <v>0</v>
      </c>
      <c r="DP127" s="199">
        <v>0</v>
      </c>
      <c r="DQ127" s="199">
        <v>20</v>
      </c>
      <c r="DR127" s="199">
        <v>0</v>
      </c>
      <c r="DS127" s="199">
        <v>0</v>
      </c>
      <c r="DT127" s="199">
        <v>0</v>
      </c>
      <c r="DU127" s="199">
        <v>0</v>
      </c>
      <c r="DV127" s="199">
        <v>0</v>
      </c>
      <c r="DW127" s="199">
        <v>0</v>
      </c>
      <c r="DX127" s="199">
        <v>0</v>
      </c>
      <c r="DY127" s="199">
        <v>2373.3333333333335</v>
      </c>
      <c r="DZ127" s="199">
        <v>0</v>
      </c>
      <c r="EA127" s="199">
        <v>0</v>
      </c>
      <c r="EB127" s="199">
        <v>0</v>
      </c>
      <c r="EC127" s="199">
        <v>40</v>
      </c>
      <c r="ED127" s="199">
        <v>0</v>
      </c>
      <c r="EE127" s="199">
        <v>0</v>
      </c>
      <c r="EF127" s="199">
        <v>0</v>
      </c>
      <c r="EG127" s="199">
        <v>0</v>
      </c>
      <c r="EH127" s="199">
        <v>0</v>
      </c>
      <c r="EI127" s="199">
        <v>0</v>
      </c>
      <c r="EJ127" s="199">
        <v>0</v>
      </c>
      <c r="EK127" s="199">
        <v>0</v>
      </c>
      <c r="EL127" s="199">
        <v>0</v>
      </c>
      <c r="EM127" s="199">
        <v>0</v>
      </c>
      <c r="EN127" s="199">
        <v>0</v>
      </c>
      <c r="EO127" s="199">
        <v>0</v>
      </c>
      <c r="EP127" s="199">
        <v>0</v>
      </c>
      <c r="EQ127" s="199">
        <v>0</v>
      </c>
      <c r="ER127" s="199">
        <v>0</v>
      </c>
      <c r="ES127" s="199">
        <v>0</v>
      </c>
    </row>
    <row r="128" spans="1:149" ht="12" customHeight="1">
      <c r="A128" s="31" t="s">
        <v>34</v>
      </c>
      <c r="B128" s="11" t="s">
        <v>91</v>
      </c>
      <c r="C128" s="11" t="s">
        <v>90</v>
      </c>
      <c r="D128" s="11" t="s">
        <v>57</v>
      </c>
      <c r="E128" s="90" t="s">
        <v>113</v>
      </c>
      <c r="F128" s="13">
        <v>0.51400000000000001</v>
      </c>
      <c r="G128" s="2">
        <v>1.5</v>
      </c>
      <c r="H128" s="2">
        <v>19880</v>
      </c>
      <c r="I128" s="64">
        <v>83.2</v>
      </c>
      <c r="J128" s="64">
        <v>11.88</v>
      </c>
      <c r="K128" s="2">
        <v>12.18</v>
      </c>
      <c r="L128" s="2">
        <v>7.52</v>
      </c>
      <c r="M128" s="2">
        <v>3.5000000000000001E-3</v>
      </c>
      <c r="N128" s="2">
        <v>0.56999999999999995</v>
      </c>
      <c r="O128" s="2">
        <v>0.73</v>
      </c>
      <c r="P128" s="2">
        <v>0.73</v>
      </c>
      <c r="Q128" s="2">
        <v>1.5</v>
      </c>
      <c r="R128" s="2">
        <v>5.6000000000000001E-2</v>
      </c>
      <c r="S128" s="2">
        <v>3.7999999999999999E-2</v>
      </c>
      <c r="T128" s="2">
        <v>1.4999999999999999E-2</v>
      </c>
      <c r="U128" s="2">
        <v>3.6</v>
      </c>
      <c r="V128" s="2">
        <v>98</v>
      </c>
      <c r="W128" s="2">
        <v>10</v>
      </c>
      <c r="X128" s="157" t="s">
        <v>314</v>
      </c>
      <c r="Y128" s="288">
        <v>11250.225</v>
      </c>
      <c r="Z128" s="289">
        <v>5783.4490000000005</v>
      </c>
      <c r="AA128" s="290">
        <v>5800.1160000000009</v>
      </c>
      <c r="AB128" s="94">
        <v>87101.742000000013</v>
      </c>
      <c r="AC128" s="94">
        <v>10350.207</v>
      </c>
      <c r="AD128" s="291">
        <f>LOG(AC128)</f>
        <v>4.0149490355957171</v>
      </c>
      <c r="AE128" s="292">
        <f t="shared" si="9"/>
        <v>1036.6666666666667</v>
      </c>
      <c r="AF128" s="291">
        <f>LOG(AE128)</f>
        <v>3.0156391343071749</v>
      </c>
      <c r="AG128" s="98">
        <v>1777791.4217840005</v>
      </c>
      <c r="AH128" s="99">
        <v>4283419</v>
      </c>
      <c r="AI128" s="213">
        <v>2151709.7000000002</v>
      </c>
      <c r="AJ128" s="106">
        <v>2131709.3000000003</v>
      </c>
      <c r="AK128" s="114">
        <v>520</v>
      </c>
      <c r="AL128" s="114">
        <v>76.666666666666671</v>
      </c>
      <c r="AM128" s="114">
        <v>3.3333333333333335</v>
      </c>
      <c r="AN128" s="114">
        <v>223.33333333333337</v>
      </c>
      <c r="AO128" s="114">
        <v>0</v>
      </c>
      <c r="AP128" s="114">
        <v>0</v>
      </c>
      <c r="AQ128" s="114">
        <v>0</v>
      </c>
      <c r="AR128" s="114">
        <v>0</v>
      </c>
      <c r="AS128" s="114">
        <v>0</v>
      </c>
      <c r="AT128" s="114">
        <v>213.33333333333334</v>
      </c>
      <c r="AU128" s="199">
        <v>0</v>
      </c>
      <c r="AV128" s="199">
        <v>0</v>
      </c>
      <c r="AW128" s="199">
        <v>0</v>
      </c>
      <c r="AX128" s="199">
        <v>0</v>
      </c>
      <c r="AY128" s="199">
        <v>0</v>
      </c>
      <c r="AZ128" s="199">
        <v>0</v>
      </c>
      <c r="BA128" s="199">
        <v>0</v>
      </c>
      <c r="BB128" s="199">
        <v>0</v>
      </c>
      <c r="BC128" s="199">
        <v>56.666666666666664</v>
      </c>
      <c r="BD128" s="199">
        <v>56.666666666666664</v>
      </c>
      <c r="BE128" s="199">
        <v>200</v>
      </c>
      <c r="BF128" s="199">
        <v>3.3333333333333335</v>
      </c>
      <c r="BG128" s="199">
        <v>0</v>
      </c>
      <c r="BH128" s="199">
        <v>0</v>
      </c>
      <c r="BI128" s="199">
        <v>0</v>
      </c>
      <c r="BJ128" s="199">
        <v>0</v>
      </c>
      <c r="BK128" s="199">
        <v>0</v>
      </c>
      <c r="BL128" s="199">
        <v>0</v>
      </c>
      <c r="BM128" s="199">
        <v>193.33333333333331</v>
      </c>
      <c r="BN128" s="199">
        <v>0</v>
      </c>
      <c r="BO128" s="199">
        <v>0</v>
      </c>
      <c r="BP128" s="199">
        <v>0</v>
      </c>
      <c r="BQ128" s="199">
        <v>0</v>
      </c>
      <c r="BR128" s="199">
        <v>0</v>
      </c>
      <c r="BS128" s="199">
        <v>0</v>
      </c>
      <c r="BT128" s="199">
        <v>3.3333333333333335</v>
      </c>
      <c r="BU128" s="199">
        <v>0</v>
      </c>
      <c r="BV128" s="199">
        <v>0</v>
      </c>
      <c r="BW128" s="199">
        <v>0</v>
      </c>
      <c r="BX128" s="199">
        <v>3.3333333333333335</v>
      </c>
      <c r="BY128" s="199">
        <v>3.3333333333333335</v>
      </c>
      <c r="BZ128" s="199">
        <v>0</v>
      </c>
      <c r="CA128" s="199">
        <v>0</v>
      </c>
      <c r="CB128" s="199">
        <v>0</v>
      </c>
      <c r="CC128" s="199">
        <v>0</v>
      </c>
      <c r="CD128" s="199">
        <v>0</v>
      </c>
      <c r="CE128" s="199">
        <v>0</v>
      </c>
      <c r="CF128" s="199">
        <v>0</v>
      </c>
      <c r="CG128" s="199">
        <v>0</v>
      </c>
      <c r="CH128" s="199">
        <v>0</v>
      </c>
      <c r="CI128" s="199">
        <v>0</v>
      </c>
      <c r="CJ128" s="199">
        <v>0</v>
      </c>
      <c r="CK128" s="199">
        <v>0</v>
      </c>
      <c r="CL128" s="199">
        <v>0</v>
      </c>
      <c r="CM128" s="199">
        <v>0</v>
      </c>
      <c r="CN128" s="199">
        <v>13.333333333333334</v>
      </c>
      <c r="CO128" s="199">
        <v>26.666666666666668</v>
      </c>
      <c r="CP128" s="199">
        <v>0</v>
      </c>
      <c r="CQ128" s="199">
        <v>0</v>
      </c>
      <c r="CR128" s="199">
        <v>26.666666666666668</v>
      </c>
      <c r="CS128" s="199">
        <v>10</v>
      </c>
      <c r="CT128" s="199">
        <v>0</v>
      </c>
      <c r="CU128" s="199">
        <v>0</v>
      </c>
      <c r="CV128" s="199">
        <v>0</v>
      </c>
      <c r="CW128" s="199">
        <v>0</v>
      </c>
      <c r="CX128" s="199">
        <v>0</v>
      </c>
      <c r="CY128" s="199">
        <v>0</v>
      </c>
      <c r="CZ128" s="199">
        <v>0</v>
      </c>
      <c r="DA128" s="199">
        <v>0</v>
      </c>
      <c r="DB128" s="199">
        <v>0</v>
      </c>
      <c r="DC128" s="199">
        <v>0</v>
      </c>
      <c r="DD128" s="199">
        <v>0</v>
      </c>
      <c r="DE128" s="199">
        <v>0</v>
      </c>
      <c r="DF128" s="199">
        <v>0</v>
      </c>
      <c r="DG128" s="199">
        <v>0</v>
      </c>
      <c r="DH128" s="199">
        <v>0</v>
      </c>
      <c r="DI128" s="199">
        <v>0</v>
      </c>
      <c r="DJ128" s="199">
        <v>0</v>
      </c>
      <c r="DK128" s="199">
        <v>0</v>
      </c>
      <c r="DL128" s="199">
        <v>0</v>
      </c>
      <c r="DM128" s="199">
        <v>0</v>
      </c>
      <c r="DN128" s="199">
        <v>3.3333333333333335</v>
      </c>
      <c r="DO128" s="199">
        <v>0</v>
      </c>
      <c r="DP128" s="199">
        <v>0</v>
      </c>
      <c r="DQ128" s="199">
        <v>0</v>
      </c>
      <c r="DR128" s="199">
        <v>0</v>
      </c>
      <c r="DS128" s="199">
        <v>0</v>
      </c>
      <c r="DT128" s="199">
        <v>0</v>
      </c>
      <c r="DU128" s="199">
        <v>0</v>
      </c>
      <c r="DV128" s="199">
        <v>0</v>
      </c>
      <c r="DW128" s="199">
        <v>0</v>
      </c>
      <c r="DX128" s="199">
        <v>156.66666666666669</v>
      </c>
      <c r="DY128" s="199">
        <v>13.333333333333334</v>
      </c>
      <c r="DZ128" s="199">
        <v>0</v>
      </c>
      <c r="EA128" s="199">
        <v>0</v>
      </c>
      <c r="EB128" s="199">
        <v>0</v>
      </c>
      <c r="EC128" s="199">
        <v>53.333333333333336</v>
      </c>
      <c r="ED128" s="199">
        <v>0</v>
      </c>
      <c r="EE128" s="199">
        <v>0</v>
      </c>
      <c r="EF128" s="199">
        <v>0</v>
      </c>
      <c r="EG128" s="199">
        <v>0</v>
      </c>
      <c r="EH128" s="199">
        <v>0</v>
      </c>
      <c r="EI128" s="199">
        <v>0</v>
      </c>
      <c r="EJ128" s="199">
        <v>0</v>
      </c>
      <c r="EK128" s="199">
        <v>0</v>
      </c>
      <c r="EL128" s="199">
        <v>0</v>
      </c>
      <c r="EM128" s="199">
        <v>0</v>
      </c>
      <c r="EN128" s="199">
        <v>0</v>
      </c>
      <c r="EO128" s="199">
        <v>0</v>
      </c>
      <c r="EP128" s="199">
        <v>213.33333333333334</v>
      </c>
      <c r="EQ128" s="199">
        <v>0</v>
      </c>
      <c r="ER128" s="199">
        <v>0</v>
      </c>
      <c r="ES128" s="199">
        <v>0</v>
      </c>
    </row>
    <row r="129" spans="1:149" ht="12" customHeight="1">
      <c r="A129" s="29" t="s">
        <v>34</v>
      </c>
      <c r="B129" s="2" t="s">
        <v>91</v>
      </c>
      <c r="C129" s="2" t="s">
        <v>90</v>
      </c>
      <c r="D129" s="2" t="s">
        <v>57</v>
      </c>
      <c r="E129" s="88" t="s">
        <v>114</v>
      </c>
      <c r="F129" s="4">
        <v>4.0999999999999996</v>
      </c>
      <c r="G129" s="2" t="s">
        <v>29</v>
      </c>
      <c r="H129" s="2">
        <v>49170</v>
      </c>
      <c r="I129" s="64">
        <v>56.4</v>
      </c>
      <c r="J129" s="64">
        <v>32.15</v>
      </c>
      <c r="K129" s="2">
        <v>14.92</v>
      </c>
      <c r="L129" s="2">
        <v>7.67</v>
      </c>
      <c r="M129" s="2" t="s">
        <v>29</v>
      </c>
      <c r="N129" s="2">
        <v>0.24</v>
      </c>
      <c r="O129" s="2">
        <v>0.11</v>
      </c>
      <c r="P129" s="2">
        <v>0.36</v>
      </c>
      <c r="Q129" s="2">
        <v>0.46</v>
      </c>
      <c r="R129" s="2">
        <v>7.6999999999999999E-2</v>
      </c>
      <c r="S129" s="2">
        <v>3.9E-2</v>
      </c>
      <c r="T129" s="2">
        <v>2.1000000000000001E-2</v>
      </c>
      <c r="U129" s="2">
        <v>1.4</v>
      </c>
      <c r="V129" s="2" t="s">
        <v>29</v>
      </c>
      <c r="W129" s="2" t="s">
        <v>29</v>
      </c>
      <c r="X129" s="157" t="s">
        <v>314</v>
      </c>
      <c r="Y129" s="288">
        <v>27783.889000000003</v>
      </c>
      <c r="Z129" s="289">
        <v>5466.7760000000007</v>
      </c>
      <c r="AA129" s="290">
        <v>22783.789000000001</v>
      </c>
      <c r="AB129" s="92">
        <v>252588.38500000004</v>
      </c>
      <c r="AC129" s="92">
        <v>6483.4630000000006</v>
      </c>
      <c r="AD129" s="291"/>
      <c r="AE129" s="292">
        <f t="shared" si="9"/>
        <v>193.33333333333331</v>
      </c>
      <c r="AF129" s="291"/>
      <c r="AG129" s="100">
        <v>1221306.625644</v>
      </c>
      <c r="AH129" s="99">
        <v>2565051.3000000003</v>
      </c>
      <c r="AI129" s="109">
        <v>1451695.7000000002</v>
      </c>
      <c r="AJ129" s="106">
        <v>1113355.6000000001</v>
      </c>
      <c r="AK129" s="114">
        <v>126.66666666666666</v>
      </c>
      <c r="AL129" s="114">
        <v>30</v>
      </c>
      <c r="AM129" s="114">
        <v>3.3333333333333335</v>
      </c>
      <c r="AN129" s="114">
        <v>33.333333333333329</v>
      </c>
      <c r="AO129" s="114">
        <v>0</v>
      </c>
      <c r="AP129" s="114">
        <v>0</v>
      </c>
      <c r="AQ129" s="114">
        <v>0</v>
      </c>
      <c r="AR129" s="114">
        <v>0</v>
      </c>
      <c r="AS129" s="114">
        <v>0</v>
      </c>
      <c r="AT129" s="114">
        <v>0</v>
      </c>
      <c r="AU129" s="199">
        <v>0</v>
      </c>
      <c r="AV129" s="199">
        <v>0</v>
      </c>
      <c r="AW129" s="199">
        <v>0</v>
      </c>
      <c r="AX129" s="199">
        <v>0</v>
      </c>
      <c r="AY129" s="199">
        <v>0</v>
      </c>
      <c r="AZ129" s="199">
        <v>0</v>
      </c>
      <c r="BA129" s="199">
        <v>0</v>
      </c>
      <c r="BB129" s="199">
        <v>0</v>
      </c>
      <c r="BC129" s="199">
        <v>3.3333333333333335</v>
      </c>
      <c r="BD129" s="199">
        <v>6.666666666666667</v>
      </c>
      <c r="BE129" s="199">
        <v>10</v>
      </c>
      <c r="BF129" s="199">
        <v>0</v>
      </c>
      <c r="BG129" s="199">
        <v>0</v>
      </c>
      <c r="BH129" s="199">
        <v>0</v>
      </c>
      <c r="BI129" s="199">
        <v>0</v>
      </c>
      <c r="BJ129" s="199">
        <v>0</v>
      </c>
      <c r="BK129" s="199">
        <v>0</v>
      </c>
      <c r="BL129" s="199">
        <v>0</v>
      </c>
      <c r="BM129" s="199">
        <v>100</v>
      </c>
      <c r="BN129" s="199">
        <v>0</v>
      </c>
      <c r="BO129" s="199">
        <v>0</v>
      </c>
      <c r="BP129" s="199">
        <v>0</v>
      </c>
      <c r="BQ129" s="199">
        <v>0</v>
      </c>
      <c r="BR129" s="199">
        <v>0</v>
      </c>
      <c r="BS129" s="199">
        <v>0</v>
      </c>
      <c r="BT129" s="199">
        <v>3.3333333333333335</v>
      </c>
      <c r="BU129" s="199">
        <v>0</v>
      </c>
      <c r="BV129" s="199">
        <v>0</v>
      </c>
      <c r="BW129" s="199">
        <v>0</v>
      </c>
      <c r="BX129" s="199">
        <v>0</v>
      </c>
      <c r="BY129" s="199">
        <v>3.3333333333333335</v>
      </c>
      <c r="BZ129" s="199">
        <v>0</v>
      </c>
      <c r="CA129" s="199">
        <v>0</v>
      </c>
      <c r="CB129" s="199">
        <v>0</v>
      </c>
      <c r="CC129" s="199">
        <v>0</v>
      </c>
      <c r="CD129" s="199">
        <v>0</v>
      </c>
      <c r="CE129" s="199">
        <v>0</v>
      </c>
      <c r="CF129" s="199">
        <v>0</v>
      </c>
      <c r="CG129" s="199">
        <v>0</v>
      </c>
      <c r="CH129" s="199">
        <v>0</v>
      </c>
      <c r="CI129" s="199">
        <v>0</v>
      </c>
      <c r="CJ129" s="199">
        <v>0</v>
      </c>
      <c r="CK129" s="199">
        <v>0</v>
      </c>
      <c r="CL129" s="199">
        <v>0</v>
      </c>
      <c r="CM129" s="199">
        <v>0</v>
      </c>
      <c r="CN129" s="199">
        <v>16.666666666666664</v>
      </c>
      <c r="CO129" s="199">
        <v>10</v>
      </c>
      <c r="CP129" s="199">
        <v>0</v>
      </c>
      <c r="CQ129" s="199">
        <v>0</v>
      </c>
      <c r="CR129" s="199">
        <v>0</v>
      </c>
      <c r="CS129" s="199">
        <v>0</v>
      </c>
      <c r="CT129" s="199">
        <v>0</v>
      </c>
      <c r="CU129" s="199">
        <v>0</v>
      </c>
      <c r="CV129" s="199">
        <v>0</v>
      </c>
      <c r="CW129" s="199">
        <v>0</v>
      </c>
      <c r="CX129" s="199">
        <v>0</v>
      </c>
      <c r="CY129" s="199">
        <v>0</v>
      </c>
      <c r="CZ129" s="199">
        <v>0</v>
      </c>
      <c r="DA129" s="199">
        <v>0</v>
      </c>
      <c r="DB129" s="199">
        <v>0</v>
      </c>
      <c r="DC129" s="199">
        <v>0</v>
      </c>
      <c r="DD129" s="199">
        <v>0</v>
      </c>
      <c r="DE129" s="199">
        <v>0</v>
      </c>
      <c r="DF129" s="199">
        <v>0</v>
      </c>
      <c r="DG129" s="199">
        <v>0</v>
      </c>
      <c r="DH129" s="199">
        <v>0</v>
      </c>
      <c r="DI129" s="199">
        <v>3.3333333333333335</v>
      </c>
      <c r="DJ129" s="199">
        <v>0</v>
      </c>
      <c r="DK129" s="199">
        <v>0</v>
      </c>
      <c r="DL129" s="199">
        <v>0</v>
      </c>
      <c r="DM129" s="199">
        <v>0</v>
      </c>
      <c r="DN129" s="199">
        <v>0</v>
      </c>
      <c r="DO129" s="199">
        <v>0</v>
      </c>
      <c r="DP129" s="199">
        <v>0</v>
      </c>
      <c r="DQ129" s="199">
        <v>0</v>
      </c>
      <c r="DR129" s="199">
        <v>0</v>
      </c>
      <c r="DS129" s="199">
        <v>3.3333333333333335</v>
      </c>
      <c r="DT129" s="199">
        <v>0</v>
      </c>
      <c r="DU129" s="199">
        <v>0</v>
      </c>
      <c r="DV129" s="199">
        <v>0</v>
      </c>
      <c r="DW129" s="199">
        <v>0</v>
      </c>
      <c r="DX129" s="199">
        <v>0</v>
      </c>
      <c r="DY129" s="199">
        <v>10</v>
      </c>
      <c r="DZ129" s="199">
        <v>6.666666666666667</v>
      </c>
      <c r="EA129" s="199">
        <v>0</v>
      </c>
      <c r="EB129" s="199">
        <v>0</v>
      </c>
      <c r="EC129" s="199">
        <v>16.666666666666664</v>
      </c>
      <c r="ED129" s="199">
        <v>0</v>
      </c>
      <c r="EE129" s="199">
        <v>0</v>
      </c>
      <c r="EF129" s="199">
        <v>0</v>
      </c>
      <c r="EG129" s="199">
        <v>0</v>
      </c>
      <c r="EH129" s="199">
        <v>0</v>
      </c>
      <c r="EI129" s="199">
        <v>0</v>
      </c>
      <c r="EJ129" s="199">
        <v>0</v>
      </c>
      <c r="EK129" s="199">
        <v>0</v>
      </c>
      <c r="EL129" s="199">
        <v>0</v>
      </c>
      <c r="EM129" s="199">
        <v>0</v>
      </c>
      <c r="EN129" s="199">
        <v>0</v>
      </c>
      <c r="EO129" s="199">
        <v>0</v>
      </c>
      <c r="EP129" s="199">
        <v>0</v>
      </c>
      <c r="EQ129" s="199">
        <v>0</v>
      </c>
      <c r="ER129" s="199">
        <v>0</v>
      </c>
      <c r="ES129" s="199">
        <v>0</v>
      </c>
    </row>
    <row r="130" spans="1:149" ht="12" customHeight="1">
      <c r="A130" s="29" t="s">
        <v>34</v>
      </c>
      <c r="B130" s="2" t="s">
        <v>93</v>
      </c>
      <c r="C130" s="2" t="s">
        <v>90</v>
      </c>
      <c r="D130" s="2" t="s">
        <v>57</v>
      </c>
      <c r="E130" s="87" t="s">
        <v>113</v>
      </c>
      <c r="F130" s="4">
        <v>0.50900000000000001</v>
      </c>
      <c r="G130" s="2">
        <v>0.3</v>
      </c>
      <c r="H130" s="2">
        <v>6332</v>
      </c>
      <c r="I130" s="64">
        <v>83.5</v>
      </c>
      <c r="J130" s="64">
        <v>3.47</v>
      </c>
      <c r="K130" s="2">
        <v>12.44</v>
      </c>
      <c r="L130" s="2">
        <v>7.4</v>
      </c>
      <c r="M130" s="2">
        <v>2.7000000000000001E-3</v>
      </c>
      <c r="N130" s="2">
        <v>1.1000000000000001</v>
      </c>
      <c r="O130" s="2">
        <v>2.2000000000000002</v>
      </c>
      <c r="P130" s="2">
        <v>1.2</v>
      </c>
      <c r="Q130" s="2">
        <v>3.5</v>
      </c>
      <c r="R130" s="2">
        <v>0.1</v>
      </c>
      <c r="S130" s="2">
        <v>7.2999999999999995E-2</v>
      </c>
      <c r="T130" s="2">
        <v>2.5999999999999999E-2</v>
      </c>
      <c r="U130" s="2">
        <v>5</v>
      </c>
      <c r="V130" s="2">
        <v>64</v>
      </c>
      <c r="W130" s="2">
        <v>18</v>
      </c>
      <c r="X130" s="297" t="s">
        <v>315</v>
      </c>
      <c r="Y130" s="288">
        <v>33050.661</v>
      </c>
      <c r="Z130" s="289">
        <v>14933.632000000001</v>
      </c>
      <c r="AA130" s="290">
        <v>19333.72</v>
      </c>
      <c r="AB130" s="92">
        <v>243171.53</v>
      </c>
      <c r="AC130" s="92">
        <v>6616.7990000000009</v>
      </c>
      <c r="AD130" s="291">
        <f t="shared" ref="AD130:AD140" si="14">LOG(AC130)</f>
        <v>3.8206479421822519</v>
      </c>
      <c r="AE130" s="292">
        <f t="shared" ref="AE130:AE145" si="15">SUM(AK130:AT130)</f>
        <v>2552</v>
      </c>
      <c r="AF130" s="291">
        <f t="shared" ref="AF130:AF140" si="16">LOG(AE130)</f>
        <v>3.4068806700491248</v>
      </c>
      <c r="AG130" s="98">
        <v>733124.92887200008</v>
      </c>
      <c r="AH130" s="99">
        <v>2728387.9000000004</v>
      </c>
      <c r="AI130" s="213">
        <v>1531697.3</v>
      </c>
      <c r="AJ130" s="106">
        <v>1196690.6000000001</v>
      </c>
      <c r="AK130" s="114">
        <v>824</v>
      </c>
      <c r="AL130" s="114">
        <v>784</v>
      </c>
      <c r="AM130" s="114">
        <v>144</v>
      </c>
      <c r="AN130" s="114">
        <v>792</v>
      </c>
      <c r="AO130" s="114">
        <v>0</v>
      </c>
      <c r="AP130" s="114">
        <v>8</v>
      </c>
      <c r="AQ130" s="114">
        <v>0</v>
      </c>
      <c r="AR130" s="114">
        <v>0</v>
      </c>
      <c r="AS130" s="114">
        <v>0</v>
      </c>
      <c r="AT130" s="114">
        <v>0</v>
      </c>
      <c r="AU130" s="199">
        <v>0</v>
      </c>
      <c r="AV130" s="199">
        <v>0</v>
      </c>
      <c r="AW130" s="199">
        <v>0</v>
      </c>
      <c r="AX130" s="199">
        <v>0</v>
      </c>
      <c r="AY130" s="199">
        <v>0</v>
      </c>
      <c r="AZ130" s="199">
        <v>0</v>
      </c>
      <c r="BA130" s="199">
        <v>0</v>
      </c>
      <c r="BB130" s="199">
        <v>0</v>
      </c>
      <c r="BC130" s="199">
        <v>480</v>
      </c>
      <c r="BD130" s="199">
        <v>112</v>
      </c>
      <c r="BE130" s="199">
        <v>64</v>
      </c>
      <c r="BF130" s="199">
        <v>0</v>
      </c>
      <c r="BG130" s="199">
        <v>0</v>
      </c>
      <c r="BH130" s="199">
        <v>0</v>
      </c>
      <c r="BI130" s="199">
        <v>0</v>
      </c>
      <c r="BJ130" s="199">
        <v>0</v>
      </c>
      <c r="BK130" s="199">
        <v>0</v>
      </c>
      <c r="BL130" s="199">
        <v>0</v>
      </c>
      <c r="BM130" s="199">
        <v>0</v>
      </c>
      <c r="BN130" s="199">
        <v>0</v>
      </c>
      <c r="BO130" s="199">
        <v>0</v>
      </c>
      <c r="BP130" s="199">
        <v>0</v>
      </c>
      <c r="BQ130" s="199">
        <v>0</v>
      </c>
      <c r="BR130" s="199">
        <v>32</v>
      </c>
      <c r="BS130" s="199">
        <v>0</v>
      </c>
      <c r="BT130" s="199">
        <v>8</v>
      </c>
      <c r="BU130" s="199">
        <v>0</v>
      </c>
      <c r="BV130" s="199">
        <v>8</v>
      </c>
      <c r="BW130" s="199">
        <v>0</v>
      </c>
      <c r="BX130" s="199">
        <v>24</v>
      </c>
      <c r="BY130" s="199">
        <v>96</v>
      </c>
      <c r="BZ130" s="199">
        <v>0</v>
      </c>
      <c r="CA130" s="199">
        <v>0</v>
      </c>
      <c r="CB130" s="199">
        <v>0</v>
      </c>
      <c r="CC130" s="199">
        <v>0</v>
      </c>
      <c r="CD130" s="199">
        <v>0</v>
      </c>
      <c r="CE130" s="199">
        <v>0</v>
      </c>
      <c r="CF130" s="199">
        <v>0</v>
      </c>
      <c r="CG130" s="199">
        <v>0</v>
      </c>
      <c r="CH130" s="199">
        <v>0</v>
      </c>
      <c r="CI130" s="199">
        <v>0</v>
      </c>
      <c r="CJ130" s="199">
        <v>0</v>
      </c>
      <c r="CK130" s="199">
        <v>0</v>
      </c>
      <c r="CL130" s="199">
        <v>0</v>
      </c>
      <c r="CM130" s="199">
        <v>0</v>
      </c>
      <c r="CN130" s="199">
        <v>624</v>
      </c>
      <c r="CO130" s="199">
        <v>80</v>
      </c>
      <c r="CP130" s="199">
        <v>0</v>
      </c>
      <c r="CQ130" s="199">
        <v>0</v>
      </c>
      <c r="CR130" s="199">
        <v>56</v>
      </c>
      <c r="CS130" s="199">
        <v>0</v>
      </c>
      <c r="CT130" s="199">
        <v>0</v>
      </c>
      <c r="CU130" s="199">
        <v>16</v>
      </c>
      <c r="CV130" s="199">
        <v>0</v>
      </c>
      <c r="CW130" s="199">
        <v>0</v>
      </c>
      <c r="CX130" s="199">
        <v>0</v>
      </c>
      <c r="CY130" s="199">
        <v>0</v>
      </c>
      <c r="CZ130" s="199">
        <v>0</v>
      </c>
      <c r="DA130" s="199">
        <v>0</v>
      </c>
      <c r="DB130" s="199">
        <v>0</v>
      </c>
      <c r="DC130" s="199">
        <v>0</v>
      </c>
      <c r="DD130" s="199">
        <v>0</v>
      </c>
      <c r="DE130" s="199">
        <v>0</v>
      </c>
      <c r="DF130" s="199">
        <v>0</v>
      </c>
      <c r="DG130" s="199">
        <v>0</v>
      </c>
      <c r="DH130" s="199">
        <v>0</v>
      </c>
      <c r="DI130" s="199">
        <v>8</v>
      </c>
      <c r="DJ130" s="199">
        <v>0</v>
      </c>
      <c r="DK130" s="199">
        <v>0</v>
      </c>
      <c r="DL130" s="199">
        <v>24</v>
      </c>
      <c r="DM130" s="199">
        <v>0</v>
      </c>
      <c r="DN130" s="199">
        <v>24</v>
      </c>
      <c r="DO130" s="199">
        <v>0</v>
      </c>
      <c r="DP130" s="199">
        <v>0</v>
      </c>
      <c r="DQ130" s="199">
        <v>0</v>
      </c>
      <c r="DR130" s="199">
        <v>0</v>
      </c>
      <c r="DS130" s="199">
        <v>96</v>
      </c>
      <c r="DT130" s="199">
        <v>0</v>
      </c>
      <c r="DU130" s="199">
        <v>0</v>
      </c>
      <c r="DV130" s="199">
        <v>0</v>
      </c>
      <c r="DW130" s="199">
        <v>0</v>
      </c>
      <c r="DX130" s="199">
        <v>8</v>
      </c>
      <c r="DY130" s="199">
        <v>56</v>
      </c>
      <c r="DZ130" s="199">
        <v>0</v>
      </c>
      <c r="EA130" s="199">
        <v>0</v>
      </c>
      <c r="EB130" s="199">
        <v>0</v>
      </c>
      <c r="EC130" s="199">
        <v>728</v>
      </c>
      <c r="ED130" s="199">
        <v>0</v>
      </c>
      <c r="EE130" s="199">
        <v>0</v>
      </c>
      <c r="EF130" s="199">
        <v>0</v>
      </c>
      <c r="EG130" s="199">
        <v>8</v>
      </c>
      <c r="EH130" s="199">
        <v>0</v>
      </c>
      <c r="EI130" s="199">
        <v>0</v>
      </c>
      <c r="EJ130" s="199">
        <v>0</v>
      </c>
      <c r="EK130" s="199">
        <v>0</v>
      </c>
      <c r="EL130" s="199">
        <v>0</v>
      </c>
      <c r="EM130" s="199">
        <v>0</v>
      </c>
      <c r="EN130" s="199">
        <v>0</v>
      </c>
      <c r="EO130" s="199">
        <v>0</v>
      </c>
      <c r="EP130" s="199">
        <v>0</v>
      </c>
      <c r="EQ130" s="199">
        <v>0</v>
      </c>
      <c r="ER130" s="199">
        <v>0</v>
      </c>
      <c r="ES130" s="199">
        <v>0</v>
      </c>
    </row>
    <row r="131" spans="1:149" ht="12" customHeight="1" thickBot="1">
      <c r="A131" s="34" t="s">
        <v>34</v>
      </c>
      <c r="B131" s="12" t="s">
        <v>93</v>
      </c>
      <c r="C131" s="12" t="s">
        <v>90</v>
      </c>
      <c r="D131" s="12" t="s">
        <v>57</v>
      </c>
      <c r="E131" s="89" t="s">
        <v>114</v>
      </c>
      <c r="F131" s="14">
        <v>4</v>
      </c>
      <c r="G131" s="2" t="s">
        <v>29</v>
      </c>
      <c r="H131" s="2">
        <v>39790</v>
      </c>
      <c r="I131" s="64">
        <v>35</v>
      </c>
      <c r="J131" s="64">
        <v>25.41</v>
      </c>
      <c r="K131" s="2">
        <v>14.04</v>
      </c>
      <c r="L131" s="2">
        <v>7.56</v>
      </c>
      <c r="M131" s="2" t="s">
        <v>29</v>
      </c>
      <c r="N131" s="2">
        <v>0.35</v>
      </c>
      <c r="O131" s="2">
        <v>0.2</v>
      </c>
      <c r="P131" s="2">
        <v>0.56000000000000005</v>
      </c>
      <c r="Q131" s="2">
        <v>0.76</v>
      </c>
      <c r="R131" s="2">
        <v>0.2</v>
      </c>
      <c r="S131" s="2">
        <v>4.5999999999999999E-2</v>
      </c>
      <c r="T131" s="2">
        <v>2.8000000000000001E-2</v>
      </c>
      <c r="U131" s="2">
        <v>1.9</v>
      </c>
      <c r="V131" s="2" t="s">
        <v>29</v>
      </c>
      <c r="W131" s="2" t="s">
        <v>29</v>
      </c>
      <c r="X131" s="297" t="s">
        <v>315</v>
      </c>
      <c r="Y131" s="288">
        <v>35400.708000000006</v>
      </c>
      <c r="Z131" s="289">
        <v>6466.7960000000003</v>
      </c>
      <c r="AA131" s="290">
        <v>29950.599000000002</v>
      </c>
      <c r="AB131" s="93">
        <v>294339.21999999997</v>
      </c>
      <c r="AC131" s="93">
        <v>1800.0360000000001</v>
      </c>
      <c r="AD131" s="291">
        <f t="shared" si="14"/>
        <v>3.2552811909060866</v>
      </c>
      <c r="AE131" s="292">
        <f t="shared" si="15"/>
        <v>790</v>
      </c>
      <c r="AF131" s="291">
        <f t="shared" si="16"/>
        <v>2.8976270912904414</v>
      </c>
      <c r="AG131" s="101">
        <v>1416530.5967120004</v>
      </c>
      <c r="AH131" s="102">
        <v>2190043.7999999998</v>
      </c>
      <c r="AI131" s="110">
        <v>1106688.8</v>
      </c>
      <c r="AJ131" s="110">
        <v>1083355</v>
      </c>
      <c r="AK131" s="114">
        <v>200</v>
      </c>
      <c r="AL131" s="114">
        <v>435</v>
      </c>
      <c r="AM131" s="114">
        <v>20</v>
      </c>
      <c r="AN131" s="114">
        <v>135</v>
      </c>
      <c r="AO131" s="114">
        <v>0</v>
      </c>
      <c r="AP131" s="114">
        <v>0</v>
      </c>
      <c r="AQ131" s="114">
        <v>0</v>
      </c>
      <c r="AR131" s="114">
        <v>0</v>
      </c>
      <c r="AS131" s="114">
        <v>0</v>
      </c>
      <c r="AT131" s="114">
        <v>0</v>
      </c>
      <c r="AU131" s="199">
        <v>0</v>
      </c>
      <c r="AV131" s="199">
        <v>0</v>
      </c>
      <c r="AW131" s="199">
        <v>0</v>
      </c>
      <c r="AX131" s="199">
        <v>0</v>
      </c>
      <c r="AY131" s="199">
        <v>0</v>
      </c>
      <c r="AZ131" s="199">
        <v>0</v>
      </c>
      <c r="BA131" s="199">
        <v>0</v>
      </c>
      <c r="BB131" s="199">
        <v>0</v>
      </c>
      <c r="BC131" s="199">
        <v>10</v>
      </c>
      <c r="BD131" s="199">
        <v>20</v>
      </c>
      <c r="BE131" s="199">
        <v>35</v>
      </c>
      <c r="BF131" s="199">
        <v>0</v>
      </c>
      <c r="BG131" s="199">
        <v>0</v>
      </c>
      <c r="BH131" s="199">
        <v>0</v>
      </c>
      <c r="BI131" s="199">
        <v>0</v>
      </c>
      <c r="BJ131" s="199">
        <v>0</v>
      </c>
      <c r="BK131" s="199">
        <v>0</v>
      </c>
      <c r="BL131" s="199">
        <v>0</v>
      </c>
      <c r="BM131" s="199">
        <v>0</v>
      </c>
      <c r="BN131" s="199">
        <v>0</v>
      </c>
      <c r="BO131" s="199">
        <v>0</v>
      </c>
      <c r="BP131" s="199">
        <v>0</v>
      </c>
      <c r="BQ131" s="199">
        <v>0</v>
      </c>
      <c r="BR131" s="199">
        <v>0</v>
      </c>
      <c r="BS131" s="199">
        <v>0</v>
      </c>
      <c r="BT131" s="199">
        <v>5</v>
      </c>
      <c r="BU131" s="199">
        <v>0</v>
      </c>
      <c r="BV131" s="199">
        <v>10</v>
      </c>
      <c r="BW131" s="199">
        <v>0</v>
      </c>
      <c r="BX131" s="199">
        <v>25</v>
      </c>
      <c r="BY131" s="199">
        <v>50</v>
      </c>
      <c r="BZ131" s="199">
        <v>0</v>
      </c>
      <c r="CA131" s="199">
        <v>0</v>
      </c>
      <c r="CB131" s="199">
        <v>0</v>
      </c>
      <c r="CC131" s="199">
        <v>0</v>
      </c>
      <c r="CD131" s="199">
        <v>5</v>
      </c>
      <c r="CE131" s="199">
        <v>0</v>
      </c>
      <c r="CF131" s="199">
        <v>0</v>
      </c>
      <c r="CG131" s="199">
        <v>0</v>
      </c>
      <c r="CH131" s="199">
        <v>0</v>
      </c>
      <c r="CI131" s="199">
        <v>0</v>
      </c>
      <c r="CJ131" s="199">
        <v>0</v>
      </c>
      <c r="CK131" s="199">
        <v>0</v>
      </c>
      <c r="CL131" s="199">
        <v>0</v>
      </c>
      <c r="CM131" s="199">
        <v>0</v>
      </c>
      <c r="CN131" s="199">
        <v>355</v>
      </c>
      <c r="CO131" s="199">
        <v>55</v>
      </c>
      <c r="CP131" s="199">
        <v>0</v>
      </c>
      <c r="CQ131" s="199">
        <v>0</v>
      </c>
      <c r="CR131" s="199">
        <v>20</v>
      </c>
      <c r="CS131" s="199">
        <v>0</v>
      </c>
      <c r="CT131" s="199">
        <v>0</v>
      </c>
      <c r="CU131" s="199">
        <v>0</v>
      </c>
      <c r="CV131" s="199">
        <v>0</v>
      </c>
      <c r="CW131" s="199">
        <v>0</v>
      </c>
      <c r="CX131" s="199">
        <v>0</v>
      </c>
      <c r="CY131" s="199">
        <v>0</v>
      </c>
      <c r="CZ131" s="199">
        <v>0</v>
      </c>
      <c r="DA131" s="199">
        <v>0</v>
      </c>
      <c r="DB131" s="199">
        <v>0</v>
      </c>
      <c r="DC131" s="199">
        <v>0</v>
      </c>
      <c r="DD131" s="199">
        <v>0</v>
      </c>
      <c r="DE131" s="199">
        <v>0</v>
      </c>
      <c r="DF131" s="199">
        <v>0</v>
      </c>
      <c r="DG131" s="199">
        <v>0</v>
      </c>
      <c r="DH131" s="199">
        <v>0</v>
      </c>
      <c r="DI131" s="199">
        <v>5</v>
      </c>
      <c r="DJ131" s="199">
        <v>0</v>
      </c>
      <c r="DK131" s="199">
        <v>0</v>
      </c>
      <c r="DL131" s="199">
        <v>0</v>
      </c>
      <c r="DM131" s="199">
        <v>0</v>
      </c>
      <c r="DN131" s="199">
        <v>0</v>
      </c>
      <c r="DO131" s="199">
        <v>0</v>
      </c>
      <c r="DP131" s="199">
        <v>20</v>
      </c>
      <c r="DQ131" s="199">
        <v>0</v>
      </c>
      <c r="DR131" s="199">
        <v>0</v>
      </c>
      <c r="DS131" s="199">
        <v>0</v>
      </c>
      <c r="DT131" s="199">
        <v>0</v>
      </c>
      <c r="DU131" s="199">
        <v>0</v>
      </c>
      <c r="DV131" s="199">
        <v>0</v>
      </c>
      <c r="DW131" s="199">
        <v>0</v>
      </c>
      <c r="DX131" s="199">
        <v>0</v>
      </c>
      <c r="DY131" s="199">
        <v>0</v>
      </c>
      <c r="DZ131" s="199">
        <v>0</v>
      </c>
      <c r="EA131" s="199">
        <v>0</v>
      </c>
      <c r="EB131" s="199">
        <v>0</v>
      </c>
      <c r="EC131" s="199">
        <v>135</v>
      </c>
      <c r="ED131" s="199">
        <v>0</v>
      </c>
      <c r="EE131" s="199">
        <v>0</v>
      </c>
      <c r="EF131" s="199">
        <v>0</v>
      </c>
      <c r="EG131" s="199">
        <v>0</v>
      </c>
      <c r="EH131" s="199">
        <v>0</v>
      </c>
      <c r="EI131" s="199">
        <v>0</v>
      </c>
      <c r="EJ131" s="199">
        <v>0</v>
      </c>
      <c r="EK131" s="199">
        <v>0</v>
      </c>
      <c r="EL131" s="199">
        <v>0</v>
      </c>
      <c r="EM131" s="199">
        <v>0</v>
      </c>
      <c r="EN131" s="199">
        <v>0</v>
      </c>
      <c r="EO131" s="199">
        <v>0</v>
      </c>
      <c r="EP131" s="199">
        <v>0</v>
      </c>
      <c r="EQ131" s="199">
        <v>0</v>
      </c>
      <c r="ER131" s="199">
        <v>0</v>
      </c>
      <c r="ES131" s="199">
        <v>0</v>
      </c>
    </row>
    <row r="132" spans="1:149" ht="12" customHeight="1">
      <c r="A132" s="31" t="s">
        <v>34</v>
      </c>
      <c r="B132" s="11" t="s">
        <v>96</v>
      </c>
      <c r="C132" s="11" t="s">
        <v>95</v>
      </c>
      <c r="D132" s="11" t="s">
        <v>57</v>
      </c>
      <c r="E132" s="90" t="s">
        <v>113</v>
      </c>
      <c r="F132" s="13">
        <v>0.55400000000000005</v>
      </c>
      <c r="G132" s="2">
        <v>1.5</v>
      </c>
      <c r="H132" s="2">
        <v>23470</v>
      </c>
      <c r="I132" s="64">
        <v>88.5</v>
      </c>
      <c r="J132" s="64">
        <v>14.25</v>
      </c>
      <c r="K132" s="2">
        <v>15.66</v>
      </c>
      <c r="L132" s="2">
        <v>7.74</v>
      </c>
      <c r="M132" s="2">
        <v>1.9E-2</v>
      </c>
      <c r="N132" s="2">
        <v>0.54</v>
      </c>
      <c r="O132" s="2">
        <v>0.91</v>
      </c>
      <c r="P132" s="2">
        <v>0.79</v>
      </c>
      <c r="Q132" s="2">
        <v>1.7</v>
      </c>
      <c r="R132" s="2">
        <v>0.01</v>
      </c>
      <c r="S132" s="2">
        <v>2.7E-2</v>
      </c>
      <c r="T132" s="2">
        <v>1.4E-2</v>
      </c>
      <c r="U132" s="2">
        <v>3</v>
      </c>
      <c r="V132" s="2">
        <v>91</v>
      </c>
      <c r="W132" s="2">
        <v>13</v>
      </c>
      <c r="X132" s="297" t="s">
        <v>315</v>
      </c>
      <c r="Y132" s="288">
        <v>19400.388000000003</v>
      </c>
      <c r="Z132" s="289">
        <v>3383.4010000000003</v>
      </c>
      <c r="AA132" s="290">
        <v>16200.324000000002</v>
      </c>
      <c r="AB132" s="94">
        <v>248421.63500000001</v>
      </c>
      <c r="AC132" s="94">
        <v>39067.448000000004</v>
      </c>
      <c r="AD132" s="291">
        <f t="shared" si="14"/>
        <v>4.59181504276519</v>
      </c>
      <c r="AE132" s="292">
        <f t="shared" si="15"/>
        <v>5470</v>
      </c>
      <c r="AF132" s="291">
        <f t="shared" si="16"/>
        <v>3.7379873263334309</v>
      </c>
      <c r="AG132" s="98">
        <v>3192504.8488200009</v>
      </c>
      <c r="AH132" s="99">
        <v>15746981.600000001</v>
      </c>
      <c r="AI132" s="213">
        <v>11305226.100000001</v>
      </c>
      <c r="AJ132" s="106">
        <v>4441755.5</v>
      </c>
      <c r="AK132" s="114">
        <v>3890</v>
      </c>
      <c r="AL132" s="114">
        <v>250</v>
      </c>
      <c r="AM132" s="114">
        <v>10</v>
      </c>
      <c r="AN132" s="114">
        <v>1260</v>
      </c>
      <c r="AO132" s="114">
        <v>60</v>
      </c>
      <c r="AP132" s="114">
        <v>0</v>
      </c>
      <c r="AQ132" s="114">
        <v>0</v>
      </c>
      <c r="AR132" s="114">
        <v>0</v>
      </c>
      <c r="AS132" s="114">
        <v>0</v>
      </c>
      <c r="AT132" s="114">
        <v>0</v>
      </c>
      <c r="AU132" s="199">
        <v>0</v>
      </c>
      <c r="AV132" s="199">
        <v>0</v>
      </c>
      <c r="AW132" s="199">
        <v>0</v>
      </c>
      <c r="AX132" s="199">
        <v>0</v>
      </c>
      <c r="AY132" s="199">
        <v>0</v>
      </c>
      <c r="AZ132" s="199">
        <v>0</v>
      </c>
      <c r="BA132" s="199">
        <v>0</v>
      </c>
      <c r="BB132" s="199">
        <v>0</v>
      </c>
      <c r="BC132" s="199">
        <v>2450</v>
      </c>
      <c r="BD132" s="199">
        <v>1250</v>
      </c>
      <c r="BE132" s="199">
        <v>10</v>
      </c>
      <c r="BF132" s="199">
        <v>0</v>
      </c>
      <c r="BG132" s="199">
        <v>0</v>
      </c>
      <c r="BH132" s="199">
        <v>0</v>
      </c>
      <c r="BI132" s="199">
        <v>0</v>
      </c>
      <c r="BJ132" s="199">
        <v>0</v>
      </c>
      <c r="BK132" s="199">
        <v>0</v>
      </c>
      <c r="BL132" s="199">
        <v>0</v>
      </c>
      <c r="BM132" s="199">
        <v>180</v>
      </c>
      <c r="BN132" s="199">
        <v>0</v>
      </c>
      <c r="BO132" s="199">
        <v>0</v>
      </c>
      <c r="BP132" s="199">
        <v>0</v>
      </c>
      <c r="BQ132" s="199">
        <v>0</v>
      </c>
      <c r="BR132" s="199">
        <v>0</v>
      </c>
      <c r="BS132" s="199">
        <v>0</v>
      </c>
      <c r="BT132" s="199">
        <v>0</v>
      </c>
      <c r="BU132" s="199">
        <v>0</v>
      </c>
      <c r="BV132" s="199">
        <v>0</v>
      </c>
      <c r="BW132" s="199">
        <v>0</v>
      </c>
      <c r="BX132" s="199">
        <v>0</v>
      </c>
      <c r="BY132" s="199">
        <v>0</v>
      </c>
      <c r="BZ132" s="199">
        <v>0</v>
      </c>
      <c r="CA132" s="199">
        <v>0</v>
      </c>
      <c r="CB132" s="199">
        <v>0</v>
      </c>
      <c r="CC132" s="199">
        <v>0</v>
      </c>
      <c r="CD132" s="199">
        <v>0</v>
      </c>
      <c r="CE132" s="199">
        <v>0</v>
      </c>
      <c r="CF132" s="199">
        <v>0</v>
      </c>
      <c r="CG132" s="199">
        <v>0</v>
      </c>
      <c r="CH132" s="199">
        <v>0</v>
      </c>
      <c r="CI132" s="199">
        <v>0</v>
      </c>
      <c r="CJ132" s="199">
        <v>0</v>
      </c>
      <c r="CK132" s="199">
        <v>0</v>
      </c>
      <c r="CL132" s="199">
        <v>0</v>
      </c>
      <c r="CM132" s="199">
        <v>0</v>
      </c>
      <c r="CN132" s="199">
        <v>220</v>
      </c>
      <c r="CO132" s="199">
        <v>10</v>
      </c>
      <c r="CP132" s="199">
        <v>0</v>
      </c>
      <c r="CQ132" s="199">
        <v>0</v>
      </c>
      <c r="CR132" s="199">
        <v>10</v>
      </c>
      <c r="CS132" s="199">
        <v>0</v>
      </c>
      <c r="CT132" s="199">
        <v>0</v>
      </c>
      <c r="CU132" s="199">
        <v>0</v>
      </c>
      <c r="CV132" s="199">
        <v>0</v>
      </c>
      <c r="CW132" s="199">
        <v>0</v>
      </c>
      <c r="CX132" s="199">
        <v>0</v>
      </c>
      <c r="CY132" s="199">
        <v>0</v>
      </c>
      <c r="CZ132" s="199">
        <v>0</v>
      </c>
      <c r="DA132" s="199">
        <v>0</v>
      </c>
      <c r="DB132" s="199">
        <v>0</v>
      </c>
      <c r="DC132" s="199">
        <v>0</v>
      </c>
      <c r="DD132" s="199">
        <v>0</v>
      </c>
      <c r="DE132" s="199">
        <v>0</v>
      </c>
      <c r="DF132" s="199">
        <v>0</v>
      </c>
      <c r="DG132" s="199">
        <v>0</v>
      </c>
      <c r="DH132" s="199">
        <v>10</v>
      </c>
      <c r="DI132" s="199">
        <v>0</v>
      </c>
      <c r="DJ132" s="199">
        <v>0</v>
      </c>
      <c r="DK132" s="199">
        <v>0</v>
      </c>
      <c r="DL132" s="199">
        <v>0</v>
      </c>
      <c r="DM132" s="199">
        <v>0</v>
      </c>
      <c r="DN132" s="199">
        <v>10</v>
      </c>
      <c r="DO132" s="199">
        <v>0</v>
      </c>
      <c r="DP132" s="199">
        <v>0</v>
      </c>
      <c r="DQ132" s="199">
        <v>0</v>
      </c>
      <c r="DR132" s="199">
        <v>0</v>
      </c>
      <c r="DS132" s="199">
        <v>0</v>
      </c>
      <c r="DT132" s="199">
        <v>0</v>
      </c>
      <c r="DU132" s="199">
        <v>0</v>
      </c>
      <c r="DV132" s="199">
        <v>0</v>
      </c>
      <c r="DW132" s="199">
        <v>0</v>
      </c>
      <c r="DX132" s="199">
        <v>0</v>
      </c>
      <c r="DY132" s="199">
        <v>10</v>
      </c>
      <c r="DZ132" s="199">
        <v>0</v>
      </c>
      <c r="EA132" s="199">
        <v>0</v>
      </c>
      <c r="EB132" s="199">
        <v>0</v>
      </c>
      <c r="EC132" s="199">
        <v>1250</v>
      </c>
      <c r="ED132" s="199">
        <v>20</v>
      </c>
      <c r="EE132" s="199">
        <v>40</v>
      </c>
      <c r="EF132" s="199">
        <v>0</v>
      </c>
      <c r="EG132" s="199">
        <v>0</v>
      </c>
      <c r="EH132" s="199">
        <v>0</v>
      </c>
      <c r="EI132" s="199">
        <v>0</v>
      </c>
      <c r="EJ132" s="199">
        <v>0</v>
      </c>
      <c r="EK132" s="199">
        <v>0</v>
      </c>
      <c r="EL132" s="199">
        <v>0</v>
      </c>
      <c r="EM132" s="199">
        <v>0</v>
      </c>
      <c r="EN132" s="199">
        <v>0</v>
      </c>
      <c r="EO132" s="199">
        <v>0</v>
      </c>
      <c r="EP132" s="199">
        <v>0</v>
      </c>
      <c r="EQ132" s="199">
        <v>0</v>
      </c>
      <c r="ER132" s="199">
        <v>0</v>
      </c>
      <c r="ES132" s="199">
        <v>0</v>
      </c>
    </row>
    <row r="133" spans="1:149" ht="12" customHeight="1">
      <c r="A133" s="29" t="s">
        <v>34</v>
      </c>
      <c r="B133" s="2" t="s">
        <v>96</v>
      </c>
      <c r="C133" s="2" t="s">
        <v>95</v>
      </c>
      <c r="D133" s="2" t="s">
        <v>57</v>
      </c>
      <c r="E133" s="88" t="s">
        <v>114</v>
      </c>
      <c r="F133" s="4">
        <v>4.5</v>
      </c>
      <c r="G133" s="2" t="s">
        <v>29</v>
      </c>
      <c r="H133" s="2">
        <v>46350</v>
      </c>
      <c r="I133" s="64">
        <v>23.3</v>
      </c>
      <c r="J133" s="64">
        <v>30.11</v>
      </c>
      <c r="K133" s="2">
        <v>14.91</v>
      </c>
      <c r="L133" s="2">
        <v>7.56</v>
      </c>
      <c r="M133" s="2" t="s">
        <v>29</v>
      </c>
      <c r="N133" s="2">
        <v>0.17</v>
      </c>
      <c r="O133" s="2">
        <v>0.18</v>
      </c>
      <c r="P133" s="2">
        <v>0.52</v>
      </c>
      <c r="Q133" s="2">
        <v>0.7</v>
      </c>
      <c r="R133" s="2">
        <v>0.16</v>
      </c>
      <c r="S133" s="2">
        <v>4.1000000000000002E-2</v>
      </c>
      <c r="T133" s="2">
        <v>2.1000000000000001E-2</v>
      </c>
      <c r="U133" s="2">
        <v>1.9</v>
      </c>
      <c r="V133" s="2" t="s">
        <v>29</v>
      </c>
      <c r="W133" s="2" t="s">
        <v>29</v>
      </c>
      <c r="X133" s="297" t="s">
        <v>315</v>
      </c>
      <c r="Y133" s="288">
        <v>58967.846000000005</v>
      </c>
      <c r="Z133" s="289">
        <v>8266.8320000000003</v>
      </c>
      <c r="AA133" s="290">
        <v>51867.704000000005</v>
      </c>
      <c r="AB133" s="92">
        <v>446292.25900000002</v>
      </c>
      <c r="AC133" s="92">
        <v>1900.0380000000002</v>
      </c>
      <c r="AD133" s="291">
        <f t="shared" si="14"/>
        <v>3.2787622867556094</v>
      </c>
      <c r="AE133" s="292">
        <f t="shared" si="15"/>
        <v>766.66666666666674</v>
      </c>
      <c r="AF133" s="291">
        <f t="shared" si="16"/>
        <v>2.8846065812979305</v>
      </c>
      <c r="AG133" s="100">
        <v>1599746.2609520005</v>
      </c>
      <c r="AH133" s="99">
        <v>10241871.500000002</v>
      </c>
      <c r="AI133" s="109">
        <v>6300126.0000000009</v>
      </c>
      <c r="AJ133" s="106">
        <v>3941745.5000000005</v>
      </c>
      <c r="AK133" s="114">
        <v>53.333333333333329</v>
      </c>
      <c r="AL133" s="114">
        <v>603.33333333333337</v>
      </c>
      <c r="AM133" s="114">
        <v>0</v>
      </c>
      <c r="AN133" s="114">
        <v>110</v>
      </c>
      <c r="AO133" s="114">
        <v>0</v>
      </c>
      <c r="AP133" s="114">
        <v>0</v>
      </c>
      <c r="AQ133" s="114">
        <v>0</v>
      </c>
      <c r="AR133" s="114">
        <v>0</v>
      </c>
      <c r="AS133" s="114">
        <v>0</v>
      </c>
      <c r="AT133" s="114">
        <v>0</v>
      </c>
      <c r="AU133" s="199">
        <v>0</v>
      </c>
      <c r="AV133" s="199">
        <v>0</v>
      </c>
      <c r="AW133" s="199">
        <v>0</v>
      </c>
      <c r="AX133" s="199">
        <v>0</v>
      </c>
      <c r="AY133" s="199">
        <v>0</v>
      </c>
      <c r="AZ133" s="199">
        <v>0</v>
      </c>
      <c r="BA133" s="199">
        <v>0</v>
      </c>
      <c r="BB133" s="199">
        <v>0</v>
      </c>
      <c r="BC133" s="199">
        <v>0</v>
      </c>
      <c r="BD133" s="199">
        <v>33.333333333333329</v>
      </c>
      <c r="BE133" s="199">
        <v>0</v>
      </c>
      <c r="BF133" s="199">
        <v>0</v>
      </c>
      <c r="BG133" s="199">
        <v>0</v>
      </c>
      <c r="BH133" s="199">
        <v>0</v>
      </c>
      <c r="BI133" s="199">
        <v>0</v>
      </c>
      <c r="BJ133" s="199">
        <v>0</v>
      </c>
      <c r="BK133" s="199"/>
      <c r="BL133" s="199">
        <v>0</v>
      </c>
      <c r="BM133" s="199">
        <v>0</v>
      </c>
      <c r="BN133" s="199">
        <v>0</v>
      </c>
      <c r="BO133" s="199">
        <v>0</v>
      </c>
      <c r="BP133" s="199">
        <v>0</v>
      </c>
      <c r="BQ133" s="199">
        <v>0</v>
      </c>
      <c r="BR133" s="199">
        <v>0</v>
      </c>
      <c r="BS133" s="199">
        <v>0</v>
      </c>
      <c r="BT133" s="199">
        <v>3.3333333333333335</v>
      </c>
      <c r="BU133" s="199">
        <v>0</v>
      </c>
      <c r="BV133" s="199">
        <v>3.3333333333333335</v>
      </c>
      <c r="BW133" s="199">
        <v>0</v>
      </c>
      <c r="BX133" s="199">
        <v>6.666666666666667</v>
      </c>
      <c r="BY133" s="199">
        <v>6.666666666666667</v>
      </c>
      <c r="BZ133" s="199">
        <v>0</v>
      </c>
      <c r="CA133" s="199">
        <v>0</v>
      </c>
      <c r="CB133" s="199">
        <v>0</v>
      </c>
      <c r="CC133" s="199">
        <v>0</v>
      </c>
      <c r="CD133" s="199">
        <v>0</v>
      </c>
      <c r="CE133" s="199">
        <v>0</v>
      </c>
      <c r="CF133" s="199">
        <v>0</v>
      </c>
      <c r="CG133" s="199">
        <v>0</v>
      </c>
      <c r="CH133" s="199">
        <v>0</v>
      </c>
      <c r="CI133" s="199">
        <v>0</v>
      </c>
      <c r="CJ133" s="199">
        <v>0</v>
      </c>
      <c r="CK133" s="199">
        <v>0</v>
      </c>
      <c r="CL133" s="199">
        <v>0</v>
      </c>
      <c r="CM133" s="199">
        <v>0</v>
      </c>
      <c r="CN133" s="199">
        <v>590</v>
      </c>
      <c r="CO133" s="199">
        <v>13.333333333333334</v>
      </c>
      <c r="CP133" s="199">
        <v>0</v>
      </c>
      <c r="CQ133" s="199">
        <v>0</v>
      </c>
      <c r="CR133" s="199">
        <v>0</v>
      </c>
      <c r="CS133" s="199">
        <v>0</v>
      </c>
      <c r="CT133" s="199">
        <v>0</v>
      </c>
      <c r="CU133" s="199">
        <v>0</v>
      </c>
      <c r="CV133" s="199">
        <v>0</v>
      </c>
      <c r="CW133" s="199">
        <v>0</v>
      </c>
      <c r="CX133" s="199">
        <v>0</v>
      </c>
      <c r="CY133" s="199">
        <v>0</v>
      </c>
      <c r="CZ133" s="199">
        <v>0</v>
      </c>
      <c r="DA133" s="199">
        <v>0</v>
      </c>
      <c r="DB133" s="199">
        <v>0</v>
      </c>
      <c r="DC133" s="199">
        <v>0</v>
      </c>
      <c r="DD133" s="199">
        <v>0</v>
      </c>
      <c r="DE133" s="199">
        <v>0</v>
      </c>
      <c r="DF133" s="199">
        <v>0</v>
      </c>
      <c r="DG133" s="199">
        <v>0</v>
      </c>
      <c r="DH133" s="199">
        <v>0</v>
      </c>
      <c r="DI133" s="199">
        <v>0</v>
      </c>
      <c r="DJ133" s="199">
        <v>0</v>
      </c>
      <c r="DK133" s="199">
        <v>0</v>
      </c>
      <c r="DL133" s="199">
        <v>0</v>
      </c>
      <c r="DM133" s="199">
        <v>0</v>
      </c>
      <c r="DN133" s="199">
        <v>0</v>
      </c>
      <c r="DO133" s="199">
        <v>0</v>
      </c>
      <c r="DP133" s="199">
        <v>0</v>
      </c>
      <c r="DQ133" s="199">
        <v>0</v>
      </c>
      <c r="DR133" s="199">
        <v>0</v>
      </c>
      <c r="DS133" s="199">
        <v>0</v>
      </c>
      <c r="DT133" s="199">
        <v>0</v>
      </c>
      <c r="DU133" s="199">
        <v>0</v>
      </c>
      <c r="DV133" s="199">
        <v>0</v>
      </c>
      <c r="DW133" s="199">
        <v>0</v>
      </c>
      <c r="DX133" s="199">
        <v>0</v>
      </c>
      <c r="DY133" s="199">
        <v>3.3333333333333335</v>
      </c>
      <c r="DZ133" s="199">
        <v>0</v>
      </c>
      <c r="EA133" s="199">
        <v>0</v>
      </c>
      <c r="EB133" s="199">
        <v>0</v>
      </c>
      <c r="EC133" s="199">
        <v>106.66666666666667</v>
      </c>
      <c r="ED133" s="199">
        <v>0</v>
      </c>
      <c r="EE133" s="199">
        <v>0</v>
      </c>
      <c r="EF133" s="199">
        <v>0</v>
      </c>
      <c r="EG133" s="199">
        <v>0</v>
      </c>
      <c r="EH133" s="199">
        <v>0</v>
      </c>
      <c r="EI133" s="199">
        <v>0</v>
      </c>
      <c r="EJ133" s="199">
        <v>0</v>
      </c>
      <c r="EK133" s="199">
        <v>0</v>
      </c>
      <c r="EL133" s="199">
        <v>0</v>
      </c>
      <c r="EM133" s="199">
        <v>0</v>
      </c>
      <c r="EN133" s="199">
        <v>0</v>
      </c>
      <c r="EO133" s="199">
        <v>0</v>
      </c>
      <c r="EP133" s="199">
        <v>0</v>
      </c>
      <c r="EQ133" s="199">
        <v>0</v>
      </c>
      <c r="ER133" s="199">
        <v>0</v>
      </c>
      <c r="ES133" s="199">
        <v>0</v>
      </c>
    </row>
    <row r="134" spans="1:149" ht="12" customHeight="1">
      <c r="A134" s="29" t="s">
        <v>34</v>
      </c>
      <c r="B134" s="2" t="s">
        <v>98</v>
      </c>
      <c r="C134" s="2" t="s">
        <v>95</v>
      </c>
      <c r="D134" s="2" t="s">
        <v>57</v>
      </c>
      <c r="E134" s="87" t="s">
        <v>113</v>
      </c>
      <c r="F134" s="4">
        <v>0.51100000000000001</v>
      </c>
      <c r="G134" s="2">
        <v>0.5</v>
      </c>
      <c r="H134" s="2">
        <v>4481</v>
      </c>
      <c r="I134" s="64">
        <v>88.1</v>
      </c>
      <c r="J134" s="64">
        <v>2.4</v>
      </c>
      <c r="K134" s="2">
        <v>14.88</v>
      </c>
      <c r="L134" s="2">
        <v>7.68</v>
      </c>
      <c r="M134" s="2">
        <v>2.3E-3</v>
      </c>
      <c r="N134" s="2">
        <v>0.74</v>
      </c>
      <c r="O134" s="2">
        <v>0.42</v>
      </c>
      <c r="P134" s="2">
        <v>0.81</v>
      </c>
      <c r="Q134" s="2">
        <v>1.2</v>
      </c>
      <c r="R134" s="2">
        <v>5.5E-2</v>
      </c>
      <c r="S134" s="2">
        <v>9.4E-2</v>
      </c>
      <c r="T134" s="2">
        <v>4.7E-2</v>
      </c>
      <c r="U134" s="2">
        <v>4.2</v>
      </c>
      <c r="V134" s="2">
        <v>63</v>
      </c>
      <c r="W134" s="2">
        <v>18</v>
      </c>
      <c r="X134" s="157" t="s">
        <v>314</v>
      </c>
      <c r="Y134" s="288">
        <v>24633.826000000001</v>
      </c>
      <c r="Z134" s="289">
        <v>5233.4380000000001</v>
      </c>
      <c r="AA134" s="290">
        <v>20300.406000000003</v>
      </c>
      <c r="AB134" s="92">
        <v>218354.36700000003</v>
      </c>
      <c r="AC134" s="92">
        <v>2700.0540000000001</v>
      </c>
      <c r="AD134" s="291">
        <f t="shared" si="14"/>
        <v>3.4313724499617675</v>
      </c>
      <c r="AE134" s="292">
        <f t="shared" si="15"/>
        <v>2930</v>
      </c>
      <c r="AF134" s="291">
        <f t="shared" si="16"/>
        <v>3.4668676203541096</v>
      </c>
      <c r="AG134" s="98">
        <v>740768.28173600021</v>
      </c>
      <c r="AH134" s="99">
        <v>2413381.6</v>
      </c>
      <c r="AI134" s="213">
        <v>733348.00000000012</v>
      </c>
      <c r="AJ134" s="106">
        <v>1680033.6</v>
      </c>
      <c r="AK134" s="114">
        <v>300</v>
      </c>
      <c r="AL134" s="114">
        <v>1370</v>
      </c>
      <c r="AM134" s="114">
        <v>0</v>
      </c>
      <c r="AN134" s="114">
        <v>1260</v>
      </c>
      <c r="AO134" s="114">
        <v>0</v>
      </c>
      <c r="AP134" s="114">
        <v>0</v>
      </c>
      <c r="AQ134" s="114">
        <v>0</v>
      </c>
      <c r="AR134" s="114">
        <v>0</v>
      </c>
      <c r="AS134" s="114">
        <v>0</v>
      </c>
      <c r="AT134" s="114">
        <v>0</v>
      </c>
      <c r="AU134" s="199">
        <v>0</v>
      </c>
      <c r="AV134" s="199">
        <v>0</v>
      </c>
      <c r="AW134" s="199">
        <v>0</v>
      </c>
      <c r="AX134" s="199">
        <v>0</v>
      </c>
      <c r="AY134" s="199">
        <v>20</v>
      </c>
      <c r="AZ134" s="199">
        <v>0</v>
      </c>
      <c r="BA134" s="199">
        <v>0</v>
      </c>
      <c r="BB134" s="199">
        <v>0</v>
      </c>
      <c r="BC134" s="199">
        <v>100</v>
      </c>
      <c r="BD134" s="199">
        <v>70</v>
      </c>
      <c r="BE134" s="199">
        <v>10</v>
      </c>
      <c r="BF134" s="199">
        <v>0</v>
      </c>
      <c r="BG134" s="199">
        <v>0</v>
      </c>
      <c r="BH134" s="199">
        <v>0</v>
      </c>
      <c r="BI134" s="199">
        <v>0</v>
      </c>
      <c r="BJ134" s="199">
        <v>30</v>
      </c>
      <c r="BK134" s="199">
        <v>0</v>
      </c>
      <c r="BL134" s="199">
        <v>0</v>
      </c>
      <c r="BM134" s="199">
        <v>0</v>
      </c>
      <c r="BN134" s="199">
        <v>0</v>
      </c>
      <c r="BO134" s="199">
        <v>0</v>
      </c>
      <c r="BP134" s="199">
        <v>0</v>
      </c>
      <c r="BQ134" s="199">
        <v>0</v>
      </c>
      <c r="BR134" s="199">
        <v>0</v>
      </c>
      <c r="BS134" s="199">
        <v>0</v>
      </c>
      <c r="BT134" s="199">
        <v>20</v>
      </c>
      <c r="BU134" s="199">
        <v>0</v>
      </c>
      <c r="BV134" s="199">
        <v>0</v>
      </c>
      <c r="BW134" s="199">
        <v>0</v>
      </c>
      <c r="BX134" s="199">
        <v>0</v>
      </c>
      <c r="BY134" s="199">
        <v>40</v>
      </c>
      <c r="BZ134" s="199">
        <v>0</v>
      </c>
      <c r="CA134" s="199">
        <v>0</v>
      </c>
      <c r="CB134" s="199">
        <v>0</v>
      </c>
      <c r="CC134" s="199">
        <v>10</v>
      </c>
      <c r="CD134" s="199">
        <v>0</v>
      </c>
      <c r="CE134" s="199">
        <v>0</v>
      </c>
      <c r="CF134" s="199">
        <v>0</v>
      </c>
      <c r="CG134" s="199">
        <v>0</v>
      </c>
      <c r="CH134" s="199">
        <v>0</v>
      </c>
      <c r="CI134" s="199">
        <v>0</v>
      </c>
      <c r="CJ134" s="199">
        <v>0</v>
      </c>
      <c r="CK134" s="199">
        <v>0</v>
      </c>
      <c r="CL134" s="199">
        <v>0</v>
      </c>
      <c r="CM134" s="199">
        <v>0</v>
      </c>
      <c r="CN134" s="199">
        <v>1290</v>
      </c>
      <c r="CO134" s="199">
        <v>80</v>
      </c>
      <c r="CP134" s="199">
        <v>0</v>
      </c>
      <c r="CQ134" s="199">
        <v>0</v>
      </c>
      <c r="CR134" s="199">
        <v>0</v>
      </c>
      <c r="CS134" s="199">
        <v>0</v>
      </c>
      <c r="CT134" s="199">
        <v>0</v>
      </c>
      <c r="CU134" s="199">
        <v>0</v>
      </c>
      <c r="CV134" s="199">
        <v>0</v>
      </c>
      <c r="CW134" s="199">
        <v>0</v>
      </c>
      <c r="CX134" s="199">
        <v>0</v>
      </c>
      <c r="CY134" s="199">
        <v>0</v>
      </c>
      <c r="CZ134" s="199">
        <v>0</v>
      </c>
      <c r="DA134" s="199">
        <v>0</v>
      </c>
      <c r="DB134" s="199">
        <v>0</v>
      </c>
      <c r="DC134" s="199">
        <v>0</v>
      </c>
      <c r="DD134" s="199">
        <v>0</v>
      </c>
      <c r="DE134" s="199">
        <v>0</v>
      </c>
      <c r="DF134" s="199">
        <v>0</v>
      </c>
      <c r="DG134" s="199">
        <v>0</v>
      </c>
      <c r="DH134" s="199">
        <v>0</v>
      </c>
      <c r="DI134" s="199">
        <v>0</v>
      </c>
      <c r="DJ134" s="199">
        <v>0</v>
      </c>
      <c r="DK134" s="199">
        <v>0</v>
      </c>
      <c r="DL134" s="199">
        <v>0</v>
      </c>
      <c r="DM134" s="199">
        <v>0</v>
      </c>
      <c r="DN134" s="199">
        <v>0</v>
      </c>
      <c r="DO134" s="199">
        <v>0</v>
      </c>
      <c r="DP134" s="199">
        <v>0</v>
      </c>
      <c r="DQ134" s="199">
        <v>0</v>
      </c>
      <c r="DR134" s="199">
        <v>0</v>
      </c>
      <c r="DS134" s="199">
        <v>0</v>
      </c>
      <c r="DT134" s="199">
        <v>0</v>
      </c>
      <c r="DU134" s="199">
        <v>0</v>
      </c>
      <c r="DV134" s="199">
        <v>0</v>
      </c>
      <c r="DW134" s="199">
        <v>0</v>
      </c>
      <c r="DX134" s="199">
        <v>0</v>
      </c>
      <c r="DY134" s="199">
        <v>30</v>
      </c>
      <c r="DZ134" s="199">
        <v>0</v>
      </c>
      <c r="EA134" s="199">
        <v>0</v>
      </c>
      <c r="EB134" s="199">
        <v>0</v>
      </c>
      <c r="EC134" s="199">
        <v>1230</v>
      </c>
      <c r="ED134" s="199">
        <v>0</v>
      </c>
      <c r="EE134" s="199">
        <v>0</v>
      </c>
      <c r="EF134" s="199">
        <v>0</v>
      </c>
      <c r="EG134" s="199">
        <v>0</v>
      </c>
      <c r="EH134" s="199">
        <v>0</v>
      </c>
      <c r="EI134" s="199">
        <v>0</v>
      </c>
      <c r="EJ134" s="199">
        <v>0</v>
      </c>
      <c r="EK134" s="199">
        <v>0</v>
      </c>
      <c r="EL134" s="199">
        <v>0</v>
      </c>
      <c r="EM134" s="199">
        <v>0</v>
      </c>
      <c r="EN134" s="199">
        <v>0</v>
      </c>
      <c r="EO134" s="199">
        <v>0</v>
      </c>
      <c r="EP134" s="199">
        <v>0</v>
      </c>
      <c r="EQ134" s="199">
        <v>0</v>
      </c>
      <c r="ER134" s="199">
        <v>0</v>
      </c>
      <c r="ES134" s="199">
        <v>0</v>
      </c>
    </row>
    <row r="135" spans="1:149" ht="12" customHeight="1" thickBot="1">
      <c r="A135" s="34" t="s">
        <v>34</v>
      </c>
      <c r="B135" s="12" t="s">
        <v>98</v>
      </c>
      <c r="C135" s="12" t="s">
        <v>95</v>
      </c>
      <c r="D135" s="12" t="s">
        <v>57</v>
      </c>
      <c r="E135" s="89" t="s">
        <v>114</v>
      </c>
      <c r="F135" s="14">
        <v>4</v>
      </c>
      <c r="G135" s="2" t="s">
        <v>29</v>
      </c>
      <c r="H135" s="2">
        <v>26180</v>
      </c>
      <c r="I135" s="64">
        <v>45.3</v>
      </c>
      <c r="J135" s="64">
        <v>16.059999999999999</v>
      </c>
      <c r="K135" s="2">
        <v>15.5</v>
      </c>
      <c r="L135" s="2">
        <v>7.64</v>
      </c>
      <c r="M135" s="2" t="s">
        <v>29</v>
      </c>
      <c r="N135" s="2">
        <v>0.39</v>
      </c>
      <c r="O135" s="2">
        <v>0.28999999999999998</v>
      </c>
      <c r="P135" s="2">
        <v>0.61</v>
      </c>
      <c r="Q135" s="2">
        <v>0.9</v>
      </c>
      <c r="R135" s="2">
        <v>0.16</v>
      </c>
      <c r="S135" s="2">
        <v>4.3999999999999997E-2</v>
      </c>
      <c r="T135" s="2">
        <v>2.7E-2</v>
      </c>
      <c r="U135" s="2">
        <v>2.6</v>
      </c>
      <c r="V135" s="2" t="s">
        <v>29</v>
      </c>
      <c r="W135" s="2" t="s">
        <v>29</v>
      </c>
      <c r="X135" s="297" t="s">
        <v>315</v>
      </c>
      <c r="Y135" s="288">
        <v>27383.881000000001</v>
      </c>
      <c r="Z135" s="289">
        <v>14366.954000000002</v>
      </c>
      <c r="AA135" s="290">
        <v>35834.050000000003</v>
      </c>
      <c r="AB135" s="93">
        <v>378340.9</v>
      </c>
      <c r="AC135" s="93">
        <v>4733.4280000000008</v>
      </c>
      <c r="AD135" s="291">
        <f t="shared" si="14"/>
        <v>3.6751757754661742</v>
      </c>
      <c r="AE135" s="292">
        <f t="shared" si="15"/>
        <v>8300</v>
      </c>
      <c r="AF135" s="291">
        <f t="shared" si="16"/>
        <v>3.9190780923760737</v>
      </c>
      <c r="AG135" s="101">
        <v>383272.93197200005</v>
      </c>
      <c r="AH135" s="102">
        <v>1630032.6</v>
      </c>
      <c r="AI135" s="110">
        <v>916685.00000000012</v>
      </c>
      <c r="AJ135" s="110">
        <v>713347.60000000009</v>
      </c>
      <c r="AK135" s="114">
        <v>7240</v>
      </c>
      <c r="AL135" s="114">
        <v>540</v>
      </c>
      <c r="AM135" s="114">
        <v>0</v>
      </c>
      <c r="AN135" s="114">
        <v>520</v>
      </c>
      <c r="AO135" s="114">
        <v>0</v>
      </c>
      <c r="AP135" s="114">
        <v>0</v>
      </c>
      <c r="AQ135" s="114">
        <v>0</v>
      </c>
      <c r="AR135" s="114">
        <v>0</v>
      </c>
      <c r="AS135" s="114">
        <v>0</v>
      </c>
      <c r="AT135" s="114">
        <v>0</v>
      </c>
      <c r="AU135" s="199">
        <v>0</v>
      </c>
      <c r="AV135" s="199">
        <v>0</v>
      </c>
      <c r="AW135" s="199">
        <v>0</v>
      </c>
      <c r="AX135" s="199">
        <v>0</v>
      </c>
      <c r="AY135" s="199">
        <v>0</v>
      </c>
      <c r="AZ135" s="199">
        <v>0</v>
      </c>
      <c r="BA135" s="199">
        <v>0</v>
      </c>
      <c r="BB135" s="199">
        <v>0</v>
      </c>
      <c r="BC135" s="199">
        <v>140</v>
      </c>
      <c r="BD135" s="199">
        <v>100</v>
      </c>
      <c r="BE135" s="199">
        <v>0</v>
      </c>
      <c r="BF135" s="199">
        <v>0</v>
      </c>
      <c r="BG135" s="199">
        <v>0</v>
      </c>
      <c r="BH135" s="199">
        <v>0</v>
      </c>
      <c r="BI135" s="199">
        <v>0</v>
      </c>
      <c r="BJ135" s="199">
        <v>0</v>
      </c>
      <c r="BK135" s="199">
        <v>0</v>
      </c>
      <c r="BL135" s="199">
        <v>0</v>
      </c>
      <c r="BM135" s="199">
        <v>6920</v>
      </c>
      <c r="BN135" s="199">
        <v>0</v>
      </c>
      <c r="BO135" s="199">
        <v>0</v>
      </c>
      <c r="BP135" s="199">
        <v>0</v>
      </c>
      <c r="BQ135" s="199">
        <v>0</v>
      </c>
      <c r="BR135" s="199">
        <v>0</v>
      </c>
      <c r="BS135" s="199">
        <v>0</v>
      </c>
      <c r="BT135" s="199">
        <v>0</v>
      </c>
      <c r="BU135" s="199">
        <v>0</v>
      </c>
      <c r="BV135" s="199">
        <v>0</v>
      </c>
      <c r="BW135" s="199">
        <v>0</v>
      </c>
      <c r="BX135" s="199">
        <v>0</v>
      </c>
      <c r="BY135" s="199">
        <v>40</v>
      </c>
      <c r="BZ135" s="199">
        <v>0</v>
      </c>
      <c r="CA135" s="199">
        <v>0</v>
      </c>
      <c r="CB135" s="199">
        <v>0</v>
      </c>
      <c r="CC135" s="199">
        <v>40</v>
      </c>
      <c r="CD135" s="199">
        <v>0</v>
      </c>
      <c r="CE135" s="199">
        <v>0</v>
      </c>
      <c r="CF135" s="199">
        <v>0</v>
      </c>
      <c r="CG135" s="199">
        <v>0</v>
      </c>
      <c r="CH135" s="199">
        <v>0</v>
      </c>
      <c r="CI135" s="199">
        <v>0</v>
      </c>
      <c r="CJ135" s="199">
        <v>0</v>
      </c>
      <c r="CK135" s="199">
        <v>0</v>
      </c>
      <c r="CL135" s="199">
        <v>0</v>
      </c>
      <c r="CM135" s="199">
        <v>0</v>
      </c>
      <c r="CN135" s="199">
        <v>460</v>
      </c>
      <c r="CO135" s="199">
        <v>40</v>
      </c>
      <c r="CP135" s="199">
        <v>0</v>
      </c>
      <c r="CQ135" s="199">
        <v>20</v>
      </c>
      <c r="CR135" s="199">
        <v>0</v>
      </c>
      <c r="CS135" s="199">
        <v>0</v>
      </c>
      <c r="CT135" s="199">
        <v>0</v>
      </c>
      <c r="CU135" s="199">
        <v>0</v>
      </c>
      <c r="CV135" s="199">
        <v>0</v>
      </c>
      <c r="CW135" s="199">
        <v>0</v>
      </c>
      <c r="CX135" s="199">
        <v>0</v>
      </c>
      <c r="CY135" s="199">
        <v>0</v>
      </c>
      <c r="CZ135" s="199">
        <v>0</v>
      </c>
      <c r="DA135" s="199">
        <v>0</v>
      </c>
      <c r="DB135" s="199">
        <v>0</v>
      </c>
      <c r="DC135" s="199">
        <v>0</v>
      </c>
      <c r="DD135" s="199">
        <v>0</v>
      </c>
      <c r="DE135" s="199">
        <v>0</v>
      </c>
      <c r="DF135" s="199">
        <v>0</v>
      </c>
      <c r="DG135" s="199">
        <v>0</v>
      </c>
      <c r="DH135" s="199">
        <v>0</v>
      </c>
      <c r="DI135" s="199">
        <v>20</v>
      </c>
      <c r="DJ135" s="199">
        <v>0</v>
      </c>
      <c r="DK135" s="199">
        <v>0</v>
      </c>
      <c r="DL135" s="199">
        <v>0</v>
      </c>
      <c r="DM135" s="199">
        <v>0</v>
      </c>
      <c r="DN135" s="199">
        <v>0</v>
      </c>
      <c r="DO135" s="199">
        <v>0</v>
      </c>
      <c r="DP135" s="199">
        <v>0</v>
      </c>
      <c r="DQ135" s="199">
        <v>0</v>
      </c>
      <c r="DR135" s="199">
        <v>0</v>
      </c>
      <c r="DS135" s="199">
        <v>0</v>
      </c>
      <c r="DT135" s="199">
        <v>0</v>
      </c>
      <c r="DU135" s="199">
        <v>0</v>
      </c>
      <c r="DV135" s="199">
        <v>0</v>
      </c>
      <c r="DW135" s="199">
        <v>0</v>
      </c>
      <c r="DX135" s="199">
        <v>0</v>
      </c>
      <c r="DY135" s="199">
        <v>100</v>
      </c>
      <c r="DZ135" s="199">
        <v>0</v>
      </c>
      <c r="EA135" s="199">
        <v>0</v>
      </c>
      <c r="EB135" s="199">
        <v>0</v>
      </c>
      <c r="EC135" s="199">
        <v>420</v>
      </c>
      <c r="ED135" s="199">
        <v>0</v>
      </c>
      <c r="EE135" s="199">
        <v>0</v>
      </c>
      <c r="EF135" s="199">
        <v>0</v>
      </c>
      <c r="EG135" s="199">
        <v>0</v>
      </c>
      <c r="EH135" s="199">
        <v>0</v>
      </c>
      <c r="EI135" s="199">
        <v>0</v>
      </c>
      <c r="EJ135" s="199">
        <v>0</v>
      </c>
      <c r="EK135" s="199">
        <v>0</v>
      </c>
      <c r="EL135" s="199">
        <v>0</v>
      </c>
      <c r="EM135" s="199">
        <v>0</v>
      </c>
      <c r="EN135" s="199">
        <v>0</v>
      </c>
      <c r="EO135" s="199">
        <v>0</v>
      </c>
      <c r="EP135" s="199">
        <v>0</v>
      </c>
      <c r="EQ135" s="199">
        <v>0</v>
      </c>
      <c r="ER135" s="199">
        <v>0</v>
      </c>
      <c r="ES135" s="199">
        <v>0</v>
      </c>
    </row>
    <row r="136" spans="1:149" ht="12" customHeight="1">
      <c r="A136" s="31" t="s">
        <v>34</v>
      </c>
      <c r="B136" s="11" t="s">
        <v>100</v>
      </c>
      <c r="C136" s="11" t="s">
        <v>101</v>
      </c>
      <c r="D136" s="11" t="s">
        <v>57</v>
      </c>
      <c r="E136" s="90" t="s">
        <v>113</v>
      </c>
      <c r="F136" s="13">
        <v>0.51200000000000001</v>
      </c>
      <c r="G136" s="2">
        <v>0.9</v>
      </c>
      <c r="H136" s="2">
        <v>8099</v>
      </c>
      <c r="I136" s="64">
        <v>105.5</v>
      </c>
      <c r="J136" s="64">
        <v>4.5199999999999996</v>
      </c>
      <c r="K136" s="2">
        <v>15.2</v>
      </c>
      <c r="L136" s="2">
        <v>8.3000000000000007</v>
      </c>
      <c r="M136" s="2">
        <v>2.5999999999999999E-2</v>
      </c>
      <c r="N136" s="2">
        <v>0.78</v>
      </c>
      <c r="O136" s="2">
        <v>0.22</v>
      </c>
      <c r="P136" s="2">
        <v>0.97</v>
      </c>
      <c r="Q136" s="2">
        <v>1.2</v>
      </c>
      <c r="R136" s="2">
        <v>1.7999999999999999E-2</v>
      </c>
      <c r="S136" s="2">
        <v>5.0999999999999997E-2</v>
      </c>
      <c r="T136" s="2">
        <v>0.01</v>
      </c>
      <c r="U136" s="2">
        <v>3</v>
      </c>
      <c r="V136" s="2">
        <v>94</v>
      </c>
      <c r="W136" s="2">
        <v>15</v>
      </c>
      <c r="X136" s="297" t="s">
        <v>315</v>
      </c>
      <c r="Y136" s="288">
        <v>19367.054</v>
      </c>
      <c r="Z136" s="294">
        <v>5233.4380000000001</v>
      </c>
      <c r="AA136" s="295">
        <v>20300.406000000003</v>
      </c>
      <c r="AB136" s="94">
        <v>244821.56300000002</v>
      </c>
      <c r="AC136" s="94">
        <v>6266.7920000000004</v>
      </c>
      <c r="AD136" s="291">
        <f t="shared" si="14"/>
        <v>3.7970452803467976</v>
      </c>
      <c r="AE136" s="292">
        <f t="shared" si="15"/>
        <v>3310</v>
      </c>
      <c r="AF136" s="291">
        <f t="shared" si="16"/>
        <v>3.5198279937757189</v>
      </c>
      <c r="AG136" s="98">
        <v>1966514.7961760003</v>
      </c>
      <c r="AH136" s="99">
        <v>4876764.2</v>
      </c>
      <c r="AI136" s="213">
        <v>2746721.6</v>
      </c>
      <c r="AJ136" s="106">
        <v>2130042.6</v>
      </c>
      <c r="AK136" s="114">
        <v>370</v>
      </c>
      <c r="AL136" s="114">
        <v>1910</v>
      </c>
      <c r="AM136" s="114">
        <v>90</v>
      </c>
      <c r="AN136" s="114">
        <v>890</v>
      </c>
      <c r="AO136" s="114">
        <v>10</v>
      </c>
      <c r="AP136" s="114">
        <v>40</v>
      </c>
      <c r="AQ136" s="114">
        <v>0</v>
      </c>
      <c r="AR136" s="114">
        <v>0</v>
      </c>
      <c r="AS136" s="114">
        <v>0</v>
      </c>
      <c r="AT136" s="114">
        <v>0</v>
      </c>
      <c r="AU136" s="199">
        <v>0</v>
      </c>
      <c r="AV136" s="199">
        <v>0</v>
      </c>
      <c r="AW136" s="199">
        <v>0</v>
      </c>
      <c r="AX136" s="199">
        <v>0</v>
      </c>
      <c r="AY136" s="199">
        <v>0</v>
      </c>
      <c r="AZ136" s="199">
        <v>0</v>
      </c>
      <c r="BA136" s="199">
        <v>0</v>
      </c>
      <c r="BB136" s="199">
        <v>0</v>
      </c>
      <c r="BC136" s="199">
        <v>140</v>
      </c>
      <c r="BD136" s="199">
        <v>60</v>
      </c>
      <c r="BE136" s="199">
        <v>0</v>
      </c>
      <c r="BF136" s="199">
        <v>0</v>
      </c>
      <c r="BG136" s="199">
        <v>0</v>
      </c>
      <c r="BH136" s="199">
        <v>0</v>
      </c>
      <c r="BI136" s="199">
        <v>0</v>
      </c>
      <c r="BJ136" s="199">
        <v>20</v>
      </c>
      <c r="BK136" s="199">
        <v>0</v>
      </c>
      <c r="BL136" s="199">
        <v>0</v>
      </c>
      <c r="BM136" s="199">
        <v>150</v>
      </c>
      <c r="BN136" s="199">
        <v>0</v>
      </c>
      <c r="BO136" s="199">
        <v>0</v>
      </c>
      <c r="BP136" s="199">
        <v>0</v>
      </c>
      <c r="BQ136" s="199">
        <v>0</v>
      </c>
      <c r="BR136" s="199">
        <v>0</v>
      </c>
      <c r="BS136" s="199">
        <v>0</v>
      </c>
      <c r="BT136" s="199">
        <v>0</v>
      </c>
      <c r="BU136" s="199">
        <v>0</v>
      </c>
      <c r="BV136" s="199">
        <v>0</v>
      </c>
      <c r="BW136" s="199">
        <v>0</v>
      </c>
      <c r="BX136" s="199">
        <v>0</v>
      </c>
      <c r="BY136" s="199">
        <v>0</v>
      </c>
      <c r="BZ136" s="199">
        <v>0</v>
      </c>
      <c r="CA136" s="199">
        <v>0</v>
      </c>
      <c r="CB136" s="199">
        <v>0</v>
      </c>
      <c r="CC136" s="199">
        <v>0</v>
      </c>
      <c r="CD136" s="199">
        <v>0</v>
      </c>
      <c r="CE136" s="199">
        <v>0</v>
      </c>
      <c r="CF136" s="199">
        <v>0</v>
      </c>
      <c r="CG136" s="199">
        <v>0</v>
      </c>
      <c r="CH136" s="199">
        <v>0</v>
      </c>
      <c r="CI136" s="199">
        <v>0</v>
      </c>
      <c r="CJ136" s="199">
        <v>0</v>
      </c>
      <c r="CK136" s="199">
        <v>0</v>
      </c>
      <c r="CL136" s="199">
        <v>0</v>
      </c>
      <c r="CM136" s="199">
        <v>0</v>
      </c>
      <c r="CN136" s="199">
        <v>530</v>
      </c>
      <c r="CO136" s="199">
        <v>20</v>
      </c>
      <c r="CP136" s="199">
        <v>0</v>
      </c>
      <c r="CQ136" s="199">
        <v>0</v>
      </c>
      <c r="CR136" s="199">
        <v>180</v>
      </c>
      <c r="CS136" s="199">
        <v>0</v>
      </c>
      <c r="CT136" s="199">
        <v>0</v>
      </c>
      <c r="CU136" s="199">
        <v>0</v>
      </c>
      <c r="CV136" s="199">
        <v>0</v>
      </c>
      <c r="CW136" s="199">
        <v>0</v>
      </c>
      <c r="CX136" s="199">
        <v>10</v>
      </c>
      <c r="CY136" s="199">
        <v>0</v>
      </c>
      <c r="CZ136" s="199">
        <v>0</v>
      </c>
      <c r="DA136" s="199">
        <v>20</v>
      </c>
      <c r="DB136" s="199">
        <v>0</v>
      </c>
      <c r="DC136" s="199">
        <v>0</v>
      </c>
      <c r="DD136" s="199">
        <v>0</v>
      </c>
      <c r="DE136" s="199">
        <v>0</v>
      </c>
      <c r="DF136" s="199">
        <v>0</v>
      </c>
      <c r="DG136" s="199">
        <v>0</v>
      </c>
      <c r="DH136" s="199">
        <v>0</v>
      </c>
      <c r="DI136" s="199">
        <v>1150</v>
      </c>
      <c r="DJ136" s="199">
        <v>0</v>
      </c>
      <c r="DK136" s="199">
        <v>0</v>
      </c>
      <c r="DL136" s="199">
        <v>0</v>
      </c>
      <c r="DM136" s="199">
        <v>0</v>
      </c>
      <c r="DN136" s="199">
        <v>40</v>
      </c>
      <c r="DO136" s="199">
        <v>0</v>
      </c>
      <c r="DP136" s="199">
        <v>0</v>
      </c>
      <c r="DQ136" s="199">
        <v>50</v>
      </c>
      <c r="DR136" s="199">
        <v>0</v>
      </c>
      <c r="DS136" s="199">
        <v>0</v>
      </c>
      <c r="DT136" s="199">
        <v>0</v>
      </c>
      <c r="DU136" s="199">
        <v>0</v>
      </c>
      <c r="DV136" s="199">
        <v>0</v>
      </c>
      <c r="DW136" s="199">
        <v>0</v>
      </c>
      <c r="DX136" s="199">
        <v>0</v>
      </c>
      <c r="DY136" s="199">
        <v>0</v>
      </c>
      <c r="DZ136" s="199">
        <v>0</v>
      </c>
      <c r="EA136" s="199">
        <v>0</v>
      </c>
      <c r="EB136" s="199">
        <v>0</v>
      </c>
      <c r="EC136" s="199">
        <v>890</v>
      </c>
      <c r="ED136" s="199">
        <v>10</v>
      </c>
      <c r="EE136" s="199">
        <v>0</v>
      </c>
      <c r="EF136" s="199">
        <v>0</v>
      </c>
      <c r="EG136" s="199">
        <v>40</v>
      </c>
      <c r="EH136" s="199">
        <v>0</v>
      </c>
      <c r="EI136" s="199">
        <v>0</v>
      </c>
      <c r="EJ136" s="199">
        <v>0</v>
      </c>
      <c r="EK136" s="199">
        <v>0</v>
      </c>
      <c r="EL136" s="199">
        <v>0</v>
      </c>
      <c r="EM136" s="199">
        <v>0</v>
      </c>
      <c r="EN136" s="199">
        <v>0</v>
      </c>
      <c r="EO136" s="199">
        <v>0</v>
      </c>
      <c r="EP136" s="199">
        <v>0</v>
      </c>
      <c r="EQ136" s="199">
        <v>0</v>
      </c>
      <c r="ER136" s="199">
        <v>0</v>
      </c>
      <c r="ES136" s="199">
        <v>0</v>
      </c>
    </row>
    <row r="137" spans="1:149" ht="12" customHeight="1">
      <c r="A137" s="29" t="s">
        <v>34</v>
      </c>
      <c r="B137" s="2" t="s">
        <v>100</v>
      </c>
      <c r="C137" s="2" t="s">
        <v>101</v>
      </c>
      <c r="D137" s="2" t="s">
        <v>57</v>
      </c>
      <c r="E137" s="88" t="s">
        <v>114</v>
      </c>
      <c r="F137" s="4">
        <v>3.8</v>
      </c>
      <c r="G137" s="2" t="s">
        <v>29</v>
      </c>
      <c r="H137" s="2">
        <v>43260</v>
      </c>
      <c r="I137" s="64">
        <v>7.8</v>
      </c>
      <c r="J137" s="64">
        <v>27.91</v>
      </c>
      <c r="K137" s="2">
        <v>16.079999999999998</v>
      </c>
      <c r="L137" s="2">
        <v>7.61</v>
      </c>
      <c r="M137" s="2" t="s">
        <v>29</v>
      </c>
      <c r="N137" s="2">
        <v>0.24</v>
      </c>
      <c r="O137" s="2">
        <v>0.11</v>
      </c>
      <c r="P137" s="2">
        <v>0.56999999999999995</v>
      </c>
      <c r="Q137" s="2">
        <v>0.68</v>
      </c>
      <c r="R137" s="2">
        <v>0.31</v>
      </c>
      <c r="S137" s="2">
        <v>4.4999999999999998E-2</v>
      </c>
      <c r="T137" s="2">
        <v>2.8000000000000001E-2</v>
      </c>
      <c r="U137" s="2">
        <v>2.2000000000000002</v>
      </c>
      <c r="V137" s="2" t="s">
        <v>29</v>
      </c>
      <c r="W137" s="2" t="s">
        <v>29</v>
      </c>
      <c r="X137" s="157" t="s">
        <v>314</v>
      </c>
      <c r="Y137" s="288">
        <v>10233.538</v>
      </c>
      <c r="Z137" s="294">
        <v>1083.355</v>
      </c>
      <c r="AA137" s="295">
        <v>9416.8550000000014</v>
      </c>
      <c r="AB137" s="92">
        <v>140369.47400000002</v>
      </c>
      <c r="AC137" s="92">
        <v>950.01900000000012</v>
      </c>
      <c r="AD137" s="291">
        <f t="shared" si="14"/>
        <v>2.9777322910916282</v>
      </c>
      <c r="AE137" s="292">
        <f t="shared" si="15"/>
        <v>890</v>
      </c>
      <c r="AF137" s="291">
        <f t="shared" si="16"/>
        <v>2.9493900066449128</v>
      </c>
      <c r="AG137" s="100">
        <v>1823033.3266040003</v>
      </c>
      <c r="AH137" s="99">
        <v>3731741.3000000003</v>
      </c>
      <c r="AI137" s="109">
        <v>1845036.9000000001</v>
      </c>
      <c r="AJ137" s="106">
        <v>1886704.4000000001</v>
      </c>
      <c r="AK137" s="114">
        <v>480</v>
      </c>
      <c r="AL137" s="114">
        <v>373.33333333333331</v>
      </c>
      <c r="AM137" s="114">
        <v>0</v>
      </c>
      <c r="AN137" s="114">
        <v>33.333333333333336</v>
      </c>
      <c r="AO137" s="114">
        <v>3.3333333333333335</v>
      </c>
      <c r="AP137" s="114">
        <v>0</v>
      </c>
      <c r="AQ137" s="114">
        <v>0</v>
      </c>
      <c r="AR137" s="114">
        <v>0</v>
      </c>
      <c r="AS137" s="114">
        <v>0</v>
      </c>
      <c r="AT137" s="114">
        <v>0</v>
      </c>
      <c r="AU137" s="199">
        <v>0</v>
      </c>
      <c r="AV137" s="199">
        <v>0</v>
      </c>
      <c r="AW137" s="199">
        <v>0</v>
      </c>
      <c r="AX137" s="199">
        <v>0</v>
      </c>
      <c r="AY137" s="199">
        <v>0</v>
      </c>
      <c r="AZ137" s="199">
        <v>0</v>
      </c>
      <c r="BA137" s="199">
        <v>0</v>
      </c>
      <c r="BB137" s="199">
        <v>0</v>
      </c>
      <c r="BC137" s="199">
        <v>16.666666666666664</v>
      </c>
      <c r="BD137" s="199">
        <v>36.666666666666664</v>
      </c>
      <c r="BE137" s="199">
        <v>0</v>
      </c>
      <c r="BF137" s="199">
        <v>0</v>
      </c>
      <c r="BG137" s="199">
        <v>0</v>
      </c>
      <c r="BH137" s="199">
        <v>0</v>
      </c>
      <c r="BI137" s="199">
        <v>0</v>
      </c>
      <c r="BJ137" s="199">
        <v>0</v>
      </c>
      <c r="BK137" s="199">
        <v>0</v>
      </c>
      <c r="BL137" s="199">
        <v>0</v>
      </c>
      <c r="BM137" s="199">
        <v>390</v>
      </c>
      <c r="BN137" s="199">
        <v>0</v>
      </c>
      <c r="BO137" s="199">
        <v>0</v>
      </c>
      <c r="BP137" s="199">
        <v>0</v>
      </c>
      <c r="BQ137" s="199">
        <v>0</v>
      </c>
      <c r="BR137" s="199">
        <v>0</v>
      </c>
      <c r="BS137" s="199">
        <v>0</v>
      </c>
      <c r="BT137" s="199">
        <v>0</v>
      </c>
      <c r="BU137" s="199">
        <v>0</v>
      </c>
      <c r="BV137" s="199">
        <v>0</v>
      </c>
      <c r="BW137" s="199">
        <v>0</v>
      </c>
      <c r="BX137" s="199">
        <v>23.333333333333336</v>
      </c>
      <c r="BY137" s="199">
        <v>13.333333333333334</v>
      </c>
      <c r="BZ137" s="199">
        <v>0</v>
      </c>
      <c r="CA137" s="199">
        <v>0</v>
      </c>
      <c r="CB137" s="199">
        <v>0</v>
      </c>
      <c r="CC137" s="199">
        <v>0</v>
      </c>
      <c r="CD137" s="199">
        <v>0</v>
      </c>
      <c r="CE137" s="199">
        <v>0</v>
      </c>
      <c r="CF137" s="199">
        <v>0</v>
      </c>
      <c r="CG137" s="199">
        <v>0</v>
      </c>
      <c r="CH137" s="199">
        <v>0</v>
      </c>
      <c r="CI137" s="199">
        <v>0</v>
      </c>
      <c r="CJ137" s="199">
        <v>0</v>
      </c>
      <c r="CK137" s="199">
        <v>0</v>
      </c>
      <c r="CL137" s="199">
        <v>6.666666666666667</v>
      </c>
      <c r="CM137" s="199">
        <v>0</v>
      </c>
      <c r="CN137" s="199">
        <v>270</v>
      </c>
      <c r="CO137" s="199">
        <v>60</v>
      </c>
      <c r="CP137" s="199">
        <v>0</v>
      </c>
      <c r="CQ137" s="199">
        <v>3.3333333333333335</v>
      </c>
      <c r="CR137" s="199">
        <v>20</v>
      </c>
      <c r="CS137" s="199">
        <v>0</v>
      </c>
      <c r="CT137" s="199">
        <v>0</v>
      </c>
      <c r="CU137" s="199">
        <v>0</v>
      </c>
      <c r="CV137" s="199">
        <v>0</v>
      </c>
      <c r="CW137" s="199">
        <v>0</v>
      </c>
      <c r="CX137" s="199">
        <v>0</v>
      </c>
      <c r="CY137" s="199">
        <v>0</v>
      </c>
      <c r="CZ137" s="199">
        <v>0</v>
      </c>
      <c r="DA137" s="199">
        <v>3.3333333333333335</v>
      </c>
      <c r="DB137" s="199">
        <v>0</v>
      </c>
      <c r="DC137" s="199">
        <v>0</v>
      </c>
      <c r="DD137" s="199">
        <v>0</v>
      </c>
      <c r="DE137" s="199">
        <v>0</v>
      </c>
      <c r="DF137" s="199">
        <v>0</v>
      </c>
      <c r="DG137" s="199">
        <v>0</v>
      </c>
      <c r="DH137" s="199">
        <v>0</v>
      </c>
      <c r="DI137" s="199">
        <v>10</v>
      </c>
      <c r="DJ137" s="199">
        <v>0</v>
      </c>
      <c r="DK137" s="199">
        <v>0</v>
      </c>
      <c r="DL137" s="199">
        <v>0</v>
      </c>
      <c r="DM137" s="199">
        <v>0</v>
      </c>
      <c r="DN137" s="199">
        <v>0</v>
      </c>
      <c r="DO137" s="199">
        <v>0</v>
      </c>
      <c r="DP137" s="199">
        <v>0</v>
      </c>
      <c r="DQ137" s="199">
        <v>0</v>
      </c>
      <c r="DR137" s="199">
        <v>0</v>
      </c>
      <c r="DS137" s="199">
        <v>0</v>
      </c>
      <c r="DT137" s="199">
        <v>0</v>
      </c>
      <c r="DU137" s="199">
        <v>0</v>
      </c>
      <c r="DV137" s="199">
        <v>0</v>
      </c>
      <c r="DW137" s="199">
        <v>0</v>
      </c>
      <c r="DX137" s="199">
        <v>0</v>
      </c>
      <c r="DY137" s="199">
        <v>6.666666666666667</v>
      </c>
      <c r="DZ137" s="199">
        <v>0</v>
      </c>
      <c r="EA137" s="199">
        <v>0</v>
      </c>
      <c r="EB137" s="199">
        <v>0</v>
      </c>
      <c r="EC137" s="199">
        <v>26.666666666666668</v>
      </c>
      <c r="ED137" s="199">
        <v>3.3333333333333335</v>
      </c>
      <c r="EE137" s="199">
        <v>0</v>
      </c>
      <c r="EF137" s="199">
        <v>0</v>
      </c>
      <c r="EG137" s="199">
        <v>0</v>
      </c>
      <c r="EH137" s="199">
        <v>0</v>
      </c>
      <c r="EI137" s="199">
        <v>0</v>
      </c>
      <c r="EJ137" s="199">
        <v>0</v>
      </c>
      <c r="EK137" s="199">
        <v>0</v>
      </c>
      <c r="EL137" s="199">
        <v>0</v>
      </c>
      <c r="EM137" s="199">
        <v>0</v>
      </c>
      <c r="EN137" s="199">
        <v>0</v>
      </c>
      <c r="EO137" s="199">
        <v>0</v>
      </c>
      <c r="EP137" s="199">
        <v>0</v>
      </c>
      <c r="EQ137" s="199">
        <v>0</v>
      </c>
      <c r="ER137" s="199">
        <v>0</v>
      </c>
      <c r="ES137" s="199">
        <v>0</v>
      </c>
    </row>
    <row r="138" spans="1:149" ht="12" customHeight="1">
      <c r="A138" s="29" t="s">
        <v>34</v>
      </c>
      <c r="B138" s="2" t="s">
        <v>103</v>
      </c>
      <c r="C138" s="2" t="s">
        <v>101</v>
      </c>
      <c r="D138" s="2" t="s">
        <v>57</v>
      </c>
      <c r="E138" s="87" t="s">
        <v>113</v>
      </c>
      <c r="F138" s="4">
        <v>0.50600000000000001</v>
      </c>
      <c r="G138" s="2">
        <v>0.5</v>
      </c>
      <c r="H138" s="2">
        <v>9541</v>
      </c>
      <c r="I138" s="64">
        <v>94.9</v>
      </c>
      <c r="J138" s="296">
        <v>5.39</v>
      </c>
      <c r="K138" s="2">
        <v>15.86</v>
      </c>
      <c r="L138" s="2">
        <v>8.0399999999999991</v>
      </c>
      <c r="M138" s="2">
        <v>1.4999999999999999E-2</v>
      </c>
      <c r="N138" s="2">
        <v>0.67</v>
      </c>
      <c r="O138" s="2">
        <v>8.8999999999999996E-2</v>
      </c>
      <c r="P138" s="2">
        <v>0.87</v>
      </c>
      <c r="Q138" s="2">
        <v>0.96</v>
      </c>
      <c r="R138" s="2">
        <v>0.01</v>
      </c>
      <c r="S138" s="2">
        <v>5.0999999999999997E-2</v>
      </c>
      <c r="T138" s="2">
        <v>5.0000000000000001E-3</v>
      </c>
      <c r="U138" s="2">
        <v>2.9</v>
      </c>
      <c r="V138" s="2">
        <v>84</v>
      </c>
      <c r="W138" s="2">
        <v>14</v>
      </c>
      <c r="X138" s="297" t="s">
        <v>315</v>
      </c>
      <c r="Y138" s="288">
        <v>35817.383000000002</v>
      </c>
      <c r="Z138" s="289">
        <v>3483.4030000000002</v>
      </c>
      <c r="AA138" s="290">
        <v>33167.33</v>
      </c>
      <c r="AB138" s="92">
        <v>394307.88600000006</v>
      </c>
      <c r="AC138" s="92">
        <v>9416.8550000000014</v>
      </c>
      <c r="AD138" s="291">
        <f t="shared" si="14"/>
        <v>3.9739058832385754</v>
      </c>
      <c r="AE138" s="292">
        <f t="shared" si="15"/>
        <v>2160</v>
      </c>
      <c r="AF138" s="291">
        <f t="shared" si="16"/>
        <v>3.3344537511509307</v>
      </c>
      <c r="AG138" s="98">
        <v>1649840.1961440004</v>
      </c>
      <c r="AH138" s="99">
        <v>1083355.0000000002</v>
      </c>
      <c r="AI138" s="213">
        <v>1020020.4000000001</v>
      </c>
      <c r="AJ138" s="106">
        <v>63334.600000000006</v>
      </c>
      <c r="AK138" s="114">
        <v>446.66666666666669</v>
      </c>
      <c r="AL138" s="114">
        <v>1226.6666666666667</v>
      </c>
      <c r="AM138" s="114">
        <v>106.66666666666667</v>
      </c>
      <c r="AN138" s="114">
        <v>373.33333333333326</v>
      </c>
      <c r="AO138" s="114">
        <v>6.666666666666667</v>
      </c>
      <c r="AP138" s="114">
        <v>0</v>
      </c>
      <c r="AQ138" s="114">
        <v>0</v>
      </c>
      <c r="AR138" s="114">
        <v>0</v>
      </c>
      <c r="AS138" s="114">
        <v>0</v>
      </c>
      <c r="AT138" s="114">
        <v>0</v>
      </c>
      <c r="AU138" s="199">
        <v>0</v>
      </c>
      <c r="AV138" s="199">
        <v>0</v>
      </c>
      <c r="AW138" s="199">
        <v>0</v>
      </c>
      <c r="AX138" s="199">
        <v>0</v>
      </c>
      <c r="AY138" s="199">
        <v>66.666666666666657</v>
      </c>
      <c r="AZ138" s="199">
        <v>0</v>
      </c>
      <c r="BA138" s="199">
        <v>0</v>
      </c>
      <c r="BB138" s="199">
        <v>0</v>
      </c>
      <c r="BC138" s="199">
        <v>60</v>
      </c>
      <c r="BD138" s="199">
        <v>33.333333333333329</v>
      </c>
      <c r="BE138" s="199">
        <v>0</v>
      </c>
      <c r="BF138" s="199">
        <v>0</v>
      </c>
      <c r="BG138" s="199">
        <v>0</v>
      </c>
      <c r="BH138" s="199">
        <v>0</v>
      </c>
      <c r="BI138" s="199">
        <v>0</v>
      </c>
      <c r="BJ138" s="199">
        <v>0</v>
      </c>
      <c r="BK138" s="199">
        <v>0</v>
      </c>
      <c r="BL138" s="199">
        <v>0</v>
      </c>
      <c r="BM138" s="199">
        <v>246.66666666666669</v>
      </c>
      <c r="BN138" s="199">
        <v>0</v>
      </c>
      <c r="BO138" s="199">
        <v>0</v>
      </c>
      <c r="BP138" s="199">
        <v>0</v>
      </c>
      <c r="BQ138" s="199">
        <v>0</v>
      </c>
      <c r="BR138" s="199">
        <v>0</v>
      </c>
      <c r="BS138" s="199">
        <v>0</v>
      </c>
      <c r="BT138" s="199">
        <v>6.666666666666667</v>
      </c>
      <c r="BU138" s="199">
        <v>0</v>
      </c>
      <c r="BV138" s="199">
        <v>0</v>
      </c>
      <c r="BW138" s="199">
        <v>0</v>
      </c>
      <c r="BX138" s="199">
        <v>13.333333333333334</v>
      </c>
      <c r="BY138" s="199">
        <v>0</v>
      </c>
      <c r="BZ138" s="199">
        <v>0</v>
      </c>
      <c r="CA138" s="199">
        <v>0</v>
      </c>
      <c r="CB138" s="199">
        <v>0</v>
      </c>
      <c r="CC138" s="199">
        <v>20</v>
      </c>
      <c r="CD138" s="199">
        <v>0</v>
      </c>
      <c r="CE138" s="199">
        <v>0</v>
      </c>
      <c r="CF138" s="199">
        <v>0</v>
      </c>
      <c r="CG138" s="199">
        <v>0</v>
      </c>
      <c r="CH138" s="199">
        <v>0</v>
      </c>
      <c r="CI138" s="199">
        <v>0</v>
      </c>
      <c r="CJ138" s="199">
        <v>0</v>
      </c>
      <c r="CK138" s="199">
        <v>0</v>
      </c>
      <c r="CL138" s="199">
        <v>0</v>
      </c>
      <c r="CM138" s="199">
        <v>0</v>
      </c>
      <c r="CN138" s="199">
        <v>200</v>
      </c>
      <c r="CO138" s="199">
        <v>6.666666666666667</v>
      </c>
      <c r="CP138" s="199">
        <v>0</v>
      </c>
      <c r="CQ138" s="199">
        <v>0</v>
      </c>
      <c r="CR138" s="199">
        <v>100</v>
      </c>
      <c r="CS138" s="199">
        <v>0</v>
      </c>
      <c r="CT138" s="199">
        <v>0</v>
      </c>
      <c r="CU138" s="199">
        <v>0</v>
      </c>
      <c r="CV138" s="199">
        <v>0</v>
      </c>
      <c r="CW138" s="199">
        <v>0</v>
      </c>
      <c r="CX138" s="199">
        <v>0</v>
      </c>
      <c r="CY138" s="199">
        <v>0</v>
      </c>
      <c r="CZ138" s="199">
        <v>0</v>
      </c>
      <c r="DA138" s="199">
        <v>0</v>
      </c>
      <c r="DB138" s="199">
        <v>0</v>
      </c>
      <c r="DC138" s="199">
        <v>0</v>
      </c>
      <c r="DD138" s="199">
        <v>0</v>
      </c>
      <c r="DE138" s="199">
        <v>0</v>
      </c>
      <c r="DF138" s="199">
        <v>26.666666666666668</v>
      </c>
      <c r="DG138" s="199">
        <v>0</v>
      </c>
      <c r="DH138" s="199">
        <v>0</v>
      </c>
      <c r="DI138" s="199">
        <v>893.33333333333337</v>
      </c>
      <c r="DJ138" s="199">
        <v>0</v>
      </c>
      <c r="DK138" s="199">
        <v>0</v>
      </c>
      <c r="DL138" s="199">
        <v>0</v>
      </c>
      <c r="DM138" s="199">
        <v>0</v>
      </c>
      <c r="DN138" s="199">
        <v>100</v>
      </c>
      <c r="DO138" s="199">
        <v>0</v>
      </c>
      <c r="DP138" s="199">
        <v>0</v>
      </c>
      <c r="DQ138" s="199">
        <v>0</v>
      </c>
      <c r="DR138" s="199">
        <v>6.666666666666667</v>
      </c>
      <c r="DS138" s="199">
        <v>0</v>
      </c>
      <c r="DT138" s="199">
        <v>0</v>
      </c>
      <c r="DU138" s="199">
        <v>0</v>
      </c>
      <c r="DV138" s="199">
        <v>0</v>
      </c>
      <c r="DW138" s="199">
        <v>0</v>
      </c>
      <c r="DX138" s="199">
        <v>0</v>
      </c>
      <c r="DY138" s="199">
        <v>33.333333333333329</v>
      </c>
      <c r="DZ138" s="199">
        <v>53.333333333333336</v>
      </c>
      <c r="EA138" s="199">
        <v>0</v>
      </c>
      <c r="EB138" s="199">
        <v>0</v>
      </c>
      <c r="EC138" s="199">
        <v>286.66666666666663</v>
      </c>
      <c r="ED138" s="199">
        <v>0</v>
      </c>
      <c r="EE138" s="199">
        <v>6.666666666666667</v>
      </c>
      <c r="EF138" s="199">
        <v>0</v>
      </c>
      <c r="EG138" s="199">
        <v>0</v>
      </c>
      <c r="EH138" s="199">
        <v>0</v>
      </c>
      <c r="EI138" s="199">
        <v>0</v>
      </c>
      <c r="EJ138" s="199">
        <v>0</v>
      </c>
      <c r="EK138" s="199">
        <v>0</v>
      </c>
      <c r="EL138" s="199">
        <v>0</v>
      </c>
      <c r="EM138" s="199">
        <v>0</v>
      </c>
      <c r="EN138" s="199">
        <v>0</v>
      </c>
      <c r="EO138" s="199">
        <v>0</v>
      </c>
      <c r="EP138" s="199">
        <v>0</v>
      </c>
      <c r="EQ138" s="199">
        <v>0</v>
      </c>
      <c r="ER138" s="199">
        <v>0</v>
      </c>
      <c r="ES138" s="199">
        <v>0</v>
      </c>
    </row>
    <row r="139" spans="1:149" ht="12" customHeight="1" thickBot="1">
      <c r="A139" s="34" t="s">
        <v>34</v>
      </c>
      <c r="B139" s="12" t="s">
        <v>103</v>
      </c>
      <c r="C139" s="12" t="s">
        <v>101</v>
      </c>
      <c r="D139" s="12" t="s">
        <v>57</v>
      </c>
      <c r="E139" s="89" t="s">
        <v>114</v>
      </c>
      <c r="F139" s="14">
        <v>4</v>
      </c>
      <c r="G139" s="2" t="s">
        <v>29</v>
      </c>
      <c r="H139" s="2">
        <v>26210</v>
      </c>
      <c r="I139" s="64">
        <v>45.5</v>
      </c>
      <c r="J139" s="296">
        <v>16.079999999999998</v>
      </c>
      <c r="K139" s="2">
        <v>16.55</v>
      </c>
      <c r="L139" s="2">
        <v>7.69</v>
      </c>
      <c r="M139" s="2" t="s">
        <v>29</v>
      </c>
      <c r="N139" s="2">
        <v>0.48</v>
      </c>
      <c r="O139" s="2">
        <v>5.2999999999999999E-2</v>
      </c>
      <c r="P139" s="2">
        <v>0.79</v>
      </c>
      <c r="Q139" s="2">
        <v>0.84</v>
      </c>
      <c r="R139" s="2">
        <v>0.15</v>
      </c>
      <c r="S139" s="2">
        <v>4.8000000000000001E-2</v>
      </c>
      <c r="T139" s="2">
        <v>7.0000000000000001E-3</v>
      </c>
      <c r="U139" s="2">
        <v>2.5</v>
      </c>
      <c r="V139" s="2" t="s">
        <v>29</v>
      </c>
      <c r="W139" s="2" t="s">
        <v>29</v>
      </c>
      <c r="X139" s="297" t="s">
        <v>315</v>
      </c>
      <c r="Y139" s="288">
        <v>45000.9</v>
      </c>
      <c r="Z139" s="289">
        <v>3366.7340000000004</v>
      </c>
      <c r="AA139" s="290">
        <v>42184.177000000003</v>
      </c>
      <c r="AB139" s="93">
        <v>475892.85100000002</v>
      </c>
      <c r="AC139" s="93">
        <v>5683.4470000000001</v>
      </c>
      <c r="AD139" s="291">
        <f t="shared" si="14"/>
        <v>3.7546118144116343</v>
      </c>
      <c r="AE139" s="292">
        <f t="shared" si="15"/>
        <v>1675</v>
      </c>
      <c r="AF139" s="291">
        <f t="shared" si="16"/>
        <v>3.2240148113728639</v>
      </c>
      <c r="AG139" s="101">
        <v>1716138.7887560003</v>
      </c>
      <c r="AH139" s="102">
        <v>1078354.9000000001</v>
      </c>
      <c r="AI139" s="110">
        <v>1036687.4000000001</v>
      </c>
      <c r="AJ139" s="110">
        <v>41667.500000000007</v>
      </c>
      <c r="AK139" s="114">
        <v>540</v>
      </c>
      <c r="AL139" s="114">
        <v>825</v>
      </c>
      <c r="AM139" s="114">
        <v>175</v>
      </c>
      <c r="AN139" s="114">
        <v>135</v>
      </c>
      <c r="AO139" s="114">
        <v>0</v>
      </c>
      <c r="AP139" s="114">
        <v>0</v>
      </c>
      <c r="AQ139" s="114">
        <v>0</v>
      </c>
      <c r="AR139" s="114">
        <v>0</v>
      </c>
      <c r="AS139" s="114">
        <v>0</v>
      </c>
      <c r="AT139" s="114">
        <v>0</v>
      </c>
      <c r="AU139" s="199">
        <v>0</v>
      </c>
      <c r="AV139" s="199">
        <v>0</v>
      </c>
      <c r="AW139" s="199">
        <v>0</v>
      </c>
      <c r="AX139" s="199">
        <v>0</v>
      </c>
      <c r="AY139" s="199">
        <v>15</v>
      </c>
      <c r="AZ139" s="199">
        <v>0</v>
      </c>
      <c r="BA139" s="199">
        <v>0</v>
      </c>
      <c r="BB139" s="199">
        <v>0</v>
      </c>
      <c r="BC139" s="199">
        <v>30</v>
      </c>
      <c r="BD139" s="199">
        <v>25</v>
      </c>
      <c r="BE139" s="199">
        <v>0</v>
      </c>
      <c r="BF139" s="199">
        <v>0</v>
      </c>
      <c r="BG139" s="199">
        <v>0</v>
      </c>
      <c r="BH139" s="199">
        <v>0</v>
      </c>
      <c r="BI139" s="199">
        <v>0</v>
      </c>
      <c r="BJ139" s="199">
        <v>0</v>
      </c>
      <c r="BK139" s="199">
        <v>0</v>
      </c>
      <c r="BL139" s="199">
        <v>0</v>
      </c>
      <c r="BM139" s="199">
        <v>430</v>
      </c>
      <c r="BN139" s="199">
        <v>0</v>
      </c>
      <c r="BO139" s="199">
        <v>0</v>
      </c>
      <c r="BP139" s="199">
        <v>0</v>
      </c>
      <c r="BQ139" s="199">
        <v>0</v>
      </c>
      <c r="BR139" s="199">
        <v>0</v>
      </c>
      <c r="BS139" s="199">
        <v>0</v>
      </c>
      <c r="BT139" s="199">
        <v>0</v>
      </c>
      <c r="BU139" s="199">
        <v>0</v>
      </c>
      <c r="BV139" s="199">
        <v>5</v>
      </c>
      <c r="BW139" s="199">
        <v>0</v>
      </c>
      <c r="BX139" s="199">
        <v>15</v>
      </c>
      <c r="BY139" s="199">
        <v>20</v>
      </c>
      <c r="BZ139" s="199">
        <v>0</v>
      </c>
      <c r="CA139" s="199">
        <v>0</v>
      </c>
      <c r="CB139" s="199">
        <v>0</v>
      </c>
      <c r="CC139" s="199">
        <v>0</v>
      </c>
      <c r="CD139" s="199">
        <v>0</v>
      </c>
      <c r="CE139" s="199">
        <v>0</v>
      </c>
      <c r="CF139" s="199">
        <v>0</v>
      </c>
      <c r="CG139" s="199">
        <v>0</v>
      </c>
      <c r="CH139" s="199">
        <v>0</v>
      </c>
      <c r="CI139" s="199">
        <v>0</v>
      </c>
      <c r="CJ139" s="199">
        <v>0</v>
      </c>
      <c r="CK139" s="199">
        <v>0</v>
      </c>
      <c r="CL139" s="199">
        <v>0</v>
      </c>
      <c r="CM139" s="199">
        <v>0</v>
      </c>
      <c r="CN139" s="199">
        <v>405</v>
      </c>
      <c r="CO139" s="199">
        <v>25</v>
      </c>
      <c r="CP139" s="199">
        <v>0</v>
      </c>
      <c r="CQ139" s="199">
        <v>5</v>
      </c>
      <c r="CR139" s="199">
        <v>15</v>
      </c>
      <c r="CS139" s="199">
        <v>0</v>
      </c>
      <c r="CT139" s="199">
        <v>0</v>
      </c>
      <c r="CU139" s="199">
        <v>0</v>
      </c>
      <c r="CV139" s="199">
        <v>0</v>
      </c>
      <c r="CW139" s="199">
        <v>0</v>
      </c>
      <c r="CX139" s="199">
        <v>5</v>
      </c>
      <c r="CY139" s="199">
        <v>0</v>
      </c>
      <c r="CZ139" s="199">
        <v>35</v>
      </c>
      <c r="DA139" s="199">
        <v>0</v>
      </c>
      <c r="DB139" s="199">
        <v>0</v>
      </c>
      <c r="DC139" s="199">
        <v>0</v>
      </c>
      <c r="DD139" s="199">
        <v>0</v>
      </c>
      <c r="DE139" s="199">
        <v>0</v>
      </c>
      <c r="DF139" s="199">
        <v>0</v>
      </c>
      <c r="DG139" s="199">
        <v>0</v>
      </c>
      <c r="DH139" s="199">
        <v>0</v>
      </c>
      <c r="DI139" s="199">
        <v>335</v>
      </c>
      <c r="DJ139" s="199">
        <v>0</v>
      </c>
      <c r="DK139" s="199">
        <v>0</v>
      </c>
      <c r="DL139" s="199">
        <v>0</v>
      </c>
      <c r="DM139" s="199">
        <v>0</v>
      </c>
      <c r="DN139" s="199">
        <v>5</v>
      </c>
      <c r="DO139" s="199">
        <v>0</v>
      </c>
      <c r="DP139" s="199">
        <v>0</v>
      </c>
      <c r="DQ139" s="199">
        <v>0</v>
      </c>
      <c r="DR139" s="199">
        <v>0</v>
      </c>
      <c r="DS139" s="199">
        <v>0</v>
      </c>
      <c r="DT139" s="199">
        <v>0</v>
      </c>
      <c r="DU139" s="199">
        <v>170</v>
      </c>
      <c r="DV139" s="199">
        <v>0</v>
      </c>
      <c r="DW139" s="199">
        <v>0</v>
      </c>
      <c r="DX139" s="199">
        <v>10</v>
      </c>
      <c r="DY139" s="199">
        <v>35</v>
      </c>
      <c r="DZ139" s="199">
        <v>10</v>
      </c>
      <c r="EA139" s="199">
        <v>0</v>
      </c>
      <c r="EB139" s="199">
        <v>0</v>
      </c>
      <c r="EC139" s="199">
        <v>80</v>
      </c>
      <c r="ED139" s="199">
        <v>0</v>
      </c>
      <c r="EE139" s="199">
        <v>0</v>
      </c>
      <c r="EF139" s="199">
        <v>0</v>
      </c>
      <c r="EG139" s="199">
        <v>0</v>
      </c>
      <c r="EH139" s="199">
        <v>0</v>
      </c>
      <c r="EI139" s="199">
        <v>0</v>
      </c>
      <c r="EJ139" s="199">
        <v>0</v>
      </c>
      <c r="EK139" s="199">
        <v>0</v>
      </c>
      <c r="EL139" s="199">
        <v>0</v>
      </c>
      <c r="EM139" s="199">
        <v>0</v>
      </c>
      <c r="EN139" s="199">
        <v>0</v>
      </c>
      <c r="EO139" s="199">
        <v>0</v>
      </c>
      <c r="EP139" s="199">
        <v>0</v>
      </c>
      <c r="EQ139" s="199">
        <v>0</v>
      </c>
      <c r="ER139" s="199">
        <v>0</v>
      </c>
      <c r="ES139" s="199">
        <v>0</v>
      </c>
    </row>
    <row r="140" spans="1:149" ht="12" customHeight="1">
      <c r="A140" s="31" t="s">
        <v>34</v>
      </c>
      <c r="B140" s="11" t="s">
        <v>105</v>
      </c>
      <c r="C140" s="11" t="s">
        <v>32</v>
      </c>
      <c r="D140" s="11" t="s">
        <v>57</v>
      </c>
      <c r="E140" s="90" t="s">
        <v>113</v>
      </c>
      <c r="F140" s="13">
        <v>0.499</v>
      </c>
      <c r="G140" s="2">
        <v>1.4</v>
      </c>
      <c r="H140" s="2">
        <v>14530</v>
      </c>
      <c r="I140" s="64">
        <v>100.3</v>
      </c>
      <c r="J140" s="296">
        <v>8.4600000000000009</v>
      </c>
      <c r="K140" s="2">
        <v>19.16</v>
      </c>
      <c r="L140" s="2">
        <v>8.49</v>
      </c>
      <c r="M140" s="2">
        <v>3.6999999999999998E-2</v>
      </c>
      <c r="N140" s="2">
        <v>0.6</v>
      </c>
      <c r="O140" s="2">
        <v>0.01</v>
      </c>
      <c r="P140" s="2">
        <v>0.97</v>
      </c>
      <c r="Q140" s="2">
        <v>0.98</v>
      </c>
      <c r="R140" s="2">
        <v>0.01</v>
      </c>
      <c r="S140" s="2">
        <v>6.9000000000000006E-2</v>
      </c>
      <c r="T140" s="2">
        <v>5.0000000000000001E-3</v>
      </c>
      <c r="U140" s="2">
        <v>2.1</v>
      </c>
      <c r="V140" s="2">
        <v>97</v>
      </c>
      <c r="W140" s="2">
        <v>11</v>
      </c>
      <c r="X140" s="157" t="s">
        <v>314</v>
      </c>
      <c r="Y140" s="288">
        <v>13966.946000000002</v>
      </c>
      <c r="Z140" s="289">
        <v>1416.6949999999999</v>
      </c>
      <c r="AA140" s="290">
        <v>12783.589000000002</v>
      </c>
      <c r="AB140" s="94">
        <v>270988.75300000003</v>
      </c>
      <c r="AC140" s="94">
        <v>33167.33</v>
      </c>
      <c r="AD140" s="291">
        <f t="shared" si="14"/>
        <v>4.5207105118288435</v>
      </c>
      <c r="AE140" s="292">
        <f t="shared" si="15"/>
        <v>7740</v>
      </c>
      <c r="AF140" s="291">
        <f t="shared" si="16"/>
        <v>3.8887409606828927</v>
      </c>
      <c r="AG140" s="98">
        <v>4629960.9973680014</v>
      </c>
      <c r="AH140" s="99">
        <v>4096748.6000000006</v>
      </c>
      <c r="AI140" s="213">
        <v>1841703.5000000002</v>
      </c>
      <c r="AJ140" s="106">
        <v>2255045.1</v>
      </c>
      <c r="AK140" s="114">
        <v>3720</v>
      </c>
      <c r="AL140" s="114">
        <v>2840</v>
      </c>
      <c r="AM140" s="114">
        <v>200</v>
      </c>
      <c r="AN140" s="114">
        <v>780</v>
      </c>
      <c r="AO140" s="114">
        <v>200</v>
      </c>
      <c r="AP140" s="114">
        <v>0</v>
      </c>
      <c r="AQ140" s="114">
        <v>0</v>
      </c>
      <c r="AR140" s="114">
        <v>0</v>
      </c>
      <c r="AS140" s="114">
        <v>0</v>
      </c>
      <c r="AT140" s="114">
        <v>0</v>
      </c>
      <c r="AU140" s="199">
        <v>0</v>
      </c>
      <c r="AV140" s="199">
        <v>0</v>
      </c>
      <c r="AW140" s="199">
        <v>0</v>
      </c>
      <c r="AX140" s="199">
        <v>0</v>
      </c>
      <c r="AY140" s="199">
        <v>0</v>
      </c>
      <c r="AZ140" s="199">
        <v>0</v>
      </c>
      <c r="BA140" s="199">
        <v>0</v>
      </c>
      <c r="BB140" s="199">
        <v>0</v>
      </c>
      <c r="BC140" s="199">
        <v>640</v>
      </c>
      <c r="BD140" s="199">
        <v>80</v>
      </c>
      <c r="BE140" s="199">
        <v>0</v>
      </c>
      <c r="BF140" s="199">
        <v>0</v>
      </c>
      <c r="BG140" s="199">
        <v>0</v>
      </c>
      <c r="BH140" s="199">
        <v>0</v>
      </c>
      <c r="BI140" s="199">
        <v>0</v>
      </c>
      <c r="BJ140" s="199">
        <v>0</v>
      </c>
      <c r="BK140" s="199">
        <v>0</v>
      </c>
      <c r="BL140" s="199">
        <v>0</v>
      </c>
      <c r="BM140" s="199">
        <v>3000</v>
      </c>
      <c r="BN140" s="199">
        <v>0</v>
      </c>
      <c r="BO140" s="199">
        <v>0</v>
      </c>
      <c r="BP140" s="199">
        <v>0</v>
      </c>
      <c r="BQ140" s="199">
        <v>0</v>
      </c>
      <c r="BR140" s="199">
        <v>0</v>
      </c>
      <c r="BS140" s="199">
        <v>0</v>
      </c>
      <c r="BT140" s="199">
        <v>0</v>
      </c>
      <c r="BU140" s="199">
        <v>0</v>
      </c>
      <c r="BV140" s="199">
        <v>0</v>
      </c>
      <c r="BW140" s="199">
        <v>0</v>
      </c>
      <c r="BX140" s="199">
        <v>0</v>
      </c>
      <c r="BY140" s="199">
        <v>0</v>
      </c>
      <c r="BZ140" s="199">
        <v>0</v>
      </c>
      <c r="CA140" s="199">
        <v>0</v>
      </c>
      <c r="CB140" s="199">
        <v>0</v>
      </c>
      <c r="CC140" s="199">
        <v>0</v>
      </c>
      <c r="CD140" s="199">
        <v>0</v>
      </c>
      <c r="CE140" s="199">
        <v>0</v>
      </c>
      <c r="CF140" s="199">
        <v>0</v>
      </c>
      <c r="CG140" s="199">
        <v>0</v>
      </c>
      <c r="CH140" s="199">
        <v>0</v>
      </c>
      <c r="CI140" s="199">
        <v>0</v>
      </c>
      <c r="CJ140" s="199">
        <v>0</v>
      </c>
      <c r="CK140" s="199">
        <v>0</v>
      </c>
      <c r="CL140" s="199">
        <v>20</v>
      </c>
      <c r="CM140" s="199">
        <v>0</v>
      </c>
      <c r="CN140" s="199">
        <v>400</v>
      </c>
      <c r="CO140" s="199">
        <v>60</v>
      </c>
      <c r="CP140" s="199">
        <v>0</v>
      </c>
      <c r="CQ140" s="199">
        <v>40</v>
      </c>
      <c r="CR140" s="199">
        <v>400</v>
      </c>
      <c r="CS140" s="199">
        <v>0</v>
      </c>
      <c r="CT140" s="199">
        <v>0</v>
      </c>
      <c r="CU140" s="199">
        <v>0</v>
      </c>
      <c r="CV140" s="199">
        <v>0</v>
      </c>
      <c r="CW140" s="199">
        <v>0</v>
      </c>
      <c r="CX140" s="199">
        <v>0</v>
      </c>
      <c r="CY140" s="199">
        <v>0</v>
      </c>
      <c r="CZ140" s="199">
        <v>0</v>
      </c>
      <c r="DA140" s="199">
        <v>60</v>
      </c>
      <c r="DB140" s="199">
        <v>0</v>
      </c>
      <c r="DC140" s="199">
        <v>0</v>
      </c>
      <c r="DD140" s="199">
        <v>0</v>
      </c>
      <c r="DE140" s="199">
        <v>0</v>
      </c>
      <c r="DF140" s="199">
        <v>60</v>
      </c>
      <c r="DG140" s="199">
        <v>0</v>
      </c>
      <c r="DH140" s="199">
        <v>0</v>
      </c>
      <c r="DI140" s="199">
        <v>1800</v>
      </c>
      <c r="DJ140" s="199">
        <v>0</v>
      </c>
      <c r="DK140" s="199">
        <v>0</v>
      </c>
      <c r="DL140" s="199">
        <v>0</v>
      </c>
      <c r="DM140" s="199">
        <v>0</v>
      </c>
      <c r="DN140" s="199">
        <v>200</v>
      </c>
      <c r="DO140" s="199">
        <v>0</v>
      </c>
      <c r="DP140" s="199">
        <v>0</v>
      </c>
      <c r="DQ140" s="199">
        <v>0</v>
      </c>
      <c r="DR140" s="199">
        <v>0</v>
      </c>
      <c r="DS140" s="199">
        <v>0</v>
      </c>
      <c r="DT140" s="199">
        <v>0</v>
      </c>
      <c r="DU140" s="199">
        <v>0</v>
      </c>
      <c r="DV140" s="199">
        <v>0</v>
      </c>
      <c r="DW140" s="298">
        <v>0</v>
      </c>
      <c r="DX140" s="298">
        <v>220</v>
      </c>
      <c r="DY140" s="298">
        <v>180</v>
      </c>
      <c r="DZ140" s="298">
        <v>380</v>
      </c>
      <c r="EA140" s="298">
        <v>0</v>
      </c>
      <c r="EB140" s="298">
        <v>0</v>
      </c>
      <c r="EC140" s="298">
        <v>0</v>
      </c>
      <c r="ED140" s="298">
        <v>20</v>
      </c>
      <c r="EE140" s="298">
        <v>180</v>
      </c>
      <c r="EF140" s="298">
        <v>0</v>
      </c>
      <c r="EG140" s="298">
        <v>0</v>
      </c>
      <c r="EH140" s="298">
        <v>0</v>
      </c>
      <c r="EI140" s="298">
        <v>0</v>
      </c>
      <c r="EJ140" s="298">
        <v>0</v>
      </c>
      <c r="EK140" s="298">
        <v>0</v>
      </c>
      <c r="EL140" s="298">
        <v>0</v>
      </c>
      <c r="EM140" s="298">
        <v>0</v>
      </c>
      <c r="EN140" s="298">
        <v>0</v>
      </c>
      <c r="EO140" s="298">
        <v>0</v>
      </c>
      <c r="EP140" s="298">
        <v>0</v>
      </c>
      <c r="EQ140" s="298">
        <v>0</v>
      </c>
      <c r="ER140" s="298">
        <v>0</v>
      </c>
      <c r="ES140" s="298">
        <v>0</v>
      </c>
    </row>
    <row r="141" spans="1:149" ht="12" customHeight="1">
      <c r="A141" s="29" t="s">
        <v>34</v>
      </c>
      <c r="B141" s="2" t="s">
        <v>105</v>
      </c>
      <c r="C141" s="2" t="s">
        <v>32</v>
      </c>
      <c r="D141" s="2" t="s">
        <v>57</v>
      </c>
      <c r="E141" s="88" t="s">
        <v>114</v>
      </c>
      <c r="F141" s="4">
        <v>3.5</v>
      </c>
      <c r="G141" s="2" t="s">
        <v>29</v>
      </c>
      <c r="H141" s="2">
        <v>46220</v>
      </c>
      <c r="I141" s="64">
        <v>21.7</v>
      </c>
      <c r="J141" s="296">
        <v>30.04</v>
      </c>
      <c r="K141" s="2">
        <v>16.420000000000002</v>
      </c>
      <c r="L141" s="2">
        <v>7.42</v>
      </c>
      <c r="M141" s="2" t="s">
        <v>29</v>
      </c>
      <c r="N141" s="2">
        <v>0.28000000000000003</v>
      </c>
      <c r="O141" s="2">
        <v>9.7000000000000003E-2</v>
      </c>
      <c r="P141" s="2">
        <v>0.49</v>
      </c>
      <c r="Q141" s="2">
        <v>0.59</v>
      </c>
      <c r="R141" s="2">
        <v>9.1999999999999998E-2</v>
      </c>
      <c r="S141" s="2">
        <v>6.2E-2</v>
      </c>
      <c r="T141" s="2">
        <v>2.5000000000000001E-2</v>
      </c>
      <c r="U141" s="2">
        <v>2</v>
      </c>
      <c r="V141" s="2" t="s">
        <v>29</v>
      </c>
      <c r="W141" s="2" t="s">
        <v>29</v>
      </c>
      <c r="X141" s="157" t="s">
        <v>314</v>
      </c>
      <c r="Y141" s="288">
        <v>7283.4790000000003</v>
      </c>
      <c r="Z141" s="289">
        <v>1000.02</v>
      </c>
      <c r="AA141" s="290">
        <v>6333.46</v>
      </c>
      <c r="AB141" s="92">
        <v>102168.71</v>
      </c>
      <c r="AC141" s="92">
        <v>2850.0570000000002</v>
      </c>
      <c r="AD141" s="291"/>
      <c r="AE141" s="292">
        <f t="shared" si="15"/>
        <v>153.33333333333331</v>
      </c>
      <c r="AF141" s="291"/>
      <c r="AG141" s="100">
        <v>1678240.4974720003</v>
      </c>
      <c r="AH141" s="99">
        <v>2371714.1000000006</v>
      </c>
      <c r="AI141" s="109">
        <v>963352.60000000009</v>
      </c>
      <c r="AJ141" s="106">
        <v>1408361.5000000002</v>
      </c>
      <c r="AK141" s="114">
        <v>103.33333333333333</v>
      </c>
      <c r="AL141" s="114">
        <v>40</v>
      </c>
      <c r="AM141" s="114">
        <v>0</v>
      </c>
      <c r="AN141" s="114">
        <v>10</v>
      </c>
      <c r="AO141" s="114">
        <v>0</v>
      </c>
      <c r="AP141" s="114">
        <v>0</v>
      </c>
      <c r="AQ141" s="114">
        <v>0</v>
      </c>
      <c r="AR141" s="114">
        <v>0</v>
      </c>
      <c r="AS141" s="114">
        <v>0</v>
      </c>
      <c r="AT141" s="114">
        <v>0</v>
      </c>
      <c r="AU141" s="199">
        <v>0</v>
      </c>
      <c r="AV141" s="199">
        <v>0</v>
      </c>
      <c r="AW141" s="199">
        <v>0</v>
      </c>
      <c r="AX141" s="199">
        <v>0</v>
      </c>
      <c r="AY141" s="199">
        <v>0</v>
      </c>
      <c r="AZ141" s="199">
        <v>0</v>
      </c>
      <c r="BA141" s="199">
        <v>0</v>
      </c>
      <c r="BB141" s="199">
        <v>0</v>
      </c>
      <c r="BC141" s="199">
        <v>23.333333333333336</v>
      </c>
      <c r="BD141" s="199">
        <v>6.666666666666667</v>
      </c>
      <c r="BE141" s="199">
        <v>0</v>
      </c>
      <c r="BF141" s="199">
        <v>0</v>
      </c>
      <c r="BG141" s="199">
        <v>0</v>
      </c>
      <c r="BH141" s="199">
        <v>0</v>
      </c>
      <c r="BI141" s="199">
        <v>0</v>
      </c>
      <c r="BJ141" s="199">
        <v>0</v>
      </c>
      <c r="BK141" s="199">
        <v>0</v>
      </c>
      <c r="BL141" s="199">
        <v>0</v>
      </c>
      <c r="BM141" s="199">
        <v>73.333333333333329</v>
      </c>
      <c r="BN141" s="199">
        <v>0</v>
      </c>
      <c r="BO141" s="199">
        <v>0</v>
      </c>
      <c r="BP141" s="199">
        <v>0</v>
      </c>
      <c r="BQ141" s="199">
        <v>0</v>
      </c>
      <c r="BR141" s="199">
        <v>0</v>
      </c>
      <c r="BS141" s="199">
        <v>0</v>
      </c>
      <c r="BT141" s="199">
        <v>0</v>
      </c>
      <c r="BU141" s="199">
        <v>0</v>
      </c>
      <c r="BV141" s="199">
        <v>0</v>
      </c>
      <c r="BW141" s="199">
        <v>0</v>
      </c>
      <c r="BX141" s="199">
        <v>0</v>
      </c>
      <c r="BY141" s="199">
        <v>0</v>
      </c>
      <c r="BZ141" s="199">
        <v>0</v>
      </c>
      <c r="CA141" s="199">
        <v>0</v>
      </c>
      <c r="CB141" s="199">
        <v>0</v>
      </c>
      <c r="CC141" s="199">
        <v>0</v>
      </c>
      <c r="CD141" s="199">
        <v>0</v>
      </c>
      <c r="CE141" s="199">
        <v>0</v>
      </c>
      <c r="CF141" s="199">
        <v>0</v>
      </c>
      <c r="CG141" s="199">
        <v>0</v>
      </c>
      <c r="CH141" s="199">
        <v>0</v>
      </c>
      <c r="CI141" s="199">
        <v>0</v>
      </c>
      <c r="CJ141" s="199">
        <v>0</v>
      </c>
      <c r="CK141" s="199">
        <v>0</v>
      </c>
      <c r="CL141" s="199">
        <v>0</v>
      </c>
      <c r="CM141" s="199">
        <v>0</v>
      </c>
      <c r="CN141" s="199">
        <v>16.666666666666664</v>
      </c>
      <c r="CO141" s="199">
        <v>23.333333333333336</v>
      </c>
      <c r="CP141" s="199">
        <v>0</v>
      </c>
      <c r="CQ141" s="199">
        <v>0</v>
      </c>
      <c r="CR141" s="199">
        <v>0</v>
      </c>
      <c r="CS141" s="199">
        <v>0</v>
      </c>
      <c r="CT141" s="199">
        <v>0</v>
      </c>
      <c r="CU141" s="199">
        <v>0</v>
      </c>
      <c r="CV141" s="199">
        <v>0</v>
      </c>
      <c r="CW141" s="199">
        <v>0</v>
      </c>
      <c r="CX141" s="199">
        <v>0</v>
      </c>
      <c r="CY141" s="199">
        <v>0</v>
      </c>
      <c r="CZ141" s="199">
        <v>0</v>
      </c>
      <c r="DA141" s="199">
        <v>0</v>
      </c>
      <c r="DB141" s="199">
        <v>0</v>
      </c>
      <c r="DC141" s="199">
        <v>0</v>
      </c>
      <c r="DD141" s="199">
        <v>0</v>
      </c>
      <c r="DE141" s="199">
        <v>0</v>
      </c>
      <c r="DF141" s="199">
        <v>0</v>
      </c>
      <c r="DG141" s="199">
        <v>0</v>
      </c>
      <c r="DH141" s="199">
        <v>0</v>
      </c>
      <c r="DI141" s="199">
        <v>0</v>
      </c>
      <c r="DJ141" s="199">
        <v>0</v>
      </c>
      <c r="DK141" s="199">
        <v>0</v>
      </c>
      <c r="DL141" s="199">
        <v>0</v>
      </c>
      <c r="DM141" s="199">
        <v>0</v>
      </c>
      <c r="DN141" s="199">
        <v>0</v>
      </c>
      <c r="DO141" s="199">
        <v>0</v>
      </c>
      <c r="DP141" s="199">
        <v>0</v>
      </c>
      <c r="DQ141" s="199">
        <v>0</v>
      </c>
      <c r="DR141" s="199">
        <v>0</v>
      </c>
      <c r="DS141" s="199">
        <v>0</v>
      </c>
      <c r="DT141" s="199">
        <v>0</v>
      </c>
      <c r="DU141" s="199">
        <v>0</v>
      </c>
      <c r="DV141" s="199">
        <v>0</v>
      </c>
      <c r="DW141" s="298">
        <v>0</v>
      </c>
      <c r="DX141" s="298">
        <v>0</v>
      </c>
      <c r="DY141" s="298">
        <v>3.3333333333333335</v>
      </c>
      <c r="DZ141" s="298">
        <v>0</v>
      </c>
      <c r="EA141" s="298">
        <v>0</v>
      </c>
      <c r="EB141" s="298">
        <v>0</v>
      </c>
      <c r="EC141" s="298">
        <v>6.666666666666667</v>
      </c>
      <c r="ED141" s="298">
        <v>0</v>
      </c>
      <c r="EE141" s="298">
        <v>0</v>
      </c>
      <c r="EF141" s="298">
        <v>0</v>
      </c>
      <c r="EG141" s="298">
        <v>0</v>
      </c>
      <c r="EH141" s="298">
        <v>0</v>
      </c>
      <c r="EI141" s="298">
        <v>0</v>
      </c>
      <c r="EJ141" s="298">
        <v>0</v>
      </c>
      <c r="EK141" s="298">
        <v>0</v>
      </c>
      <c r="EL141" s="298">
        <v>0</v>
      </c>
      <c r="EM141" s="298">
        <v>0</v>
      </c>
      <c r="EN141" s="298">
        <v>0</v>
      </c>
      <c r="EO141" s="298">
        <v>0</v>
      </c>
      <c r="EP141" s="298">
        <v>0</v>
      </c>
      <c r="EQ141" s="298">
        <v>0</v>
      </c>
      <c r="ER141" s="298">
        <v>0</v>
      </c>
      <c r="ES141" s="298">
        <v>0</v>
      </c>
    </row>
    <row r="142" spans="1:149" ht="12" customHeight="1">
      <c r="A142" s="29" t="s">
        <v>34</v>
      </c>
      <c r="B142" s="2" t="s">
        <v>18</v>
      </c>
      <c r="C142" s="2" t="s">
        <v>32</v>
      </c>
      <c r="D142" s="2" t="s">
        <v>57</v>
      </c>
      <c r="E142" s="87" t="s">
        <v>113</v>
      </c>
      <c r="F142" s="4">
        <v>0.53100000000000003</v>
      </c>
      <c r="G142" s="2">
        <v>1.5</v>
      </c>
      <c r="H142" s="2">
        <v>23650</v>
      </c>
      <c r="I142" s="64">
        <v>100.3</v>
      </c>
      <c r="J142" s="296">
        <v>14.35</v>
      </c>
      <c r="K142" s="2">
        <v>21.19</v>
      </c>
      <c r="L142" s="2">
        <v>8.1199999999999992</v>
      </c>
      <c r="M142" s="2">
        <v>7.0000000000000001E-3</v>
      </c>
      <c r="N142" s="2">
        <v>0.42</v>
      </c>
      <c r="O142" s="2">
        <v>0.01</v>
      </c>
      <c r="P142" s="2">
        <v>0.59</v>
      </c>
      <c r="Q142" s="2">
        <v>0.6</v>
      </c>
      <c r="R142" s="2">
        <v>0.01</v>
      </c>
      <c r="S142" s="2">
        <v>0.04</v>
      </c>
      <c r="T142" s="2">
        <v>5.0000000000000001E-3</v>
      </c>
      <c r="U142" s="2">
        <v>1.6</v>
      </c>
      <c r="V142" s="2">
        <v>110</v>
      </c>
      <c r="W142" s="2">
        <v>8</v>
      </c>
      <c r="X142" s="157" t="s">
        <v>314</v>
      </c>
      <c r="Y142" s="288">
        <v>16483.663</v>
      </c>
      <c r="Z142" s="289">
        <v>4533.4240000000009</v>
      </c>
      <c r="AA142" s="290">
        <v>12300.246000000001</v>
      </c>
      <c r="AB142" s="92">
        <v>307606.152</v>
      </c>
      <c r="AC142" s="92">
        <v>16083.655000000001</v>
      </c>
      <c r="AD142" s="291">
        <f t="shared" ref="AD142:AD152" si="17">LOG(AC142)</f>
        <v>4.2063847487629289</v>
      </c>
      <c r="AE142" s="292">
        <f t="shared" si="15"/>
        <v>3690</v>
      </c>
      <c r="AF142" s="291">
        <f>LOG(AE142)</f>
        <v>3.5670263661590602</v>
      </c>
      <c r="AG142" s="98">
        <v>4033779.4739760007</v>
      </c>
      <c r="AH142" s="99">
        <v>4371754.1000000006</v>
      </c>
      <c r="AI142" s="213">
        <v>1990039.8000000003</v>
      </c>
      <c r="AJ142" s="106">
        <v>2381714.3000000003</v>
      </c>
      <c r="AK142" s="114">
        <v>3020</v>
      </c>
      <c r="AL142" s="114">
        <v>600</v>
      </c>
      <c r="AM142" s="114">
        <v>10</v>
      </c>
      <c r="AN142" s="114">
        <v>60</v>
      </c>
      <c r="AO142" s="114">
        <v>0</v>
      </c>
      <c r="AP142" s="114">
        <v>0</v>
      </c>
      <c r="AQ142" s="114">
        <v>0</v>
      </c>
      <c r="AR142" s="114">
        <v>0</v>
      </c>
      <c r="AS142" s="114">
        <v>0</v>
      </c>
      <c r="AT142" s="114">
        <v>0</v>
      </c>
      <c r="AU142" s="199">
        <v>0</v>
      </c>
      <c r="AV142" s="199">
        <v>0</v>
      </c>
      <c r="AW142" s="199">
        <v>0</v>
      </c>
      <c r="AX142" s="199">
        <v>0</v>
      </c>
      <c r="AY142" s="199">
        <v>190</v>
      </c>
      <c r="AZ142" s="199">
        <v>0</v>
      </c>
      <c r="BA142" s="199">
        <v>0</v>
      </c>
      <c r="BB142" s="199">
        <v>0</v>
      </c>
      <c r="BC142" s="199">
        <v>50</v>
      </c>
      <c r="BD142" s="199">
        <v>360</v>
      </c>
      <c r="BE142" s="199">
        <v>0</v>
      </c>
      <c r="BF142" s="199">
        <v>0</v>
      </c>
      <c r="BG142" s="199">
        <v>0</v>
      </c>
      <c r="BH142" s="199">
        <v>0</v>
      </c>
      <c r="BI142" s="199">
        <v>0</v>
      </c>
      <c r="BJ142" s="199">
        <v>0</v>
      </c>
      <c r="BK142" s="199">
        <v>0</v>
      </c>
      <c r="BL142" s="199">
        <v>0</v>
      </c>
      <c r="BM142" s="199">
        <v>2330</v>
      </c>
      <c r="BN142" s="199">
        <v>0</v>
      </c>
      <c r="BO142" s="199">
        <v>0</v>
      </c>
      <c r="BP142" s="199">
        <v>0</v>
      </c>
      <c r="BQ142" s="199">
        <v>0</v>
      </c>
      <c r="BR142" s="199">
        <v>0</v>
      </c>
      <c r="BS142" s="199">
        <v>0</v>
      </c>
      <c r="BT142" s="199">
        <v>0</v>
      </c>
      <c r="BU142" s="199">
        <v>0</v>
      </c>
      <c r="BV142" s="199">
        <v>0</v>
      </c>
      <c r="BW142" s="199">
        <v>60</v>
      </c>
      <c r="BX142" s="199">
        <v>0</v>
      </c>
      <c r="BY142" s="199">
        <v>20</v>
      </c>
      <c r="BZ142" s="199">
        <v>0</v>
      </c>
      <c r="CA142" s="199">
        <v>0</v>
      </c>
      <c r="CB142" s="199">
        <v>0</v>
      </c>
      <c r="CC142" s="199">
        <v>10</v>
      </c>
      <c r="CD142" s="199">
        <v>0</v>
      </c>
      <c r="CE142" s="199">
        <v>0</v>
      </c>
      <c r="CF142" s="199">
        <v>0</v>
      </c>
      <c r="CG142" s="199">
        <v>0</v>
      </c>
      <c r="CH142" s="199">
        <v>0</v>
      </c>
      <c r="CI142" s="199">
        <v>0</v>
      </c>
      <c r="CJ142" s="199">
        <v>0</v>
      </c>
      <c r="CK142" s="199">
        <v>0</v>
      </c>
      <c r="CL142" s="199">
        <v>10</v>
      </c>
      <c r="CM142" s="199">
        <v>0</v>
      </c>
      <c r="CN142" s="199">
        <v>350</v>
      </c>
      <c r="CO142" s="199">
        <v>10</v>
      </c>
      <c r="CP142" s="199">
        <v>0</v>
      </c>
      <c r="CQ142" s="199">
        <v>0</v>
      </c>
      <c r="CR142" s="199">
        <v>10</v>
      </c>
      <c r="CS142" s="199">
        <v>0</v>
      </c>
      <c r="CT142" s="199">
        <v>0</v>
      </c>
      <c r="CU142" s="199">
        <v>0</v>
      </c>
      <c r="CV142" s="199">
        <v>0</v>
      </c>
      <c r="CW142" s="199">
        <v>0</v>
      </c>
      <c r="CX142" s="199">
        <v>0</v>
      </c>
      <c r="CY142" s="199">
        <v>0</v>
      </c>
      <c r="CZ142" s="199">
        <v>10</v>
      </c>
      <c r="DA142" s="199">
        <v>100</v>
      </c>
      <c r="DB142" s="199">
        <v>0</v>
      </c>
      <c r="DC142" s="199">
        <v>0</v>
      </c>
      <c r="DD142" s="199">
        <v>0</v>
      </c>
      <c r="DE142" s="199">
        <v>0</v>
      </c>
      <c r="DF142" s="199">
        <v>100</v>
      </c>
      <c r="DG142" s="199">
        <v>0</v>
      </c>
      <c r="DH142" s="199">
        <v>0</v>
      </c>
      <c r="DI142" s="199">
        <v>10</v>
      </c>
      <c r="DJ142" s="199">
        <v>0</v>
      </c>
      <c r="DK142" s="199">
        <v>0</v>
      </c>
      <c r="DL142" s="199">
        <v>0</v>
      </c>
      <c r="DM142" s="199">
        <v>0</v>
      </c>
      <c r="DN142" s="199">
        <v>0</v>
      </c>
      <c r="DO142" s="199">
        <v>0</v>
      </c>
      <c r="DP142" s="199">
        <v>0</v>
      </c>
      <c r="DQ142" s="199">
        <v>10</v>
      </c>
      <c r="DR142" s="199">
        <v>0</v>
      </c>
      <c r="DS142" s="199">
        <v>0</v>
      </c>
      <c r="DT142" s="199">
        <v>0</v>
      </c>
      <c r="DU142" s="199">
        <v>0</v>
      </c>
      <c r="DV142" s="199">
        <v>0</v>
      </c>
      <c r="DW142" s="298">
        <v>0</v>
      </c>
      <c r="DX142" s="298">
        <v>10</v>
      </c>
      <c r="DY142" s="298">
        <v>30</v>
      </c>
      <c r="DZ142" s="298">
        <v>0</v>
      </c>
      <c r="EA142" s="298">
        <v>0</v>
      </c>
      <c r="EB142" s="298">
        <v>0</v>
      </c>
      <c r="EC142" s="298">
        <v>20</v>
      </c>
      <c r="ED142" s="298">
        <v>0</v>
      </c>
      <c r="EE142" s="298">
        <v>0</v>
      </c>
      <c r="EF142" s="298">
        <v>0</v>
      </c>
      <c r="EG142" s="298">
        <v>0</v>
      </c>
      <c r="EH142" s="298">
        <v>0</v>
      </c>
      <c r="EI142" s="298">
        <v>0</v>
      </c>
      <c r="EJ142" s="298">
        <v>0</v>
      </c>
      <c r="EK142" s="298">
        <v>0</v>
      </c>
      <c r="EL142" s="298">
        <v>0</v>
      </c>
      <c r="EM142" s="298">
        <v>0</v>
      </c>
      <c r="EN142" s="298">
        <v>0</v>
      </c>
      <c r="EO142" s="298">
        <v>0</v>
      </c>
      <c r="EP142" s="298">
        <v>0</v>
      </c>
      <c r="EQ142" s="298">
        <v>0</v>
      </c>
      <c r="ER142" s="298">
        <v>0</v>
      </c>
      <c r="ES142" s="298">
        <v>0</v>
      </c>
    </row>
    <row r="143" spans="1:149" ht="12" customHeight="1" thickBot="1">
      <c r="A143" s="34" t="s">
        <v>34</v>
      </c>
      <c r="B143" s="12" t="s">
        <v>18</v>
      </c>
      <c r="C143" s="12" t="s">
        <v>32</v>
      </c>
      <c r="D143" s="12" t="s">
        <v>57</v>
      </c>
      <c r="E143" s="89" t="s">
        <v>114</v>
      </c>
      <c r="F143" s="14">
        <v>3.8</v>
      </c>
      <c r="G143" s="2" t="s">
        <v>29</v>
      </c>
      <c r="H143" s="2">
        <v>41500</v>
      </c>
      <c r="I143" s="64">
        <v>21.7</v>
      </c>
      <c r="J143" s="296">
        <v>26.66</v>
      </c>
      <c r="K143" s="2">
        <v>19.63</v>
      </c>
      <c r="L143" s="2">
        <v>7.55</v>
      </c>
      <c r="M143" s="2" t="s">
        <v>29</v>
      </c>
      <c r="N143" s="2">
        <v>0.32</v>
      </c>
      <c r="O143" s="2">
        <v>0.01</v>
      </c>
      <c r="P143" s="2">
        <v>0.59</v>
      </c>
      <c r="Q143" s="2">
        <v>0.6</v>
      </c>
      <c r="R143" s="2">
        <v>1.2E-2</v>
      </c>
      <c r="S143" s="2">
        <v>5.5E-2</v>
      </c>
      <c r="T143" s="2">
        <v>8.0000000000000002E-3</v>
      </c>
      <c r="U143" s="2">
        <v>1.6</v>
      </c>
      <c r="V143" s="2" t="s">
        <v>29</v>
      </c>
      <c r="W143" s="2" t="s">
        <v>29</v>
      </c>
      <c r="X143" s="157" t="s">
        <v>314</v>
      </c>
      <c r="Y143" s="288">
        <v>36834.07</v>
      </c>
      <c r="Z143" s="289">
        <v>17650.353000000003</v>
      </c>
      <c r="AA143" s="290">
        <v>20383.741000000002</v>
      </c>
      <c r="AB143" s="93">
        <v>414691.62700000004</v>
      </c>
      <c r="AC143" s="93">
        <v>18967.046000000002</v>
      </c>
      <c r="AD143" s="291">
        <f t="shared" si="17"/>
        <v>4.2779996974781893</v>
      </c>
      <c r="AE143" s="292">
        <f t="shared" si="15"/>
        <v>2440</v>
      </c>
      <c r="AF143" s="291">
        <f>LOG(AE143)</f>
        <v>3.3873898263387292</v>
      </c>
      <c r="AG143" s="101">
        <v>4349929.5301840007</v>
      </c>
      <c r="AH143" s="102">
        <v>4930098.6000000006</v>
      </c>
      <c r="AI143" s="110">
        <v>1918371.7000000002</v>
      </c>
      <c r="AJ143" s="110">
        <v>3011726.9000000004</v>
      </c>
      <c r="AK143" s="114">
        <v>1984</v>
      </c>
      <c r="AL143" s="114">
        <v>432</v>
      </c>
      <c r="AM143" s="114">
        <v>0</v>
      </c>
      <c r="AN143" s="114">
        <v>16</v>
      </c>
      <c r="AO143" s="114">
        <v>0</v>
      </c>
      <c r="AP143" s="114">
        <v>8</v>
      </c>
      <c r="AQ143" s="114">
        <v>0</v>
      </c>
      <c r="AR143" s="114">
        <v>0</v>
      </c>
      <c r="AS143" s="114">
        <v>0</v>
      </c>
      <c r="AT143" s="114">
        <v>0</v>
      </c>
      <c r="AU143" s="199">
        <v>0</v>
      </c>
      <c r="AV143" s="199">
        <v>0</v>
      </c>
      <c r="AW143" s="199">
        <v>0</v>
      </c>
      <c r="AX143" s="199">
        <v>0</v>
      </c>
      <c r="AY143" s="199">
        <v>96</v>
      </c>
      <c r="AZ143" s="199">
        <v>0</v>
      </c>
      <c r="BA143" s="199">
        <v>0</v>
      </c>
      <c r="BB143" s="199">
        <v>0</v>
      </c>
      <c r="BC143" s="199">
        <v>0</v>
      </c>
      <c r="BD143" s="199">
        <v>112</v>
      </c>
      <c r="BE143" s="199">
        <v>0</v>
      </c>
      <c r="BF143" s="199">
        <v>0</v>
      </c>
      <c r="BG143" s="199">
        <v>0</v>
      </c>
      <c r="BH143" s="199">
        <v>0</v>
      </c>
      <c r="BI143" s="199">
        <v>0</v>
      </c>
      <c r="BJ143" s="199">
        <v>0</v>
      </c>
      <c r="BK143" s="199">
        <v>0</v>
      </c>
      <c r="BL143" s="199">
        <v>0</v>
      </c>
      <c r="BM143" s="199">
        <v>1584</v>
      </c>
      <c r="BN143" s="199">
        <v>0</v>
      </c>
      <c r="BO143" s="199">
        <v>0</v>
      </c>
      <c r="BP143" s="199">
        <v>0</v>
      </c>
      <c r="BQ143" s="199">
        <v>0</v>
      </c>
      <c r="BR143" s="199">
        <v>0</v>
      </c>
      <c r="BS143" s="199">
        <v>0</v>
      </c>
      <c r="BT143" s="199">
        <v>0</v>
      </c>
      <c r="BU143" s="199">
        <v>0</v>
      </c>
      <c r="BV143" s="199">
        <v>0</v>
      </c>
      <c r="BW143" s="199">
        <v>176</v>
      </c>
      <c r="BX143" s="199">
        <v>0</v>
      </c>
      <c r="BY143" s="199">
        <v>8</v>
      </c>
      <c r="BZ143" s="199">
        <v>0</v>
      </c>
      <c r="CA143" s="199">
        <v>0</v>
      </c>
      <c r="CB143" s="199">
        <v>0</v>
      </c>
      <c r="CC143" s="199">
        <v>0</v>
      </c>
      <c r="CD143" s="199">
        <v>0</v>
      </c>
      <c r="CE143" s="199">
        <v>0</v>
      </c>
      <c r="CF143" s="199">
        <v>0</v>
      </c>
      <c r="CG143" s="199">
        <v>0</v>
      </c>
      <c r="CH143" s="199">
        <v>16</v>
      </c>
      <c r="CI143" s="199">
        <v>0</v>
      </c>
      <c r="CJ143" s="199">
        <v>0</v>
      </c>
      <c r="CK143" s="199">
        <v>0</v>
      </c>
      <c r="CL143" s="199">
        <v>80</v>
      </c>
      <c r="CM143" s="199">
        <v>0</v>
      </c>
      <c r="CN143" s="199">
        <v>224</v>
      </c>
      <c r="CO143" s="199">
        <v>56</v>
      </c>
      <c r="CP143" s="199">
        <v>0</v>
      </c>
      <c r="CQ143" s="199">
        <v>0</v>
      </c>
      <c r="CR143" s="199">
        <v>8</v>
      </c>
      <c r="CS143" s="199">
        <v>8</v>
      </c>
      <c r="CT143" s="199">
        <v>0</v>
      </c>
      <c r="CU143" s="199">
        <v>0</v>
      </c>
      <c r="CV143" s="199">
        <v>0</v>
      </c>
      <c r="CW143" s="199">
        <v>0</v>
      </c>
      <c r="CX143" s="199">
        <v>0</v>
      </c>
      <c r="CY143" s="199">
        <v>0</v>
      </c>
      <c r="CZ143" s="199">
        <v>0</v>
      </c>
      <c r="DA143" s="199">
        <v>32</v>
      </c>
      <c r="DB143" s="199">
        <v>0</v>
      </c>
      <c r="DC143" s="199">
        <v>0</v>
      </c>
      <c r="DD143" s="199">
        <v>0</v>
      </c>
      <c r="DE143" s="199">
        <v>0</v>
      </c>
      <c r="DF143" s="199">
        <v>0</v>
      </c>
      <c r="DG143" s="199">
        <v>0</v>
      </c>
      <c r="DH143" s="199">
        <v>8</v>
      </c>
      <c r="DI143" s="199">
        <v>0</v>
      </c>
      <c r="DJ143" s="199">
        <v>0</v>
      </c>
      <c r="DK143" s="199">
        <v>0</v>
      </c>
      <c r="DL143" s="199">
        <v>0</v>
      </c>
      <c r="DM143" s="199">
        <v>0</v>
      </c>
      <c r="DN143" s="199">
        <v>0</v>
      </c>
      <c r="DO143" s="199">
        <v>0</v>
      </c>
      <c r="DP143" s="199">
        <v>0</v>
      </c>
      <c r="DQ143" s="199">
        <v>0</v>
      </c>
      <c r="DR143" s="199">
        <v>0</v>
      </c>
      <c r="DS143" s="199">
        <v>0</v>
      </c>
      <c r="DT143" s="199">
        <v>0</v>
      </c>
      <c r="DU143" s="199">
        <v>0</v>
      </c>
      <c r="DV143" s="199">
        <v>0</v>
      </c>
      <c r="DW143" s="298">
        <v>0</v>
      </c>
      <c r="DX143" s="298">
        <v>0</v>
      </c>
      <c r="DY143" s="298">
        <v>0</v>
      </c>
      <c r="DZ143" s="298">
        <v>0</v>
      </c>
      <c r="EA143" s="298">
        <v>0</v>
      </c>
      <c r="EB143" s="298">
        <v>0</v>
      </c>
      <c r="EC143" s="298">
        <v>16</v>
      </c>
      <c r="ED143" s="298">
        <v>0</v>
      </c>
      <c r="EE143" s="298">
        <v>0</v>
      </c>
      <c r="EF143" s="298">
        <v>0</v>
      </c>
      <c r="EG143" s="298">
        <v>8</v>
      </c>
      <c r="EH143" s="298">
        <v>0</v>
      </c>
      <c r="EI143" s="298">
        <v>0</v>
      </c>
      <c r="EJ143" s="298">
        <v>0</v>
      </c>
      <c r="EK143" s="298">
        <v>0</v>
      </c>
      <c r="EL143" s="298">
        <v>0</v>
      </c>
      <c r="EM143" s="298">
        <v>0</v>
      </c>
      <c r="EN143" s="298">
        <v>0</v>
      </c>
      <c r="EO143" s="298">
        <v>0</v>
      </c>
      <c r="EP143" s="298">
        <v>0</v>
      </c>
      <c r="EQ143" s="298">
        <v>0</v>
      </c>
      <c r="ER143" s="298">
        <v>0</v>
      </c>
      <c r="ES143" s="298">
        <v>0</v>
      </c>
    </row>
    <row r="144" spans="1:149" ht="12" customHeight="1">
      <c r="A144" s="31" t="s">
        <v>34</v>
      </c>
      <c r="B144" s="11" t="s">
        <v>20</v>
      </c>
      <c r="C144" s="11" t="s">
        <v>30</v>
      </c>
      <c r="D144" s="11" t="s">
        <v>57</v>
      </c>
      <c r="E144" s="90" t="s">
        <v>113</v>
      </c>
      <c r="F144" s="13">
        <v>0.50800000000000001</v>
      </c>
      <c r="G144" s="2">
        <v>0.6</v>
      </c>
      <c r="H144" s="2">
        <v>36000</v>
      </c>
      <c r="I144" s="64">
        <v>93.3</v>
      </c>
      <c r="J144" s="64">
        <v>22.78</v>
      </c>
      <c r="K144" s="2">
        <v>18.32</v>
      </c>
      <c r="L144" s="2">
        <v>7.98</v>
      </c>
      <c r="M144" s="2">
        <v>6.8999999999999999E-3</v>
      </c>
      <c r="N144" s="2">
        <v>0.3</v>
      </c>
      <c r="O144" s="2">
        <v>0.01</v>
      </c>
      <c r="P144" s="2">
        <v>0.48</v>
      </c>
      <c r="Q144" s="2">
        <v>0.49</v>
      </c>
      <c r="R144" s="2">
        <v>0.01</v>
      </c>
      <c r="S144" s="2">
        <v>4.7E-2</v>
      </c>
      <c r="T144" s="2">
        <v>5.0000000000000001E-3</v>
      </c>
      <c r="U144" s="2">
        <v>1.1000000000000001</v>
      </c>
      <c r="V144" s="2">
        <v>110</v>
      </c>
      <c r="W144" s="2">
        <v>6</v>
      </c>
      <c r="X144" s="157" t="s">
        <v>314</v>
      </c>
      <c r="Y144" s="288">
        <v>51134.356000000007</v>
      </c>
      <c r="Z144" s="289">
        <v>16350.327000000001</v>
      </c>
      <c r="AA144" s="290">
        <v>35984.053</v>
      </c>
      <c r="AB144" s="94">
        <v>588511.77</v>
      </c>
      <c r="AC144" s="94">
        <v>23733.808000000001</v>
      </c>
      <c r="AD144" s="291">
        <f t="shared" si="17"/>
        <v>4.3753674247199745</v>
      </c>
      <c r="AE144" s="292">
        <f t="shared" si="15"/>
        <v>17100</v>
      </c>
      <c r="AF144" s="291">
        <f>LOG(AE144)</f>
        <v>4.2329961103921541</v>
      </c>
      <c r="AG144" s="98">
        <v>5089105.4467400014</v>
      </c>
      <c r="AH144" s="99">
        <v>6646799.6000000006</v>
      </c>
      <c r="AI144" s="213">
        <v>3598405.3000000003</v>
      </c>
      <c r="AJ144" s="106">
        <v>3048394.3000000003</v>
      </c>
      <c r="AK144" s="114">
        <v>4450</v>
      </c>
      <c r="AL144" s="114">
        <v>11000</v>
      </c>
      <c r="AM144" s="114">
        <v>0</v>
      </c>
      <c r="AN144" s="114">
        <v>1650</v>
      </c>
      <c r="AO144" s="114">
        <v>0</v>
      </c>
      <c r="AP144" s="114">
        <v>0</v>
      </c>
      <c r="AQ144" s="114">
        <v>0</v>
      </c>
      <c r="AR144" s="114">
        <v>0</v>
      </c>
      <c r="AS144" s="114">
        <v>0</v>
      </c>
      <c r="AT144" s="114">
        <v>0</v>
      </c>
      <c r="AU144" s="199">
        <v>0</v>
      </c>
      <c r="AV144" s="199">
        <v>0</v>
      </c>
      <c r="AW144" s="199">
        <v>0</v>
      </c>
      <c r="AX144" s="199">
        <v>0</v>
      </c>
      <c r="AY144" s="199">
        <v>0</v>
      </c>
      <c r="AZ144" s="199">
        <v>0</v>
      </c>
      <c r="BA144" s="199">
        <v>0</v>
      </c>
      <c r="BB144" s="199">
        <v>0</v>
      </c>
      <c r="BC144" s="199">
        <v>150</v>
      </c>
      <c r="BD144" s="199">
        <v>350</v>
      </c>
      <c r="BE144" s="199">
        <v>0</v>
      </c>
      <c r="BF144" s="199">
        <v>0</v>
      </c>
      <c r="BG144" s="199">
        <v>0</v>
      </c>
      <c r="BH144" s="199">
        <v>0</v>
      </c>
      <c r="BI144" s="199">
        <v>0</v>
      </c>
      <c r="BJ144" s="199">
        <v>0</v>
      </c>
      <c r="BK144" s="199">
        <v>0</v>
      </c>
      <c r="BL144" s="199">
        <v>0</v>
      </c>
      <c r="BM144" s="199">
        <v>3650</v>
      </c>
      <c r="BN144" s="199">
        <v>0</v>
      </c>
      <c r="BO144" s="199">
        <v>0</v>
      </c>
      <c r="BP144" s="199">
        <v>0</v>
      </c>
      <c r="BQ144" s="199">
        <v>0</v>
      </c>
      <c r="BR144" s="199">
        <v>0</v>
      </c>
      <c r="BS144" s="199">
        <v>0</v>
      </c>
      <c r="BT144" s="199">
        <v>50</v>
      </c>
      <c r="BU144" s="199">
        <v>0</v>
      </c>
      <c r="BV144" s="199">
        <v>0</v>
      </c>
      <c r="BW144" s="199">
        <v>0</v>
      </c>
      <c r="BX144" s="199">
        <v>100</v>
      </c>
      <c r="BY144" s="199">
        <v>150</v>
      </c>
      <c r="BZ144" s="199">
        <v>0</v>
      </c>
      <c r="CA144" s="199">
        <v>0</v>
      </c>
      <c r="CB144" s="199">
        <v>0</v>
      </c>
      <c r="CC144" s="199">
        <v>0</v>
      </c>
      <c r="CD144" s="199">
        <v>0</v>
      </c>
      <c r="CE144" s="199">
        <v>0</v>
      </c>
      <c r="CF144" s="199">
        <v>0</v>
      </c>
      <c r="CG144" s="199">
        <v>0</v>
      </c>
      <c r="CH144" s="199">
        <v>100</v>
      </c>
      <c r="CI144" s="199">
        <v>0</v>
      </c>
      <c r="CJ144" s="199">
        <v>0</v>
      </c>
      <c r="CK144" s="199">
        <v>0</v>
      </c>
      <c r="CL144" s="199">
        <v>100</v>
      </c>
      <c r="CM144" s="199">
        <v>0</v>
      </c>
      <c r="CN144" s="199">
        <v>7800</v>
      </c>
      <c r="CO144" s="199">
        <v>1000</v>
      </c>
      <c r="CP144" s="199">
        <v>0</v>
      </c>
      <c r="CQ144" s="199">
        <v>0</v>
      </c>
      <c r="CR144" s="199">
        <v>850</v>
      </c>
      <c r="CS144" s="199">
        <v>0</v>
      </c>
      <c r="CT144" s="199">
        <v>0</v>
      </c>
      <c r="CU144" s="199">
        <v>0</v>
      </c>
      <c r="CV144" s="199">
        <v>0</v>
      </c>
      <c r="CW144" s="199">
        <v>0</v>
      </c>
      <c r="CX144" s="199">
        <v>0</v>
      </c>
      <c r="CY144" s="199">
        <v>0</v>
      </c>
      <c r="CZ144" s="199">
        <v>0</v>
      </c>
      <c r="DA144" s="199">
        <v>150</v>
      </c>
      <c r="DB144" s="199">
        <v>0</v>
      </c>
      <c r="DC144" s="199">
        <v>0</v>
      </c>
      <c r="DD144" s="199">
        <v>0</v>
      </c>
      <c r="DE144" s="199">
        <v>0</v>
      </c>
      <c r="DF144" s="199">
        <v>0</v>
      </c>
      <c r="DG144" s="199">
        <v>0</v>
      </c>
      <c r="DH144" s="199">
        <v>100</v>
      </c>
      <c r="DI144" s="199">
        <v>0</v>
      </c>
      <c r="DJ144" s="199">
        <v>900</v>
      </c>
      <c r="DK144" s="199">
        <v>0</v>
      </c>
      <c r="DL144" s="199">
        <v>0</v>
      </c>
      <c r="DM144" s="199">
        <v>0</v>
      </c>
      <c r="DN144" s="199">
        <v>0</v>
      </c>
      <c r="DO144" s="199">
        <v>0</v>
      </c>
      <c r="DP144" s="199">
        <v>0</v>
      </c>
      <c r="DQ144" s="199">
        <v>0</v>
      </c>
      <c r="DR144" s="199">
        <v>0</v>
      </c>
      <c r="DS144" s="199">
        <v>0</v>
      </c>
      <c r="DT144" s="199">
        <v>0</v>
      </c>
      <c r="DU144" s="199">
        <v>0</v>
      </c>
      <c r="DV144" s="199">
        <v>0</v>
      </c>
      <c r="DW144" s="298">
        <v>0</v>
      </c>
      <c r="DX144" s="298">
        <v>0</v>
      </c>
      <c r="DY144" s="298">
        <v>400</v>
      </c>
      <c r="DZ144" s="298">
        <v>0</v>
      </c>
      <c r="EA144" s="298">
        <v>0</v>
      </c>
      <c r="EB144" s="298">
        <v>0</v>
      </c>
      <c r="EC144" s="298">
        <v>1250</v>
      </c>
      <c r="ED144" s="298">
        <v>0</v>
      </c>
      <c r="EE144" s="298">
        <v>0</v>
      </c>
      <c r="EF144" s="298">
        <v>0</v>
      </c>
      <c r="EG144" s="298">
        <v>0</v>
      </c>
      <c r="EH144" s="298">
        <v>0</v>
      </c>
      <c r="EI144" s="298">
        <v>0</v>
      </c>
      <c r="EJ144" s="298">
        <v>0</v>
      </c>
      <c r="EK144" s="298">
        <v>0</v>
      </c>
      <c r="EL144" s="298">
        <v>0</v>
      </c>
      <c r="EM144" s="298">
        <v>0</v>
      </c>
      <c r="EN144" s="298">
        <v>0</v>
      </c>
      <c r="EO144" s="298">
        <v>0</v>
      </c>
      <c r="EP144" s="298">
        <v>0</v>
      </c>
      <c r="EQ144" s="298">
        <v>0</v>
      </c>
      <c r="ER144" s="298">
        <v>0</v>
      </c>
      <c r="ES144" s="298">
        <v>0</v>
      </c>
    </row>
    <row r="145" spans="1:149" ht="12" customHeight="1" thickBot="1">
      <c r="A145" s="29" t="s">
        <v>34</v>
      </c>
      <c r="B145" s="2" t="s">
        <v>20</v>
      </c>
      <c r="C145" s="2" t="s">
        <v>30</v>
      </c>
      <c r="D145" s="2" t="s">
        <v>57</v>
      </c>
      <c r="E145" s="88" t="s">
        <v>114</v>
      </c>
      <c r="F145" s="4">
        <v>3.5</v>
      </c>
      <c r="G145" s="2" t="s">
        <v>29</v>
      </c>
      <c r="H145" s="2">
        <v>47980</v>
      </c>
      <c r="I145" s="64">
        <v>41.7</v>
      </c>
      <c r="J145" s="64">
        <v>31.33</v>
      </c>
      <c r="K145" s="2">
        <v>18.82</v>
      </c>
      <c r="L145" s="2">
        <v>7.78</v>
      </c>
      <c r="M145" s="2" t="s">
        <v>29</v>
      </c>
      <c r="N145" s="2">
        <v>0.26</v>
      </c>
      <c r="O145" s="2">
        <v>0.01</v>
      </c>
      <c r="P145" s="2">
        <v>0.31</v>
      </c>
      <c r="Q145" s="2">
        <v>0.32</v>
      </c>
      <c r="R145" s="2">
        <v>0.01</v>
      </c>
      <c r="S145" s="2">
        <v>3.6999999999999998E-2</v>
      </c>
      <c r="T145" s="2">
        <v>5.0000000000000001E-3</v>
      </c>
      <c r="U145" s="2">
        <v>1.2</v>
      </c>
      <c r="V145" s="2" t="s">
        <v>29</v>
      </c>
      <c r="W145" s="2" t="s">
        <v>29</v>
      </c>
      <c r="X145" s="157" t="s">
        <v>314</v>
      </c>
      <c r="Y145" s="288">
        <v>57651.153000000006</v>
      </c>
      <c r="Z145" s="289">
        <v>22067.108000000004</v>
      </c>
      <c r="AA145" s="290">
        <v>36617.399000000005</v>
      </c>
      <c r="AB145" s="92">
        <v>455425.77500000002</v>
      </c>
      <c r="AC145" s="92">
        <v>11366.894</v>
      </c>
      <c r="AD145" s="291">
        <f t="shared" si="17"/>
        <v>4.055641810075616</v>
      </c>
      <c r="AE145" s="292">
        <f t="shared" si="15"/>
        <v>5800</v>
      </c>
      <c r="AF145" s="291">
        <f>LOG(AE145)</f>
        <v>3.7634279935629373</v>
      </c>
      <c r="AG145" s="100">
        <v>2211514.2294000005</v>
      </c>
      <c r="AH145" s="99">
        <v>2980059.6000000006</v>
      </c>
      <c r="AI145" s="109">
        <v>1670033.4000000001</v>
      </c>
      <c r="AJ145" s="106">
        <v>1310026.2000000002</v>
      </c>
      <c r="AK145" s="118">
        <v>475</v>
      </c>
      <c r="AL145" s="118">
        <v>5175</v>
      </c>
      <c r="AM145" s="118">
        <v>0</v>
      </c>
      <c r="AN145" s="118">
        <v>150</v>
      </c>
      <c r="AO145" s="118">
        <v>0</v>
      </c>
      <c r="AP145" s="118">
        <v>0</v>
      </c>
      <c r="AQ145" s="118">
        <v>0</v>
      </c>
      <c r="AR145" s="118">
        <v>0</v>
      </c>
      <c r="AS145" s="118">
        <v>0</v>
      </c>
      <c r="AT145" s="118">
        <v>0</v>
      </c>
      <c r="AU145" s="303">
        <v>0</v>
      </c>
      <c r="AV145" s="303">
        <v>0</v>
      </c>
      <c r="AW145" s="303">
        <v>0</v>
      </c>
      <c r="AX145" s="303">
        <v>0</v>
      </c>
      <c r="AY145" s="303">
        <v>0</v>
      </c>
      <c r="AZ145" s="303">
        <v>0</v>
      </c>
      <c r="BA145" s="303">
        <v>0</v>
      </c>
      <c r="BB145" s="303">
        <v>0</v>
      </c>
      <c r="BC145" s="303">
        <v>0</v>
      </c>
      <c r="BD145" s="303">
        <v>275</v>
      </c>
      <c r="BE145" s="303">
        <v>0</v>
      </c>
      <c r="BF145" s="303">
        <v>0</v>
      </c>
      <c r="BG145" s="303">
        <v>0</v>
      </c>
      <c r="BH145" s="303">
        <v>0</v>
      </c>
      <c r="BI145" s="303">
        <v>0</v>
      </c>
      <c r="BJ145" s="303">
        <v>0</v>
      </c>
      <c r="BK145" s="303">
        <v>0</v>
      </c>
      <c r="BL145" s="303">
        <v>0</v>
      </c>
      <c r="BM145" s="303">
        <v>0</v>
      </c>
      <c r="BN145" s="303">
        <v>0</v>
      </c>
      <c r="BO145" s="303">
        <v>0</v>
      </c>
      <c r="BP145" s="303">
        <v>0</v>
      </c>
      <c r="BQ145" s="303">
        <v>0</v>
      </c>
      <c r="BR145" s="303">
        <v>0</v>
      </c>
      <c r="BS145" s="303">
        <v>0</v>
      </c>
      <c r="BT145" s="303">
        <v>25</v>
      </c>
      <c r="BU145" s="303">
        <v>0</v>
      </c>
      <c r="BV145" s="303">
        <v>0</v>
      </c>
      <c r="BW145" s="303">
        <v>25</v>
      </c>
      <c r="BX145" s="303">
        <v>50</v>
      </c>
      <c r="BY145" s="303">
        <v>75</v>
      </c>
      <c r="BZ145" s="303">
        <v>0</v>
      </c>
      <c r="CA145" s="303">
        <v>0</v>
      </c>
      <c r="CB145" s="303">
        <v>0</v>
      </c>
      <c r="CC145" s="303">
        <v>25</v>
      </c>
      <c r="CD145" s="303">
        <v>0</v>
      </c>
      <c r="CE145" s="303">
        <v>0</v>
      </c>
      <c r="CF145" s="303">
        <v>0</v>
      </c>
      <c r="CG145" s="303">
        <v>0</v>
      </c>
      <c r="CH145" s="303">
        <v>0</v>
      </c>
      <c r="CI145" s="303">
        <v>0</v>
      </c>
      <c r="CJ145" s="303">
        <v>0</v>
      </c>
      <c r="CK145" s="303">
        <v>0</v>
      </c>
      <c r="CL145" s="303">
        <v>100</v>
      </c>
      <c r="CM145" s="303">
        <v>0</v>
      </c>
      <c r="CN145" s="303">
        <v>4175</v>
      </c>
      <c r="CO145" s="303">
        <v>850</v>
      </c>
      <c r="CP145" s="303">
        <v>0</v>
      </c>
      <c r="CQ145" s="303">
        <v>0</v>
      </c>
      <c r="CR145" s="303">
        <v>0</v>
      </c>
      <c r="CS145" s="303">
        <v>0</v>
      </c>
      <c r="CT145" s="303">
        <v>0</v>
      </c>
      <c r="CU145" s="303">
        <v>0</v>
      </c>
      <c r="CV145" s="303">
        <v>0</v>
      </c>
      <c r="CW145" s="303">
        <v>0</v>
      </c>
      <c r="CX145" s="303">
        <v>0</v>
      </c>
      <c r="CY145" s="303">
        <v>0</v>
      </c>
      <c r="CZ145" s="303">
        <v>0</v>
      </c>
      <c r="DA145" s="303">
        <v>50</v>
      </c>
      <c r="DB145" s="303">
        <v>0</v>
      </c>
      <c r="DC145" s="303">
        <v>0</v>
      </c>
      <c r="DD145" s="303">
        <v>0</v>
      </c>
      <c r="DE145" s="303">
        <v>0</v>
      </c>
      <c r="DF145" s="303">
        <v>0</v>
      </c>
      <c r="DG145" s="303">
        <v>0</v>
      </c>
      <c r="DH145" s="303">
        <v>0</v>
      </c>
      <c r="DI145" s="303">
        <v>0</v>
      </c>
      <c r="DJ145" s="303">
        <v>0</v>
      </c>
      <c r="DK145" s="303">
        <v>0</v>
      </c>
      <c r="DL145" s="303">
        <v>0</v>
      </c>
      <c r="DM145" s="303">
        <v>0</v>
      </c>
      <c r="DN145" s="303">
        <v>0</v>
      </c>
      <c r="DO145" s="303">
        <v>0</v>
      </c>
      <c r="DP145" s="303">
        <v>0</v>
      </c>
      <c r="DQ145" s="303">
        <v>0</v>
      </c>
      <c r="DR145" s="303">
        <v>0</v>
      </c>
      <c r="DS145" s="303">
        <v>0</v>
      </c>
      <c r="DT145" s="303">
        <v>0</v>
      </c>
      <c r="DU145" s="303">
        <v>0</v>
      </c>
      <c r="DV145" s="303">
        <v>0</v>
      </c>
      <c r="DW145" s="303">
        <v>0</v>
      </c>
      <c r="DX145" s="303">
        <v>0</v>
      </c>
      <c r="DY145" s="303">
        <v>75</v>
      </c>
      <c r="DZ145" s="303">
        <v>0</v>
      </c>
      <c r="EA145" s="303">
        <v>0</v>
      </c>
      <c r="EB145" s="303">
        <v>0</v>
      </c>
      <c r="EC145" s="303">
        <v>75</v>
      </c>
      <c r="ED145" s="303">
        <v>0</v>
      </c>
      <c r="EE145" s="303">
        <v>0</v>
      </c>
      <c r="EF145" s="303">
        <v>0</v>
      </c>
      <c r="EG145" s="303">
        <v>0</v>
      </c>
      <c r="EH145" s="303">
        <v>0</v>
      </c>
      <c r="EI145" s="303">
        <v>0</v>
      </c>
      <c r="EJ145" s="303">
        <v>0</v>
      </c>
      <c r="EK145" s="303">
        <v>0</v>
      </c>
      <c r="EL145" s="303">
        <v>0</v>
      </c>
      <c r="EM145" s="303">
        <v>0</v>
      </c>
      <c r="EN145" s="303">
        <v>0</v>
      </c>
      <c r="EO145" s="303">
        <v>0</v>
      </c>
      <c r="EP145" s="303">
        <v>0</v>
      </c>
      <c r="EQ145" s="303">
        <v>0</v>
      </c>
      <c r="ER145" s="303">
        <v>0</v>
      </c>
      <c r="ES145" s="303">
        <v>0</v>
      </c>
    </row>
    <row r="146" spans="1:149" ht="12" customHeight="1">
      <c r="A146" s="44" t="s">
        <v>36</v>
      </c>
      <c r="B146" s="2" t="s">
        <v>52</v>
      </c>
      <c r="C146" s="2" t="s">
        <v>44</v>
      </c>
      <c r="D146" s="2" t="s">
        <v>45</v>
      </c>
      <c r="E146" s="87" t="s">
        <v>113</v>
      </c>
      <c r="F146" s="4">
        <v>0.60199999999999998</v>
      </c>
      <c r="G146" s="2">
        <v>1.1000000000000001</v>
      </c>
      <c r="H146" s="2">
        <v>27180</v>
      </c>
      <c r="I146" s="64">
        <v>67.099999999999994</v>
      </c>
      <c r="J146" s="64">
        <v>16.64</v>
      </c>
      <c r="K146" s="2">
        <v>26.17</v>
      </c>
      <c r="L146" s="2">
        <v>7.37</v>
      </c>
      <c r="M146" s="2">
        <v>1.0999999999999999E-2</v>
      </c>
      <c r="N146" s="2">
        <v>0.59</v>
      </c>
      <c r="O146" s="2">
        <v>0.01</v>
      </c>
      <c r="P146" s="2">
        <v>0.79</v>
      </c>
      <c r="Q146" s="2">
        <v>0.79</v>
      </c>
      <c r="R146" s="2">
        <v>1.2E-2</v>
      </c>
      <c r="S146" s="2">
        <v>8.5999999999999993E-2</v>
      </c>
      <c r="T146" s="2">
        <v>1.0999999999999999E-2</v>
      </c>
      <c r="U146" s="2">
        <v>2.2000000000000002</v>
      </c>
      <c r="V146" s="2">
        <v>120</v>
      </c>
      <c r="W146" s="2">
        <v>25</v>
      </c>
      <c r="X146" s="157" t="s">
        <v>314</v>
      </c>
      <c r="Y146" s="305">
        <v>23083.795000000002</v>
      </c>
      <c r="Z146" s="289">
        <v>7500.15</v>
      </c>
      <c r="AA146" s="290">
        <v>15450.309000000001</v>
      </c>
      <c r="AB146" s="94">
        <v>327706.554</v>
      </c>
      <c r="AC146" s="94">
        <v>17983.693000000003</v>
      </c>
      <c r="AD146" s="291">
        <f t="shared" si="17"/>
        <v>4.2548788801020478</v>
      </c>
      <c r="AE146" s="292"/>
      <c r="AF146" s="292">
        <v>3.8</v>
      </c>
      <c r="AG146" s="98">
        <v>9220543.7405200023</v>
      </c>
      <c r="AH146" s="99">
        <v>6661799.9000000004</v>
      </c>
      <c r="AI146" s="213">
        <v>2761721.9000000004</v>
      </c>
      <c r="AJ146" s="106">
        <v>3900078.0000000005</v>
      </c>
      <c r="AK146" s="117">
        <v>0</v>
      </c>
      <c r="AL146" s="117">
        <v>0</v>
      </c>
      <c r="AM146" s="117">
        <v>0</v>
      </c>
      <c r="AN146" s="117">
        <v>0</v>
      </c>
      <c r="AO146" s="117">
        <v>0</v>
      </c>
      <c r="AP146" s="117">
        <v>0</v>
      </c>
      <c r="AQ146" s="117">
        <v>0</v>
      </c>
      <c r="AR146" s="117">
        <v>0</v>
      </c>
      <c r="AS146" s="117">
        <v>0</v>
      </c>
      <c r="AT146" s="119">
        <v>0</v>
      </c>
      <c r="AU146" s="199">
        <v>0</v>
      </c>
      <c r="AV146" s="199">
        <v>0</v>
      </c>
      <c r="AW146" s="199">
        <v>0</v>
      </c>
      <c r="AX146" s="199">
        <v>0</v>
      </c>
      <c r="AY146" s="199">
        <v>0</v>
      </c>
      <c r="AZ146" s="199">
        <v>0</v>
      </c>
      <c r="BA146" s="199">
        <v>0</v>
      </c>
      <c r="BB146" s="199">
        <v>0</v>
      </c>
      <c r="BC146" s="199">
        <v>0</v>
      </c>
      <c r="BD146" s="199">
        <v>0</v>
      </c>
      <c r="BE146" s="199">
        <v>0</v>
      </c>
      <c r="BF146" s="199">
        <v>0</v>
      </c>
      <c r="BG146" s="199">
        <v>0</v>
      </c>
      <c r="BH146" s="199">
        <v>0</v>
      </c>
      <c r="BI146" s="199">
        <v>0</v>
      </c>
      <c r="BJ146" s="199">
        <v>0</v>
      </c>
      <c r="BK146" s="199">
        <v>0</v>
      </c>
      <c r="BL146" s="199">
        <v>0</v>
      </c>
      <c r="BM146" s="199">
        <v>0</v>
      </c>
      <c r="BN146" s="199">
        <v>0</v>
      </c>
      <c r="BO146" s="199">
        <v>0</v>
      </c>
      <c r="BP146" s="199">
        <v>0</v>
      </c>
      <c r="BQ146" s="199">
        <v>0</v>
      </c>
      <c r="BR146" s="199">
        <v>0</v>
      </c>
      <c r="BS146" s="199">
        <v>0</v>
      </c>
      <c r="BT146" s="199">
        <v>0</v>
      </c>
      <c r="BU146" s="199">
        <v>0</v>
      </c>
      <c r="BV146" s="199">
        <v>0</v>
      </c>
      <c r="BW146" s="199">
        <v>0</v>
      </c>
      <c r="BX146" s="199">
        <v>0</v>
      </c>
      <c r="BY146" s="199">
        <v>0</v>
      </c>
      <c r="BZ146" s="199">
        <v>0</v>
      </c>
      <c r="CA146" s="199">
        <v>0</v>
      </c>
      <c r="CB146" s="199">
        <v>0</v>
      </c>
      <c r="CC146" s="199">
        <v>0</v>
      </c>
      <c r="CD146" s="199">
        <v>0</v>
      </c>
      <c r="CE146" s="199">
        <v>0</v>
      </c>
      <c r="CF146" s="199">
        <v>0</v>
      </c>
      <c r="CG146" s="199">
        <v>0</v>
      </c>
      <c r="CH146" s="199">
        <v>0</v>
      </c>
      <c r="CI146" s="199">
        <v>0</v>
      </c>
      <c r="CJ146" s="199">
        <v>0</v>
      </c>
      <c r="CK146" s="199">
        <v>0</v>
      </c>
      <c r="CL146" s="199">
        <v>0</v>
      </c>
      <c r="CM146" s="199">
        <v>0</v>
      </c>
      <c r="CN146" s="199">
        <v>0</v>
      </c>
      <c r="CO146" s="199">
        <v>0</v>
      </c>
      <c r="CP146" s="199">
        <v>0</v>
      </c>
      <c r="CQ146" s="199">
        <v>0</v>
      </c>
      <c r="CR146" s="199">
        <v>0</v>
      </c>
      <c r="CS146" s="199">
        <v>0</v>
      </c>
      <c r="CT146" s="199">
        <v>0</v>
      </c>
      <c r="CU146" s="199">
        <v>0</v>
      </c>
      <c r="CV146" s="199">
        <v>0</v>
      </c>
      <c r="CW146" s="199">
        <v>0</v>
      </c>
      <c r="CX146" s="199">
        <v>0</v>
      </c>
      <c r="CY146" s="199">
        <v>0</v>
      </c>
      <c r="CZ146" s="199">
        <v>0</v>
      </c>
      <c r="DA146" s="199">
        <v>0</v>
      </c>
      <c r="DB146" s="199">
        <v>0</v>
      </c>
      <c r="DC146" s="199">
        <v>0</v>
      </c>
      <c r="DD146" s="199">
        <v>0</v>
      </c>
      <c r="DE146" s="199">
        <v>0</v>
      </c>
      <c r="DF146" s="199">
        <v>0</v>
      </c>
      <c r="DG146" s="199">
        <v>0</v>
      </c>
      <c r="DH146" s="199">
        <v>0</v>
      </c>
      <c r="DI146" s="199">
        <v>0</v>
      </c>
      <c r="DJ146" s="199">
        <v>0</v>
      </c>
      <c r="DK146" s="199">
        <v>0</v>
      </c>
      <c r="DL146" s="199">
        <v>0</v>
      </c>
      <c r="DM146" s="199">
        <v>0</v>
      </c>
      <c r="DN146" s="199">
        <v>0</v>
      </c>
      <c r="DO146" s="199">
        <v>0</v>
      </c>
      <c r="DP146" s="199">
        <v>0</v>
      </c>
      <c r="DQ146" s="199">
        <v>0</v>
      </c>
      <c r="DR146" s="199">
        <v>0</v>
      </c>
      <c r="DS146" s="199">
        <v>0</v>
      </c>
      <c r="DT146" s="199">
        <v>0</v>
      </c>
      <c r="DU146" s="199">
        <v>0</v>
      </c>
      <c r="DV146" s="199">
        <v>0</v>
      </c>
      <c r="DW146" s="199">
        <v>0</v>
      </c>
      <c r="DX146" s="199">
        <v>0</v>
      </c>
      <c r="DY146" s="199">
        <v>0</v>
      </c>
      <c r="DZ146" s="199">
        <v>0</v>
      </c>
      <c r="EA146" s="199">
        <v>0</v>
      </c>
      <c r="EB146" s="199">
        <v>0</v>
      </c>
      <c r="EC146" s="199">
        <v>0</v>
      </c>
      <c r="ED146" s="199">
        <v>0</v>
      </c>
      <c r="EE146" s="199">
        <v>0</v>
      </c>
      <c r="EF146" s="199">
        <v>0</v>
      </c>
      <c r="EG146" s="199">
        <v>0</v>
      </c>
      <c r="EH146" s="199">
        <v>0</v>
      </c>
      <c r="EI146" s="199">
        <v>0</v>
      </c>
      <c r="EJ146" s="199">
        <v>0</v>
      </c>
      <c r="EK146" s="199">
        <v>0</v>
      </c>
      <c r="EL146" s="199">
        <v>0</v>
      </c>
      <c r="EM146" s="199">
        <v>0</v>
      </c>
      <c r="EN146" s="199">
        <v>0</v>
      </c>
      <c r="EO146" s="199">
        <v>0</v>
      </c>
      <c r="EP146" s="199">
        <v>0</v>
      </c>
      <c r="EQ146" s="199">
        <v>0</v>
      </c>
      <c r="ER146" s="199">
        <v>0</v>
      </c>
      <c r="ES146" s="199">
        <v>0</v>
      </c>
    </row>
    <row r="147" spans="1:149" ht="12" customHeight="1">
      <c r="A147" s="44" t="s">
        <v>36</v>
      </c>
      <c r="B147" s="2" t="s">
        <v>52</v>
      </c>
      <c r="C147" s="2" t="s">
        <v>44</v>
      </c>
      <c r="D147" s="2" t="s">
        <v>45</v>
      </c>
      <c r="E147" s="88" t="s">
        <v>114</v>
      </c>
      <c r="F147" s="4">
        <v>4</v>
      </c>
      <c r="G147" s="2" t="s">
        <v>29</v>
      </c>
      <c r="H147" s="2">
        <v>34840</v>
      </c>
      <c r="I147" s="64">
        <v>69</v>
      </c>
      <c r="J147" s="64">
        <v>21.86</v>
      </c>
      <c r="K147" s="2">
        <v>27.05</v>
      </c>
      <c r="L147" s="2">
        <v>7.56</v>
      </c>
      <c r="M147" s="2" t="s">
        <v>29</v>
      </c>
      <c r="N147" s="2">
        <v>0.44</v>
      </c>
      <c r="O147" s="2">
        <v>0.01</v>
      </c>
      <c r="P147" s="2">
        <v>0.6</v>
      </c>
      <c r="Q147" s="2">
        <v>0.6</v>
      </c>
      <c r="R147" s="2">
        <v>1.9E-2</v>
      </c>
      <c r="S147" s="2">
        <v>7.6999999999999999E-2</v>
      </c>
      <c r="T147" s="2">
        <v>1.6E-2</v>
      </c>
      <c r="U147" s="2">
        <v>1.9</v>
      </c>
      <c r="V147" s="2" t="s">
        <v>29</v>
      </c>
      <c r="W147" s="2" t="s">
        <v>29</v>
      </c>
      <c r="X147" s="157" t="s">
        <v>314</v>
      </c>
      <c r="Y147" s="288">
        <v>54051.081000000006</v>
      </c>
      <c r="Z147" s="289">
        <v>32400.648000000005</v>
      </c>
      <c r="AA147" s="290">
        <v>21367.094000000001</v>
      </c>
      <c r="AB147" s="92">
        <v>512210.24400000006</v>
      </c>
      <c r="AC147" s="92">
        <v>8550.1710000000003</v>
      </c>
      <c r="AD147" s="291">
        <f t="shared" si="17"/>
        <v>3.9319748005309529</v>
      </c>
      <c r="AE147" s="292"/>
      <c r="AF147" s="292">
        <v>3.8</v>
      </c>
      <c r="AG147" s="100">
        <v>7332129.7729960019</v>
      </c>
      <c r="AH147" s="99">
        <v>5735114.7000000011</v>
      </c>
      <c r="AI147" s="109">
        <v>2451715.7000000002</v>
      </c>
      <c r="AJ147" s="106">
        <v>3283399.0000000005</v>
      </c>
      <c r="AK147" s="114">
        <v>0</v>
      </c>
      <c r="AL147" s="114">
        <v>0</v>
      </c>
      <c r="AM147" s="114">
        <v>0</v>
      </c>
      <c r="AN147" s="114">
        <v>0</v>
      </c>
      <c r="AO147" s="114">
        <v>0</v>
      </c>
      <c r="AP147" s="114">
        <v>0</v>
      </c>
      <c r="AQ147" s="114">
        <v>0</v>
      </c>
      <c r="AR147" s="114">
        <v>0</v>
      </c>
      <c r="AS147" s="114">
        <v>0</v>
      </c>
      <c r="AT147" s="115">
        <v>0</v>
      </c>
      <c r="AU147" s="199">
        <v>0</v>
      </c>
      <c r="AV147" s="199">
        <v>0</v>
      </c>
      <c r="AW147" s="199">
        <v>0</v>
      </c>
      <c r="AX147" s="199">
        <v>0</v>
      </c>
      <c r="AY147" s="199">
        <v>0</v>
      </c>
      <c r="AZ147" s="199">
        <v>0</v>
      </c>
      <c r="BA147" s="199">
        <v>0</v>
      </c>
      <c r="BB147" s="199">
        <v>0</v>
      </c>
      <c r="BC147" s="199">
        <v>0</v>
      </c>
      <c r="BD147" s="199">
        <v>0</v>
      </c>
      <c r="BE147" s="199">
        <v>0</v>
      </c>
      <c r="BF147" s="199">
        <v>0</v>
      </c>
      <c r="BG147" s="199">
        <v>0</v>
      </c>
      <c r="BH147" s="199">
        <v>0</v>
      </c>
      <c r="BI147" s="199">
        <v>0</v>
      </c>
      <c r="BJ147" s="199">
        <v>0</v>
      </c>
      <c r="BK147" s="199">
        <v>0</v>
      </c>
      <c r="BL147" s="199">
        <v>0</v>
      </c>
      <c r="BM147" s="199">
        <v>0</v>
      </c>
      <c r="BN147" s="199">
        <v>0</v>
      </c>
      <c r="BO147" s="199">
        <v>0</v>
      </c>
      <c r="BP147" s="199">
        <v>0</v>
      </c>
      <c r="BQ147" s="199">
        <v>0</v>
      </c>
      <c r="BR147" s="199">
        <v>0</v>
      </c>
      <c r="BS147" s="199">
        <v>0</v>
      </c>
      <c r="BT147" s="199">
        <v>0</v>
      </c>
      <c r="BU147" s="199">
        <v>0</v>
      </c>
      <c r="BV147" s="199">
        <v>0</v>
      </c>
      <c r="BW147" s="199">
        <v>0</v>
      </c>
      <c r="BX147" s="199">
        <v>0</v>
      </c>
      <c r="BY147" s="199">
        <v>0</v>
      </c>
      <c r="BZ147" s="199">
        <v>0</v>
      </c>
      <c r="CA147" s="199">
        <v>0</v>
      </c>
      <c r="CB147" s="199">
        <v>0</v>
      </c>
      <c r="CC147" s="199">
        <v>0</v>
      </c>
      <c r="CD147" s="199">
        <v>0</v>
      </c>
      <c r="CE147" s="199">
        <v>0</v>
      </c>
      <c r="CF147" s="199">
        <v>0</v>
      </c>
      <c r="CG147" s="199">
        <v>0</v>
      </c>
      <c r="CH147" s="199">
        <v>0</v>
      </c>
      <c r="CI147" s="199">
        <v>0</v>
      </c>
      <c r="CJ147" s="199">
        <v>0</v>
      </c>
      <c r="CK147" s="199">
        <v>0</v>
      </c>
      <c r="CL147" s="199">
        <v>0</v>
      </c>
      <c r="CM147" s="199">
        <v>0</v>
      </c>
      <c r="CN147" s="199">
        <v>0</v>
      </c>
      <c r="CO147" s="199">
        <v>0</v>
      </c>
      <c r="CP147" s="199">
        <v>0</v>
      </c>
      <c r="CQ147" s="199">
        <v>0</v>
      </c>
      <c r="CR147" s="199">
        <v>0</v>
      </c>
      <c r="CS147" s="199">
        <v>0</v>
      </c>
      <c r="CT147" s="199">
        <v>0</v>
      </c>
      <c r="CU147" s="199">
        <v>0</v>
      </c>
      <c r="CV147" s="199">
        <v>0</v>
      </c>
      <c r="CW147" s="199">
        <v>0</v>
      </c>
      <c r="CX147" s="199">
        <v>0</v>
      </c>
      <c r="CY147" s="199">
        <v>0</v>
      </c>
      <c r="CZ147" s="199">
        <v>0</v>
      </c>
      <c r="DA147" s="199">
        <v>0</v>
      </c>
      <c r="DB147" s="199">
        <v>0</v>
      </c>
      <c r="DC147" s="199">
        <v>0</v>
      </c>
      <c r="DD147" s="199">
        <v>0</v>
      </c>
      <c r="DE147" s="199">
        <v>0</v>
      </c>
      <c r="DF147" s="199">
        <v>0</v>
      </c>
      <c r="DG147" s="199">
        <v>0</v>
      </c>
      <c r="DH147" s="199">
        <v>0</v>
      </c>
      <c r="DI147" s="199">
        <v>0</v>
      </c>
      <c r="DJ147" s="199">
        <v>0</v>
      </c>
      <c r="DK147" s="199">
        <v>0</v>
      </c>
      <c r="DL147" s="199">
        <v>0</v>
      </c>
      <c r="DM147" s="199">
        <v>0</v>
      </c>
      <c r="DN147" s="199">
        <v>0</v>
      </c>
      <c r="DO147" s="199">
        <v>0</v>
      </c>
      <c r="DP147" s="199">
        <v>0</v>
      </c>
      <c r="DQ147" s="199">
        <v>0</v>
      </c>
      <c r="DR147" s="199">
        <v>0</v>
      </c>
      <c r="DS147" s="199">
        <v>0</v>
      </c>
      <c r="DT147" s="199">
        <v>0</v>
      </c>
      <c r="DU147" s="199">
        <v>0</v>
      </c>
      <c r="DV147" s="199">
        <v>0</v>
      </c>
      <c r="DW147" s="199">
        <v>0</v>
      </c>
      <c r="DX147" s="199">
        <v>0</v>
      </c>
      <c r="DY147" s="199">
        <v>0</v>
      </c>
      <c r="DZ147" s="199">
        <v>0</v>
      </c>
      <c r="EA147" s="199">
        <v>0</v>
      </c>
      <c r="EB147" s="199">
        <v>0</v>
      </c>
      <c r="EC147" s="199">
        <v>0</v>
      </c>
      <c r="ED147" s="199">
        <v>0</v>
      </c>
      <c r="EE147" s="199">
        <v>0</v>
      </c>
      <c r="EF147" s="199">
        <v>0</v>
      </c>
      <c r="EG147" s="199">
        <v>0</v>
      </c>
      <c r="EH147" s="199">
        <v>0</v>
      </c>
      <c r="EI147" s="199">
        <v>0</v>
      </c>
      <c r="EJ147" s="199">
        <v>0</v>
      </c>
      <c r="EK147" s="199">
        <v>0</v>
      </c>
      <c r="EL147" s="199">
        <v>0</v>
      </c>
      <c r="EM147" s="199">
        <v>0</v>
      </c>
      <c r="EN147" s="199">
        <v>0</v>
      </c>
      <c r="EO147" s="199">
        <v>0</v>
      </c>
      <c r="EP147" s="199">
        <v>0</v>
      </c>
      <c r="EQ147" s="199">
        <v>0</v>
      </c>
      <c r="ER147" s="199">
        <v>0</v>
      </c>
      <c r="ES147" s="199">
        <v>0</v>
      </c>
    </row>
    <row r="148" spans="1:149" ht="12" customHeight="1">
      <c r="A148" s="44" t="s">
        <v>36</v>
      </c>
      <c r="B148" s="2" t="s">
        <v>54</v>
      </c>
      <c r="C148" s="2" t="s">
        <v>44</v>
      </c>
      <c r="D148" s="2" t="s">
        <v>45</v>
      </c>
      <c r="E148" s="87" t="s">
        <v>113</v>
      </c>
      <c r="F148" s="4">
        <v>0.51300000000000001</v>
      </c>
      <c r="G148" s="2">
        <v>0.9</v>
      </c>
      <c r="H148" s="2">
        <v>27790</v>
      </c>
      <c r="I148" s="64">
        <v>79.8</v>
      </c>
      <c r="J148" s="64">
        <v>17.04</v>
      </c>
      <c r="K148" s="2">
        <v>27.07</v>
      </c>
      <c r="L148" s="2">
        <v>7.46</v>
      </c>
      <c r="M148" s="2">
        <v>8.8999999999999999E-3</v>
      </c>
      <c r="N148" s="2">
        <v>0.56999999999999995</v>
      </c>
      <c r="O148" s="2">
        <v>0.01</v>
      </c>
      <c r="P148" s="2">
        <v>0.75</v>
      </c>
      <c r="Q148" s="2">
        <v>0.75</v>
      </c>
      <c r="R148" s="2">
        <v>0.01</v>
      </c>
      <c r="S148" s="2">
        <v>7.9000000000000001E-2</v>
      </c>
      <c r="T148" s="2">
        <v>1.7999999999999999E-2</v>
      </c>
      <c r="U148" s="2">
        <v>2.8</v>
      </c>
      <c r="V148" s="2">
        <v>120</v>
      </c>
      <c r="W148" s="2">
        <v>10</v>
      </c>
      <c r="X148" s="157" t="s">
        <v>314</v>
      </c>
      <c r="Y148" s="288">
        <v>16450.329000000002</v>
      </c>
      <c r="Z148" s="289">
        <v>2150.0430000000001</v>
      </c>
      <c r="AA148" s="290">
        <v>14083.615000000002</v>
      </c>
      <c r="AB148" s="92">
        <v>228587.90500000003</v>
      </c>
      <c r="AC148" s="92">
        <v>14233.618000000002</v>
      </c>
      <c r="AD148" s="291">
        <f t="shared" si="17"/>
        <v>4.1533153061081416</v>
      </c>
      <c r="AE148" s="292">
        <f t="shared" ref="AE148:AE193" si="18">SUM(AK148:AT148)</f>
        <v>8150</v>
      </c>
      <c r="AF148" s="291">
        <f>LOG(AE148)</f>
        <v>3.9111576087399764</v>
      </c>
      <c r="AG148" s="98">
        <v>5707261.6096160011</v>
      </c>
      <c r="AH148" s="99">
        <v>3978412.9000000004</v>
      </c>
      <c r="AI148" s="213">
        <v>1725034.5000000002</v>
      </c>
      <c r="AJ148" s="106">
        <v>2253378.4000000004</v>
      </c>
      <c r="AK148" s="115">
        <v>200</v>
      </c>
      <c r="AL148" s="115">
        <v>7350</v>
      </c>
      <c r="AM148" s="115">
        <v>0</v>
      </c>
      <c r="AN148" s="115">
        <v>450</v>
      </c>
      <c r="AO148" s="116">
        <v>0</v>
      </c>
      <c r="AP148" s="115">
        <v>150</v>
      </c>
      <c r="AQ148" s="115">
        <v>0</v>
      </c>
      <c r="AR148" s="115">
        <v>0</v>
      </c>
      <c r="AS148" s="115">
        <v>0</v>
      </c>
      <c r="AT148" s="115">
        <v>0</v>
      </c>
      <c r="AU148" s="199">
        <v>0</v>
      </c>
      <c r="AV148" s="199">
        <v>0</v>
      </c>
      <c r="AW148" s="199">
        <v>0</v>
      </c>
      <c r="AX148" s="199">
        <v>0</v>
      </c>
      <c r="AY148" s="199">
        <v>0</v>
      </c>
      <c r="AZ148" s="199">
        <v>0</v>
      </c>
      <c r="BA148" s="199">
        <v>0</v>
      </c>
      <c r="BB148" s="199">
        <v>0</v>
      </c>
      <c r="BC148" s="199">
        <v>125</v>
      </c>
      <c r="BD148" s="199">
        <v>0</v>
      </c>
      <c r="BE148" s="199">
        <v>0</v>
      </c>
      <c r="BF148" s="199">
        <v>0</v>
      </c>
      <c r="BG148" s="199">
        <v>0</v>
      </c>
      <c r="BH148" s="199">
        <v>0</v>
      </c>
      <c r="BI148" s="199">
        <v>0</v>
      </c>
      <c r="BJ148" s="199">
        <v>0</v>
      </c>
      <c r="BK148" s="199">
        <v>0</v>
      </c>
      <c r="BL148" s="199">
        <v>0</v>
      </c>
      <c r="BM148" s="199">
        <v>0</v>
      </c>
      <c r="BN148" s="199">
        <v>0</v>
      </c>
      <c r="BO148" s="199">
        <v>0</v>
      </c>
      <c r="BP148" s="199">
        <v>0</v>
      </c>
      <c r="BQ148" s="199">
        <v>0</v>
      </c>
      <c r="BR148" s="199">
        <v>0</v>
      </c>
      <c r="BS148" s="199">
        <v>0</v>
      </c>
      <c r="BT148" s="199">
        <v>25</v>
      </c>
      <c r="BU148" s="199">
        <v>0</v>
      </c>
      <c r="BV148" s="199">
        <v>0</v>
      </c>
      <c r="BW148" s="199">
        <v>0</v>
      </c>
      <c r="BX148" s="199">
        <v>0</v>
      </c>
      <c r="BY148" s="199">
        <v>50</v>
      </c>
      <c r="BZ148" s="199">
        <v>0</v>
      </c>
      <c r="CA148" s="199">
        <v>0</v>
      </c>
      <c r="CB148" s="199">
        <v>0</v>
      </c>
      <c r="CC148" s="199">
        <v>0</v>
      </c>
      <c r="CD148" s="199">
        <v>0</v>
      </c>
      <c r="CE148" s="199">
        <v>0</v>
      </c>
      <c r="CF148" s="199">
        <v>0</v>
      </c>
      <c r="CG148" s="199">
        <v>0</v>
      </c>
      <c r="CH148" s="199">
        <v>0</v>
      </c>
      <c r="CI148" s="199">
        <v>0</v>
      </c>
      <c r="CJ148" s="199">
        <v>0</v>
      </c>
      <c r="CK148" s="199">
        <v>0</v>
      </c>
      <c r="CL148" s="199">
        <v>0</v>
      </c>
      <c r="CM148" s="199">
        <v>0</v>
      </c>
      <c r="CN148" s="199">
        <v>4275</v>
      </c>
      <c r="CO148" s="199">
        <v>100</v>
      </c>
      <c r="CP148" s="199">
        <v>0</v>
      </c>
      <c r="CQ148" s="199">
        <v>75</v>
      </c>
      <c r="CR148" s="199">
        <v>2650</v>
      </c>
      <c r="CS148" s="199">
        <v>0</v>
      </c>
      <c r="CT148" s="199">
        <v>0</v>
      </c>
      <c r="CU148" s="199">
        <v>0</v>
      </c>
      <c r="CV148" s="199">
        <v>0</v>
      </c>
      <c r="CW148" s="199">
        <v>25</v>
      </c>
      <c r="CX148" s="199">
        <v>0</v>
      </c>
      <c r="CY148" s="199">
        <v>0</v>
      </c>
      <c r="CZ148" s="199">
        <v>0</v>
      </c>
      <c r="DA148" s="199">
        <v>75</v>
      </c>
      <c r="DB148" s="199">
        <v>0</v>
      </c>
      <c r="DC148" s="199">
        <v>0</v>
      </c>
      <c r="DD148" s="199">
        <v>0</v>
      </c>
      <c r="DE148" s="199">
        <v>0</v>
      </c>
      <c r="DF148" s="199">
        <v>0</v>
      </c>
      <c r="DG148" s="199">
        <v>0</v>
      </c>
      <c r="DH148" s="199">
        <v>0</v>
      </c>
      <c r="DI148" s="199">
        <v>150</v>
      </c>
      <c r="DJ148" s="199">
        <v>0</v>
      </c>
      <c r="DK148" s="199">
        <v>0</v>
      </c>
      <c r="DL148" s="199">
        <v>0</v>
      </c>
      <c r="DM148" s="199">
        <v>0</v>
      </c>
      <c r="DN148" s="199">
        <v>0</v>
      </c>
      <c r="DO148" s="199">
        <v>0</v>
      </c>
      <c r="DP148" s="199">
        <v>0</v>
      </c>
      <c r="DQ148" s="199">
        <v>0</v>
      </c>
      <c r="DR148" s="199">
        <v>0</v>
      </c>
      <c r="DS148" s="199">
        <v>0</v>
      </c>
      <c r="DT148" s="199">
        <v>0</v>
      </c>
      <c r="DU148" s="199">
        <v>0</v>
      </c>
      <c r="DV148" s="199">
        <v>0</v>
      </c>
      <c r="DW148" s="199">
        <v>0</v>
      </c>
      <c r="DX148" s="199">
        <v>25</v>
      </c>
      <c r="DY148" s="199">
        <v>350</v>
      </c>
      <c r="DZ148" s="199">
        <v>75</v>
      </c>
      <c r="EA148" s="199">
        <v>0</v>
      </c>
      <c r="EB148" s="199">
        <v>0</v>
      </c>
      <c r="EC148" s="199">
        <v>0</v>
      </c>
      <c r="ED148" s="199">
        <v>0</v>
      </c>
      <c r="EE148" s="199">
        <v>0</v>
      </c>
      <c r="EF148" s="199">
        <v>0</v>
      </c>
      <c r="EG148" s="199">
        <v>150</v>
      </c>
      <c r="EH148" s="199">
        <v>0</v>
      </c>
      <c r="EI148" s="199">
        <v>0</v>
      </c>
      <c r="EJ148" s="199">
        <v>0</v>
      </c>
      <c r="EK148" s="199">
        <v>0</v>
      </c>
      <c r="EL148" s="199">
        <v>0</v>
      </c>
      <c r="EM148" s="199">
        <v>0</v>
      </c>
      <c r="EN148" s="199">
        <v>0</v>
      </c>
      <c r="EO148" s="199">
        <v>0</v>
      </c>
      <c r="EP148" s="199">
        <v>0</v>
      </c>
      <c r="EQ148" s="199">
        <v>0</v>
      </c>
      <c r="ER148" s="199">
        <v>0</v>
      </c>
      <c r="ES148" s="199">
        <v>0</v>
      </c>
    </row>
    <row r="149" spans="1:149" ht="12" customHeight="1" thickBot="1">
      <c r="A149" s="45" t="s">
        <v>36</v>
      </c>
      <c r="B149" s="12" t="s">
        <v>54</v>
      </c>
      <c r="C149" s="12" t="s">
        <v>44</v>
      </c>
      <c r="D149" s="12" t="s">
        <v>45</v>
      </c>
      <c r="E149" s="89" t="s">
        <v>114</v>
      </c>
      <c r="F149" s="14">
        <v>3.5</v>
      </c>
      <c r="G149" s="2" t="s">
        <v>29</v>
      </c>
      <c r="H149" s="2">
        <v>35830</v>
      </c>
      <c r="I149" s="64">
        <v>66.2</v>
      </c>
      <c r="J149" s="64">
        <v>22.56</v>
      </c>
      <c r="K149" s="2">
        <v>26.65</v>
      </c>
      <c r="L149" s="2">
        <v>7.52</v>
      </c>
      <c r="M149" s="2" t="s">
        <v>29</v>
      </c>
      <c r="N149" s="2">
        <v>0.51</v>
      </c>
      <c r="O149" s="2">
        <v>0.01</v>
      </c>
      <c r="P149" s="2">
        <v>0.68</v>
      </c>
      <c r="Q149" s="2">
        <v>0.68</v>
      </c>
      <c r="R149" s="2">
        <v>0.01</v>
      </c>
      <c r="S149" s="2">
        <v>0.13</v>
      </c>
      <c r="T149" s="2">
        <v>2.8000000000000001E-2</v>
      </c>
      <c r="U149" s="2">
        <v>2.6</v>
      </c>
      <c r="V149" s="2" t="s">
        <v>29</v>
      </c>
      <c r="W149" s="2" t="s">
        <v>29</v>
      </c>
      <c r="X149" s="157" t="s">
        <v>314</v>
      </c>
      <c r="Y149" s="288">
        <v>88468.436000000002</v>
      </c>
      <c r="Z149" s="289">
        <v>28967.246000000003</v>
      </c>
      <c r="AA149" s="290">
        <v>58767.842000000004</v>
      </c>
      <c r="AB149" s="93">
        <v>865300.63900000008</v>
      </c>
      <c r="AC149" s="93">
        <v>9500.19</v>
      </c>
      <c r="AD149" s="291">
        <f t="shared" si="17"/>
        <v>3.9777322910916282</v>
      </c>
      <c r="AE149" s="292">
        <f t="shared" si="18"/>
        <v>6050</v>
      </c>
      <c r="AF149" s="291">
        <f>LOG(AE149)</f>
        <v>3.781755374652469</v>
      </c>
      <c r="AG149" s="101">
        <v>7201967.9698120011</v>
      </c>
      <c r="AH149" s="102">
        <v>6455129.1000000006</v>
      </c>
      <c r="AI149" s="110">
        <v>4043414.2</v>
      </c>
      <c r="AJ149" s="110">
        <v>2411714.9000000004</v>
      </c>
      <c r="AK149" s="114">
        <v>550</v>
      </c>
      <c r="AL149" s="114">
        <v>4800</v>
      </c>
      <c r="AM149" s="114">
        <v>0</v>
      </c>
      <c r="AN149" s="114">
        <v>462.5</v>
      </c>
      <c r="AO149" s="114">
        <v>0</v>
      </c>
      <c r="AP149" s="114">
        <v>225</v>
      </c>
      <c r="AQ149" s="114">
        <v>0</v>
      </c>
      <c r="AR149" s="114">
        <v>12.5</v>
      </c>
      <c r="AS149" s="114">
        <v>0</v>
      </c>
      <c r="AT149" s="117">
        <v>0</v>
      </c>
      <c r="AU149" s="199">
        <v>0</v>
      </c>
      <c r="AV149" s="199">
        <v>0</v>
      </c>
      <c r="AW149" s="199">
        <v>0</v>
      </c>
      <c r="AX149" s="199">
        <v>0</v>
      </c>
      <c r="AY149" s="199">
        <v>0</v>
      </c>
      <c r="AZ149" s="199">
        <v>0</v>
      </c>
      <c r="BA149" s="199">
        <v>0</v>
      </c>
      <c r="BB149" s="199">
        <v>0</v>
      </c>
      <c r="BC149" s="199">
        <v>150</v>
      </c>
      <c r="BD149" s="199">
        <v>25</v>
      </c>
      <c r="BE149" s="199">
        <v>0</v>
      </c>
      <c r="BF149" s="199">
        <v>0</v>
      </c>
      <c r="BG149" s="199">
        <v>0</v>
      </c>
      <c r="BH149" s="199">
        <v>0</v>
      </c>
      <c r="BI149" s="199">
        <v>0</v>
      </c>
      <c r="BJ149" s="199">
        <v>0</v>
      </c>
      <c r="BK149" s="199">
        <v>0</v>
      </c>
      <c r="BL149" s="199">
        <v>0</v>
      </c>
      <c r="BM149" s="199">
        <v>187.5</v>
      </c>
      <c r="BN149" s="199">
        <v>0</v>
      </c>
      <c r="BO149" s="199">
        <v>0</v>
      </c>
      <c r="BP149" s="199">
        <v>0</v>
      </c>
      <c r="BQ149" s="199">
        <v>0</v>
      </c>
      <c r="BR149" s="199">
        <v>0</v>
      </c>
      <c r="BS149" s="199">
        <v>0</v>
      </c>
      <c r="BT149" s="199">
        <v>0</v>
      </c>
      <c r="BU149" s="199">
        <v>0</v>
      </c>
      <c r="BV149" s="199">
        <v>0</v>
      </c>
      <c r="BW149" s="199">
        <v>12.5</v>
      </c>
      <c r="BX149" s="199">
        <v>0</v>
      </c>
      <c r="BY149" s="199">
        <v>162.5</v>
      </c>
      <c r="BZ149" s="199">
        <v>0</v>
      </c>
      <c r="CA149" s="199">
        <v>0</v>
      </c>
      <c r="CB149" s="199">
        <v>0</v>
      </c>
      <c r="CC149" s="199">
        <v>12.5</v>
      </c>
      <c r="CD149" s="199">
        <v>0</v>
      </c>
      <c r="CE149" s="199">
        <v>0</v>
      </c>
      <c r="CF149" s="199">
        <v>0</v>
      </c>
      <c r="CG149" s="199">
        <v>0</v>
      </c>
      <c r="CH149" s="199">
        <v>0</v>
      </c>
      <c r="CI149" s="199">
        <v>0</v>
      </c>
      <c r="CJ149" s="199">
        <v>0</v>
      </c>
      <c r="CK149" s="199">
        <v>0</v>
      </c>
      <c r="CL149" s="199">
        <v>0</v>
      </c>
      <c r="CM149" s="199">
        <v>0</v>
      </c>
      <c r="CN149" s="199">
        <v>1462.5</v>
      </c>
      <c r="CO149" s="199">
        <v>412.5</v>
      </c>
      <c r="CP149" s="199">
        <v>0</v>
      </c>
      <c r="CQ149" s="199">
        <v>25</v>
      </c>
      <c r="CR149" s="199">
        <v>2762.5</v>
      </c>
      <c r="CS149" s="199">
        <v>0</v>
      </c>
      <c r="CT149" s="199">
        <v>0</v>
      </c>
      <c r="CU149" s="199">
        <v>0</v>
      </c>
      <c r="CV149" s="199">
        <v>12.5</v>
      </c>
      <c r="CW149" s="199">
        <v>0</v>
      </c>
      <c r="CX149" s="199">
        <v>62.5</v>
      </c>
      <c r="CY149" s="199">
        <v>0</v>
      </c>
      <c r="CZ149" s="199">
        <v>0</v>
      </c>
      <c r="DA149" s="199">
        <v>12.5</v>
      </c>
      <c r="DB149" s="199">
        <v>0</v>
      </c>
      <c r="DC149" s="199">
        <v>0</v>
      </c>
      <c r="DD149" s="199">
        <v>0</v>
      </c>
      <c r="DE149" s="199">
        <v>0</v>
      </c>
      <c r="DF149" s="199">
        <v>0</v>
      </c>
      <c r="DG149" s="199">
        <v>0</v>
      </c>
      <c r="DH149" s="199">
        <v>0</v>
      </c>
      <c r="DI149" s="199">
        <v>50</v>
      </c>
      <c r="DJ149" s="199">
        <v>0</v>
      </c>
      <c r="DK149" s="199">
        <v>0</v>
      </c>
      <c r="DL149" s="199">
        <v>0</v>
      </c>
      <c r="DM149" s="199">
        <v>0</v>
      </c>
      <c r="DN149" s="199">
        <v>0</v>
      </c>
      <c r="DO149" s="199">
        <v>0</v>
      </c>
      <c r="DP149" s="199">
        <v>0</v>
      </c>
      <c r="DQ149" s="199">
        <v>0</v>
      </c>
      <c r="DR149" s="199">
        <v>0</v>
      </c>
      <c r="DS149" s="199">
        <v>0</v>
      </c>
      <c r="DT149" s="199">
        <v>0</v>
      </c>
      <c r="DU149" s="199">
        <v>0</v>
      </c>
      <c r="DV149" s="199">
        <v>0</v>
      </c>
      <c r="DW149" s="199">
        <v>0</v>
      </c>
      <c r="DX149" s="199">
        <v>0</v>
      </c>
      <c r="DY149" s="199">
        <v>0</v>
      </c>
      <c r="DZ149" s="199">
        <v>62.5</v>
      </c>
      <c r="EA149" s="199">
        <v>0</v>
      </c>
      <c r="EB149" s="199">
        <v>0</v>
      </c>
      <c r="EC149" s="199">
        <v>0</v>
      </c>
      <c r="ED149" s="199">
        <v>0</v>
      </c>
      <c r="EE149" s="199">
        <v>0</v>
      </c>
      <c r="EF149" s="199">
        <v>0</v>
      </c>
      <c r="EG149" s="199">
        <v>225</v>
      </c>
      <c r="EH149" s="199">
        <v>0</v>
      </c>
      <c r="EI149" s="199">
        <v>12.5</v>
      </c>
      <c r="EJ149" s="199">
        <v>0</v>
      </c>
      <c r="EK149" s="199">
        <v>0</v>
      </c>
      <c r="EL149" s="199">
        <v>0</v>
      </c>
      <c r="EM149" s="199">
        <v>0</v>
      </c>
      <c r="EN149" s="199">
        <v>0</v>
      </c>
      <c r="EO149" s="199">
        <v>0</v>
      </c>
      <c r="EP149" s="199">
        <v>0</v>
      </c>
      <c r="EQ149" s="199">
        <v>0</v>
      </c>
      <c r="ER149" s="199">
        <v>0</v>
      </c>
      <c r="ES149" s="199">
        <v>0</v>
      </c>
    </row>
    <row r="150" spans="1:149" ht="12" customHeight="1">
      <c r="A150" s="43" t="s">
        <v>36</v>
      </c>
      <c r="B150" s="11" t="s">
        <v>58</v>
      </c>
      <c r="C150" s="11" t="s">
        <v>56</v>
      </c>
      <c r="D150" s="11" t="s">
        <v>57</v>
      </c>
      <c r="E150" s="90" t="s">
        <v>113</v>
      </c>
      <c r="F150" s="13">
        <v>0.52500000000000002</v>
      </c>
      <c r="G150" s="2">
        <v>1.7</v>
      </c>
      <c r="H150" s="2">
        <v>35570</v>
      </c>
      <c r="I150" s="64">
        <v>66.900000000000006</v>
      </c>
      <c r="J150" s="64">
        <v>22.34</v>
      </c>
      <c r="K150" s="2">
        <v>28.52</v>
      </c>
      <c r="L150" s="2">
        <v>7.32</v>
      </c>
      <c r="M150" s="2">
        <v>4.1999999999999997E-3</v>
      </c>
      <c r="N150" s="2">
        <v>0.63</v>
      </c>
      <c r="O150" s="2">
        <v>1.7999999999999999E-2</v>
      </c>
      <c r="P150" s="2">
        <v>0.9</v>
      </c>
      <c r="Q150" s="2">
        <v>0.92</v>
      </c>
      <c r="R150" s="2">
        <v>7.5999999999999998E-2</v>
      </c>
      <c r="S150" s="2">
        <v>9.6000000000000002E-2</v>
      </c>
      <c r="T150" s="2">
        <v>4.9000000000000002E-2</v>
      </c>
      <c r="U150" s="2">
        <v>3.2</v>
      </c>
      <c r="V150" s="2">
        <v>120</v>
      </c>
      <c r="W150" s="2" t="s">
        <v>49</v>
      </c>
      <c r="X150" s="157" t="s">
        <v>314</v>
      </c>
      <c r="Y150" s="288">
        <v>25600.512000000002</v>
      </c>
      <c r="Z150" s="289">
        <v>6866.804000000001</v>
      </c>
      <c r="AA150" s="290">
        <v>18400.368000000002</v>
      </c>
      <c r="AB150" s="94">
        <v>295239.23800000001</v>
      </c>
      <c r="AC150" s="94">
        <v>13300.266000000001</v>
      </c>
      <c r="AD150" s="291">
        <f t="shared" si="17"/>
        <v>4.1238603267698659</v>
      </c>
      <c r="AE150" s="292">
        <f t="shared" si="18"/>
        <v>3770</v>
      </c>
      <c r="AF150" s="291">
        <f>LOG(AE150)</f>
        <v>3.576341350205793</v>
      </c>
      <c r="AG150" s="98">
        <v>7992661.5833680015</v>
      </c>
      <c r="AH150" s="99">
        <v>5521777.1000000006</v>
      </c>
      <c r="AI150" s="213">
        <v>1593365.2000000002</v>
      </c>
      <c r="AJ150" s="106">
        <v>3928411.9000000004</v>
      </c>
      <c r="AK150" s="114">
        <v>3335</v>
      </c>
      <c r="AL150" s="114">
        <v>300</v>
      </c>
      <c r="AM150" s="114">
        <v>0</v>
      </c>
      <c r="AN150" s="114">
        <v>45</v>
      </c>
      <c r="AO150" s="114">
        <v>0</v>
      </c>
      <c r="AP150" s="114">
        <v>90</v>
      </c>
      <c r="AQ150" s="114">
        <v>0</v>
      </c>
      <c r="AR150" s="115">
        <v>0</v>
      </c>
      <c r="AS150" s="115">
        <v>0</v>
      </c>
      <c r="AT150" s="115">
        <v>0</v>
      </c>
      <c r="AU150" s="199">
        <v>0</v>
      </c>
      <c r="AV150" s="199">
        <v>0</v>
      </c>
      <c r="AW150" s="199">
        <v>0</v>
      </c>
      <c r="AX150" s="199">
        <v>0</v>
      </c>
      <c r="AY150" s="199">
        <v>0</v>
      </c>
      <c r="AZ150" s="199">
        <v>0</v>
      </c>
      <c r="BA150" s="199">
        <v>0</v>
      </c>
      <c r="BB150" s="199">
        <v>0</v>
      </c>
      <c r="BC150" s="199">
        <v>0</v>
      </c>
      <c r="BD150" s="199">
        <v>40</v>
      </c>
      <c r="BE150" s="199">
        <v>5</v>
      </c>
      <c r="BF150" s="199">
        <v>0</v>
      </c>
      <c r="BG150" s="199">
        <v>0</v>
      </c>
      <c r="BH150" s="199">
        <v>0</v>
      </c>
      <c r="BI150" s="199">
        <v>0</v>
      </c>
      <c r="BJ150" s="199">
        <v>0</v>
      </c>
      <c r="BK150" s="199">
        <v>0</v>
      </c>
      <c r="BL150" s="199">
        <v>0</v>
      </c>
      <c r="BM150" s="199">
        <v>3230</v>
      </c>
      <c r="BN150" s="199">
        <v>0</v>
      </c>
      <c r="BO150" s="199">
        <v>0</v>
      </c>
      <c r="BP150" s="199">
        <v>0</v>
      </c>
      <c r="BQ150" s="199">
        <v>0</v>
      </c>
      <c r="BR150" s="199">
        <v>0</v>
      </c>
      <c r="BS150" s="199">
        <v>0</v>
      </c>
      <c r="BT150" s="199">
        <v>5</v>
      </c>
      <c r="BU150" s="199">
        <v>0</v>
      </c>
      <c r="BV150" s="199">
        <v>0</v>
      </c>
      <c r="BW150" s="199">
        <v>0</v>
      </c>
      <c r="BX150" s="199">
        <v>0</v>
      </c>
      <c r="BY150" s="199">
        <v>50</v>
      </c>
      <c r="BZ150" s="199">
        <v>0</v>
      </c>
      <c r="CA150" s="199">
        <v>5</v>
      </c>
      <c r="CB150" s="199">
        <v>0</v>
      </c>
      <c r="CC150" s="199">
        <v>0</v>
      </c>
      <c r="CD150" s="199">
        <v>0</v>
      </c>
      <c r="CE150" s="199">
        <v>0</v>
      </c>
      <c r="CF150" s="199">
        <v>0</v>
      </c>
      <c r="CG150" s="199">
        <v>0</v>
      </c>
      <c r="CH150" s="199">
        <v>0</v>
      </c>
      <c r="CI150" s="199">
        <v>0</v>
      </c>
      <c r="CJ150" s="199">
        <v>0</v>
      </c>
      <c r="CK150" s="199">
        <v>0</v>
      </c>
      <c r="CL150" s="199">
        <v>10</v>
      </c>
      <c r="CM150" s="199">
        <v>0</v>
      </c>
      <c r="CN150" s="199">
        <v>245</v>
      </c>
      <c r="CO150" s="199">
        <v>30</v>
      </c>
      <c r="CP150" s="199">
        <v>0</v>
      </c>
      <c r="CQ150" s="199">
        <v>0</v>
      </c>
      <c r="CR150" s="199">
        <v>0</v>
      </c>
      <c r="CS150" s="199">
        <v>0</v>
      </c>
      <c r="CT150" s="199">
        <v>0</v>
      </c>
      <c r="CU150" s="199">
        <v>5</v>
      </c>
      <c r="CV150" s="199">
        <v>0</v>
      </c>
      <c r="CW150" s="199">
        <v>0</v>
      </c>
      <c r="CX150" s="199">
        <v>0</v>
      </c>
      <c r="CY150" s="199">
        <v>0</v>
      </c>
      <c r="CZ150" s="199">
        <v>0</v>
      </c>
      <c r="DA150" s="199">
        <v>0</v>
      </c>
      <c r="DB150" s="199">
        <v>0</v>
      </c>
      <c r="DC150" s="199">
        <v>0</v>
      </c>
      <c r="DD150" s="199">
        <v>0</v>
      </c>
      <c r="DE150" s="199">
        <v>0</v>
      </c>
      <c r="DF150" s="199">
        <v>0</v>
      </c>
      <c r="DG150" s="199">
        <v>0</v>
      </c>
      <c r="DH150" s="199">
        <v>0</v>
      </c>
      <c r="DI150" s="199">
        <v>10</v>
      </c>
      <c r="DJ150" s="199">
        <v>0</v>
      </c>
      <c r="DK150" s="199">
        <v>0</v>
      </c>
      <c r="DL150" s="199">
        <v>0</v>
      </c>
      <c r="DM150" s="199">
        <v>0</v>
      </c>
      <c r="DN150" s="199">
        <v>0</v>
      </c>
      <c r="DO150" s="199">
        <v>0</v>
      </c>
      <c r="DP150" s="199">
        <v>0</v>
      </c>
      <c r="DQ150" s="199">
        <v>0</v>
      </c>
      <c r="DR150" s="199">
        <v>0</v>
      </c>
      <c r="DS150" s="199">
        <v>0</v>
      </c>
      <c r="DT150" s="199">
        <v>0</v>
      </c>
      <c r="DU150" s="199">
        <v>0</v>
      </c>
      <c r="DV150" s="199">
        <v>0</v>
      </c>
      <c r="DW150" s="199">
        <v>0</v>
      </c>
      <c r="DX150" s="199">
        <v>0</v>
      </c>
      <c r="DY150" s="199">
        <v>40</v>
      </c>
      <c r="DZ150" s="199">
        <v>5</v>
      </c>
      <c r="EA150" s="199">
        <v>0</v>
      </c>
      <c r="EB150" s="199">
        <v>0</v>
      </c>
      <c r="EC150" s="199">
        <v>0</v>
      </c>
      <c r="ED150" s="199">
        <v>0</v>
      </c>
      <c r="EE150" s="199">
        <v>0</v>
      </c>
      <c r="EF150" s="199">
        <v>0</v>
      </c>
      <c r="EG150" s="199">
        <v>90</v>
      </c>
      <c r="EH150" s="199">
        <v>0</v>
      </c>
      <c r="EI150" s="199">
        <v>0</v>
      </c>
      <c r="EJ150" s="199">
        <v>0</v>
      </c>
      <c r="EK150" s="199">
        <v>0</v>
      </c>
      <c r="EL150" s="199">
        <v>0</v>
      </c>
      <c r="EM150" s="199">
        <v>0</v>
      </c>
      <c r="EN150" s="199">
        <v>0</v>
      </c>
      <c r="EO150" s="199">
        <v>0</v>
      </c>
      <c r="EP150" s="199">
        <v>0</v>
      </c>
      <c r="EQ150" s="199">
        <v>0</v>
      </c>
      <c r="ER150" s="199">
        <v>0</v>
      </c>
      <c r="ES150" s="199">
        <v>0</v>
      </c>
    </row>
    <row r="151" spans="1:149" ht="12" customHeight="1">
      <c r="A151" s="44" t="s">
        <v>36</v>
      </c>
      <c r="B151" s="2" t="s">
        <v>58</v>
      </c>
      <c r="C151" s="2" t="s">
        <v>56</v>
      </c>
      <c r="D151" s="2" t="s">
        <v>57</v>
      </c>
      <c r="E151" s="88" t="s">
        <v>114</v>
      </c>
      <c r="F151" s="4">
        <v>3.8</v>
      </c>
      <c r="G151" s="2" t="s">
        <v>29</v>
      </c>
      <c r="H151" s="2">
        <v>41840</v>
      </c>
      <c r="I151" s="64">
        <v>79.5</v>
      </c>
      <c r="J151" s="64">
        <v>26.72</v>
      </c>
      <c r="K151" s="2">
        <v>29.22</v>
      </c>
      <c r="L151" s="2">
        <v>7.54</v>
      </c>
      <c r="M151" s="2" t="s">
        <v>29</v>
      </c>
      <c r="N151" s="2">
        <v>0.53</v>
      </c>
      <c r="O151" s="2">
        <v>0.01</v>
      </c>
      <c r="P151" s="2">
        <v>0.61</v>
      </c>
      <c r="Q151" s="2">
        <v>0.62</v>
      </c>
      <c r="R151" s="2">
        <v>2.1999999999999999E-2</v>
      </c>
      <c r="S151" s="2">
        <v>9.2999999999999999E-2</v>
      </c>
      <c r="T151" s="2">
        <v>4.2000000000000003E-2</v>
      </c>
      <c r="U151" s="2">
        <v>2.5</v>
      </c>
      <c r="V151" s="2" t="s">
        <v>29</v>
      </c>
      <c r="W151" s="2" t="s">
        <v>29</v>
      </c>
      <c r="X151" s="157" t="s">
        <v>314</v>
      </c>
      <c r="Y151" s="288">
        <v>48917.645000000004</v>
      </c>
      <c r="Z151" s="289">
        <v>9433.5220000000008</v>
      </c>
      <c r="AA151" s="290">
        <v>39234.118000000002</v>
      </c>
      <c r="AB151" s="92">
        <v>370307.40600000002</v>
      </c>
      <c r="AC151" s="92">
        <v>6650.1330000000007</v>
      </c>
      <c r="AD151" s="291">
        <f t="shared" si="17"/>
        <v>3.8228303311058851</v>
      </c>
      <c r="AE151" s="292">
        <f t="shared" si="18"/>
        <v>10740</v>
      </c>
      <c r="AF151" s="291">
        <f>LOG(AE151)</f>
        <v>4.0310042813635372</v>
      </c>
      <c r="AG151" s="100">
        <v>10368582.834176002</v>
      </c>
      <c r="AH151" s="99">
        <v>6633466</v>
      </c>
      <c r="AI151" s="109">
        <v>1515030.3</v>
      </c>
      <c r="AJ151" s="106">
        <v>5118435.7</v>
      </c>
      <c r="AK151" s="114">
        <v>10540</v>
      </c>
      <c r="AL151" s="114">
        <v>40</v>
      </c>
      <c r="AM151" s="114">
        <v>120</v>
      </c>
      <c r="AN151" s="114">
        <v>0</v>
      </c>
      <c r="AO151" s="114">
        <v>40</v>
      </c>
      <c r="AP151" s="114">
        <v>0</v>
      </c>
      <c r="AQ151" s="114">
        <v>0</v>
      </c>
      <c r="AR151" s="114">
        <v>0</v>
      </c>
      <c r="AS151" s="114">
        <v>0</v>
      </c>
      <c r="AT151" s="114">
        <v>0</v>
      </c>
      <c r="AU151" s="199">
        <v>0</v>
      </c>
      <c r="AV151" s="199">
        <v>0</v>
      </c>
      <c r="AW151" s="199">
        <v>0</v>
      </c>
      <c r="AX151" s="199">
        <v>0</v>
      </c>
      <c r="AY151" s="199">
        <v>0</v>
      </c>
      <c r="AZ151" s="199">
        <v>0</v>
      </c>
      <c r="BA151" s="199">
        <v>0</v>
      </c>
      <c r="BB151" s="199">
        <v>0</v>
      </c>
      <c r="BC151" s="199">
        <v>10</v>
      </c>
      <c r="BD151" s="199">
        <v>0</v>
      </c>
      <c r="BE151" s="199">
        <v>40</v>
      </c>
      <c r="BF151" s="199">
        <v>0</v>
      </c>
      <c r="BG151" s="199">
        <v>0</v>
      </c>
      <c r="BH151" s="199">
        <v>0</v>
      </c>
      <c r="BI151" s="199">
        <v>0</v>
      </c>
      <c r="BJ151" s="199">
        <v>0</v>
      </c>
      <c r="BK151" s="199">
        <v>0</v>
      </c>
      <c r="BL151" s="199">
        <v>0</v>
      </c>
      <c r="BM151" s="199">
        <v>10450</v>
      </c>
      <c r="BN151" s="199">
        <v>0</v>
      </c>
      <c r="BO151" s="199">
        <v>0</v>
      </c>
      <c r="BP151" s="199">
        <v>40</v>
      </c>
      <c r="BQ151" s="199">
        <v>0</v>
      </c>
      <c r="BR151" s="199">
        <v>0</v>
      </c>
      <c r="BS151" s="199">
        <v>0</v>
      </c>
      <c r="BT151" s="199">
        <v>10</v>
      </c>
      <c r="BU151" s="199">
        <v>0</v>
      </c>
      <c r="BV151" s="199">
        <v>0</v>
      </c>
      <c r="BW151" s="199">
        <v>0</v>
      </c>
      <c r="BX151" s="199">
        <v>0</v>
      </c>
      <c r="BY151" s="199">
        <v>20</v>
      </c>
      <c r="BZ151" s="199">
        <v>0</v>
      </c>
      <c r="CA151" s="199">
        <v>0</v>
      </c>
      <c r="CB151" s="199">
        <v>0</v>
      </c>
      <c r="CC151" s="199">
        <v>0</v>
      </c>
      <c r="CD151" s="199">
        <v>10</v>
      </c>
      <c r="CE151" s="199">
        <v>0</v>
      </c>
      <c r="CF151" s="199">
        <v>0</v>
      </c>
      <c r="CG151" s="199">
        <v>0</v>
      </c>
      <c r="CH151" s="199">
        <v>0</v>
      </c>
      <c r="CI151" s="199">
        <v>0</v>
      </c>
      <c r="CJ151" s="199">
        <v>0</v>
      </c>
      <c r="CK151" s="199">
        <v>0</v>
      </c>
      <c r="CL151" s="199">
        <v>0</v>
      </c>
      <c r="CM151" s="199">
        <v>0</v>
      </c>
      <c r="CN151" s="199">
        <v>90</v>
      </c>
      <c r="CO151" s="199">
        <v>0</v>
      </c>
      <c r="CP151" s="199">
        <v>0</v>
      </c>
      <c r="CQ151" s="199">
        <v>10</v>
      </c>
      <c r="CR151" s="199">
        <v>0</v>
      </c>
      <c r="CS151" s="199">
        <v>0</v>
      </c>
      <c r="CT151" s="199">
        <v>0</v>
      </c>
      <c r="CU151" s="199">
        <v>20</v>
      </c>
      <c r="CV151" s="199">
        <v>0</v>
      </c>
      <c r="CW151" s="199">
        <v>0</v>
      </c>
      <c r="CX151" s="199">
        <v>0</v>
      </c>
      <c r="CY151" s="199">
        <v>0</v>
      </c>
      <c r="CZ151" s="199">
        <v>0</v>
      </c>
      <c r="DA151" s="199">
        <v>0</v>
      </c>
      <c r="DB151" s="199">
        <v>0</v>
      </c>
      <c r="DC151" s="199">
        <v>0</v>
      </c>
      <c r="DD151" s="199">
        <v>0</v>
      </c>
      <c r="DE151" s="199">
        <v>0</v>
      </c>
      <c r="DF151" s="199">
        <v>0</v>
      </c>
      <c r="DG151" s="199">
        <v>0</v>
      </c>
      <c r="DH151" s="199">
        <v>0</v>
      </c>
      <c r="DI151" s="199">
        <v>0</v>
      </c>
      <c r="DJ151" s="199">
        <v>0</v>
      </c>
      <c r="DK151" s="199">
        <v>0</v>
      </c>
      <c r="DL151" s="199">
        <v>0</v>
      </c>
      <c r="DM151" s="199">
        <v>0</v>
      </c>
      <c r="DN151" s="199">
        <v>0</v>
      </c>
      <c r="DO151" s="199">
        <v>0</v>
      </c>
      <c r="DP151" s="199">
        <v>0</v>
      </c>
      <c r="DQ151" s="199">
        <v>0</v>
      </c>
      <c r="DR151" s="199">
        <v>0</v>
      </c>
      <c r="DS151" s="199">
        <v>0</v>
      </c>
      <c r="DT151" s="199">
        <v>0</v>
      </c>
      <c r="DU151" s="199">
        <v>0</v>
      </c>
      <c r="DV151" s="199">
        <v>0</v>
      </c>
      <c r="DW151" s="199">
        <v>0</v>
      </c>
      <c r="DX151" s="199">
        <v>0</v>
      </c>
      <c r="DY151" s="199">
        <v>40</v>
      </c>
      <c r="DZ151" s="199">
        <v>0</v>
      </c>
      <c r="EA151" s="199">
        <v>0</v>
      </c>
      <c r="EB151" s="199">
        <v>0</v>
      </c>
      <c r="EC151" s="199">
        <v>0</v>
      </c>
      <c r="ED151" s="199">
        <v>0</v>
      </c>
      <c r="EE151" s="199">
        <v>0</v>
      </c>
      <c r="EF151" s="199">
        <v>0</v>
      </c>
      <c r="EG151" s="199">
        <v>0</v>
      </c>
      <c r="EH151" s="199">
        <v>0</v>
      </c>
      <c r="EI151" s="199">
        <v>0</v>
      </c>
      <c r="EJ151" s="199">
        <v>0</v>
      </c>
      <c r="EK151" s="199">
        <v>0</v>
      </c>
      <c r="EL151" s="199">
        <v>0</v>
      </c>
      <c r="EM151" s="199">
        <v>0</v>
      </c>
      <c r="EN151" s="199">
        <v>0</v>
      </c>
      <c r="EO151" s="199">
        <v>0</v>
      </c>
      <c r="EP151" s="199">
        <v>0</v>
      </c>
      <c r="EQ151" s="199">
        <v>0</v>
      </c>
      <c r="ER151" s="199">
        <v>0</v>
      </c>
      <c r="ES151" s="199">
        <v>0</v>
      </c>
    </row>
    <row r="152" spans="1:149" ht="12" customHeight="1">
      <c r="A152" s="44" t="s">
        <v>36</v>
      </c>
      <c r="B152" s="2" t="s">
        <v>60</v>
      </c>
      <c r="C152" s="2" t="s">
        <v>56</v>
      </c>
      <c r="D152" s="2" t="s">
        <v>57</v>
      </c>
      <c r="E152" s="87" t="s">
        <v>113</v>
      </c>
      <c r="F152" s="4">
        <v>0.51300000000000001</v>
      </c>
      <c r="G152" s="2">
        <v>1.7</v>
      </c>
      <c r="H152" s="2">
        <v>38580</v>
      </c>
      <c r="I152" s="64">
        <v>57.3</v>
      </c>
      <c r="J152" s="64">
        <v>24.47</v>
      </c>
      <c r="K152" s="2">
        <v>27.37</v>
      </c>
      <c r="L152" s="2">
        <v>7.47</v>
      </c>
      <c r="M152" s="2">
        <v>7.1000000000000004E-3</v>
      </c>
      <c r="N152" s="2">
        <v>0.5</v>
      </c>
      <c r="O152" s="2">
        <v>1.4999999999999999E-2</v>
      </c>
      <c r="P152" s="2">
        <v>0.75</v>
      </c>
      <c r="Q152" s="2">
        <v>0.76</v>
      </c>
      <c r="R152" s="2">
        <v>2.7E-2</v>
      </c>
      <c r="S152" s="2">
        <v>0.1</v>
      </c>
      <c r="T152" s="2">
        <v>4.2999999999999997E-2</v>
      </c>
      <c r="U152" s="2">
        <v>3</v>
      </c>
      <c r="V152" s="2">
        <v>120</v>
      </c>
      <c r="W152" s="2">
        <v>8</v>
      </c>
      <c r="X152" s="157" t="s">
        <v>314</v>
      </c>
      <c r="Y152" s="288">
        <v>26267.192000000003</v>
      </c>
      <c r="Z152" s="289">
        <v>8133.496000000001</v>
      </c>
      <c r="AA152" s="290">
        <v>18867.044000000002</v>
      </c>
      <c r="AB152" s="92">
        <v>347590.28500000003</v>
      </c>
      <c r="AC152" s="92">
        <v>19933.732000000004</v>
      </c>
      <c r="AD152" s="291">
        <f t="shared" si="17"/>
        <v>4.2995886150715288</v>
      </c>
      <c r="AE152" s="292">
        <f t="shared" si="18"/>
        <v>1205</v>
      </c>
      <c r="AF152" s="291">
        <f>LOG(AE152)</f>
        <v>3.0809870469108871</v>
      </c>
      <c r="AG152" s="98">
        <v>7167910.0886680009</v>
      </c>
      <c r="AH152" s="99">
        <v>7856823.8000000007</v>
      </c>
      <c r="AI152" s="213">
        <v>4315086.3000000007</v>
      </c>
      <c r="AJ152" s="106">
        <v>3541737.5000000005</v>
      </c>
      <c r="AK152" s="114">
        <v>130</v>
      </c>
      <c r="AL152" s="114">
        <v>575</v>
      </c>
      <c r="AM152" s="114">
        <v>0</v>
      </c>
      <c r="AN152" s="114">
        <v>35</v>
      </c>
      <c r="AO152" s="114">
        <v>0</v>
      </c>
      <c r="AP152" s="114">
        <v>465</v>
      </c>
      <c r="AQ152" s="114">
        <v>0</v>
      </c>
      <c r="AR152" s="114">
        <v>0</v>
      </c>
      <c r="AS152" s="114">
        <v>0</v>
      </c>
      <c r="AT152" s="114">
        <v>0</v>
      </c>
      <c r="AU152" s="199">
        <v>0</v>
      </c>
      <c r="AV152" s="199">
        <v>0</v>
      </c>
      <c r="AW152" s="199">
        <v>0</v>
      </c>
      <c r="AX152" s="199">
        <v>0</v>
      </c>
      <c r="AY152" s="199">
        <v>0</v>
      </c>
      <c r="AZ152" s="199">
        <v>0</v>
      </c>
      <c r="BA152" s="199">
        <v>0</v>
      </c>
      <c r="BB152" s="199">
        <v>5</v>
      </c>
      <c r="BC152" s="199">
        <v>0</v>
      </c>
      <c r="BD152" s="199">
        <v>0</v>
      </c>
      <c r="BE152" s="199">
        <v>0</v>
      </c>
      <c r="BF152" s="199">
        <v>0</v>
      </c>
      <c r="BG152" s="199">
        <v>0</v>
      </c>
      <c r="BH152" s="199">
        <v>5</v>
      </c>
      <c r="BI152" s="199">
        <v>0</v>
      </c>
      <c r="BJ152" s="199">
        <v>0</v>
      </c>
      <c r="BK152" s="199">
        <v>0</v>
      </c>
      <c r="BL152" s="199">
        <v>0</v>
      </c>
      <c r="BM152" s="199">
        <v>110</v>
      </c>
      <c r="BN152" s="199">
        <v>0</v>
      </c>
      <c r="BO152" s="199">
        <v>0</v>
      </c>
      <c r="BP152" s="199">
        <v>0</v>
      </c>
      <c r="BQ152" s="199">
        <v>0</v>
      </c>
      <c r="BR152" s="199">
        <v>0</v>
      </c>
      <c r="BS152" s="199">
        <v>0</v>
      </c>
      <c r="BT152" s="199">
        <v>0</v>
      </c>
      <c r="BU152" s="199">
        <v>0</v>
      </c>
      <c r="BV152" s="199">
        <v>0</v>
      </c>
      <c r="BW152" s="199">
        <v>0</v>
      </c>
      <c r="BX152" s="199">
        <v>0</v>
      </c>
      <c r="BY152" s="199">
        <v>5</v>
      </c>
      <c r="BZ152" s="199">
        <v>0</v>
      </c>
      <c r="CA152" s="199">
        <v>0</v>
      </c>
      <c r="CB152" s="199">
        <v>0</v>
      </c>
      <c r="CC152" s="199">
        <v>0</v>
      </c>
      <c r="CD152" s="199">
        <v>5</v>
      </c>
      <c r="CE152" s="199">
        <v>5</v>
      </c>
      <c r="CF152" s="199">
        <v>40</v>
      </c>
      <c r="CG152" s="199">
        <v>0</v>
      </c>
      <c r="CH152" s="199">
        <v>0</v>
      </c>
      <c r="CI152" s="199">
        <v>0</v>
      </c>
      <c r="CJ152" s="199">
        <v>0</v>
      </c>
      <c r="CK152" s="199">
        <v>0</v>
      </c>
      <c r="CL152" s="199">
        <v>0</v>
      </c>
      <c r="CM152" s="199">
        <v>0</v>
      </c>
      <c r="CN152" s="199">
        <v>180</v>
      </c>
      <c r="CO152" s="199">
        <v>15</v>
      </c>
      <c r="CP152" s="199">
        <v>0</v>
      </c>
      <c r="CQ152" s="199">
        <v>40</v>
      </c>
      <c r="CR152" s="199">
        <v>10</v>
      </c>
      <c r="CS152" s="199">
        <v>0</v>
      </c>
      <c r="CT152" s="199">
        <v>0</v>
      </c>
      <c r="CU152" s="199">
        <v>5</v>
      </c>
      <c r="CV152" s="199">
        <v>0</v>
      </c>
      <c r="CW152" s="199">
        <v>0</v>
      </c>
      <c r="CX152" s="199">
        <v>0</v>
      </c>
      <c r="CY152" s="199">
        <v>0</v>
      </c>
      <c r="CZ152" s="199">
        <v>0</v>
      </c>
      <c r="DA152" s="199">
        <v>0</v>
      </c>
      <c r="DB152" s="199">
        <v>0</v>
      </c>
      <c r="DC152" s="199">
        <v>0</v>
      </c>
      <c r="DD152" s="199">
        <v>0</v>
      </c>
      <c r="DE152" s="199">
        <v>0</v>
      </c>
      <c r="DF152" s="199">
        <v>0</v>
      </c>
      <c r="DG152" s="199">
        <v>0</v>
      </c>
      <c r="DH152" s="199">
        <v>5</v>
      </c>
      <c r="DI152" s="199">
        <v>275</v>
      </c>
      <c r="DJ152" s="199">
        <v>0</v>
      </c>
      <c r="DK152" s="199">
        <v>0</v>
      </c>
      <c r="DL152" s="199">
        <v>0</v>
      </c>
      <c r="DM152" s="199">
        <v>0</v>
      </c>
      <c r="DN152" s="199">
        <v>0</v>
      </c>
      <c r="DO152" s="199">
        <v>0</v>
      </c>
      <c r="DP152" s="199">
        <v>0</v>
      </c>
      <c r="DQ152" s="199">
        <v>0</v>
      </c>
      <c r="DR152" s="199">
        <v>0</v>
      </c>
      <c r="DS152" s="199">
        <v>0</v>
      </c>
      <c r="DT152" s="199">
        <v>0</v>
      </c>
      <c r="DU152" s="199">
        <v>0</v>
      </c>
      <c r="DV152" s="199">
        <v>0</v>
      </c>
      <c r="DW152" s="199">
        <v>0</v>
      </c>
      <c r="DX152" s="199">
        <v>0</v>
      </c>
      <c r="DY152" s="199">
        <v>25</v>
      </c>
      <c r="DZ152" s="199">
        <v>10</v>
      </c>
      <c r="EA152" s="199">
        <v>0</v>
      </c>
      <c r="EB152" s="199">
        <v>0</v>
      </c>
      <c r="EC152" s="199">
        <v>0</v>
      </c>
      <c r="ED152" s="199">
        <v>0</v>
      </c>
      <c r="EE152" s="199">
        <v>0</v>
      </c>
      <c r="EF152" s="199">
        <v>0</v>
      </c>
      <c r="EG152" s="199">
        <v>465</v>
      </c>
      <c r="EH152" s="199">
        <v>0</v>
      </c>
      <c r="EI152" s="199">
        <v>0</v>
      </c>
      <c r="EJ152" s="199">
        <v>0</v>
      </c>
      <c r="EK152" s="199">
        <v>0</v>
      </c>
      <c r="EL152" s="199">
        <v>0</v>
      </c>
      <c r="EM152" s="199">
        <v>0</v>
      </c>
      <c r="EN152" s="199">
        <v>0</v>
      </c>
      <c r="EO152" s="199">
        <v>0</v>
      </c>
      <c r="EP152" s="199">
        <v>0</v>
      </c>
      <c r="EQ152" s="199">
        <v>0</v>
      </c>
      <c r="ER152" s="199">
        <v>0</v>
      </c>
      <c r="ES152" s="199">
        <v>0</v>
      </c>
    </row>
    <row r="153" spans="1:149" ht="12" customHeight="1" thickBot="1">
      <c r="A153" s="45" t="s">
        <v>36</v>
      </c>
      <c r="B153" s="12" t="s">
        <v>60</v>
      </c>
      <c r="C153" s="12" t="s">
        <v>56</v>
      </c>
      <c r="D153" s="12" t="s">
        <v>57</v>
      </c>
      <c r="E153" s="89" t="s">
        <v>114</v>
      </c>
      <c r="F153" s="14">
        <v>3.7</v>
      </c>
      <c r="G153" s="2" t="s">
        <v>29</v>
      </c>
      <c r="H153" s="2">
        <v>43110</v>
      </c>
      <c r="I153" s="64">
        <v>44.2</v>
      </c>
      <c r="J153" s="64">
        <v>28.15</v>
      </c>
      <c r="K153" s="2">
        <v>27.61</v>
      </c>
      <c r="L153" s="2">
        <v>7.52</v>
      </c>
      <c r="M153" s="2" t="s">
        <v>29</v>
      </c>
      <c r="N153" s="2">
        <v>0.38</v>
      </c>
      <c r="O153" s="2">
        <v>0.01</v>
      </c>
      <c r="P153" s="2">
        <v>0.54</v>
      </c>
      <c r="Q153" s="2">
        <v>0.55000000000000004</v>
      </c>
      <c r="R153" s="2">
        <v>1.9E-2</v>
      </c>
      <c r="S153" s="2">
        <v>0.1</v>
      </c>
      <c r="T153" s="2">
        <v>4.1000000000000002E-2</v>
      </c>
      <c r="U153" s="2">
        <v>3</v>
      </c>
      <c r="V153" s="2" t="s">
        <v>29</v>
      </c>
      <c r="W153" s="2" t="s">
        <v>29</v>
      </c>
      <c r="X153" s="157" t="s">
        <v>314</v>
      </c>
      <c r="Y153" s="288">
        <v>60767.882000000005</v>
      </c>
      <c r="Z153" s="289">
        <v>25600.512000000002</v>
      </c>
      <c r="AA153" s="290">
        <v>36334.06</v>
      </c>
      <c r="AB153" s="93">
        <v>534094.01500000001</v>
      </c>
      <c r="AC153" s="93">
        <v>44617.559000000001</v>
      </c>
      <c r="AD153" s="291"/>
      <c r="AE153" s="292">
        <f t="shared" si="18"/>
        <v>397.5</v>
      </c>
      <c r="AF153" s="291"/>
      <c r="AG153" s="101">
        <v>9744225.8139520008</v>
      </c>
      <c r="AH153" s="102">
        <v>10241871.5</v>
      </c>
      <c r="AI153" s="110">
        <v>4351753.7</v>
      </c>
      <c r="AJ153" s="110">
        <v>5890117.8000000007</v>
      </c>
      <c r="AK153" s="114">
        <v>187.5</v>
      </c>
      <c r="AL153" s="114">
        <v>196.25</v>
      </c>
      <c r="AM153" s="114">
        <v>0</v>
      </c>
      <c r="AN153" s="114">
        <v>1.25</v>
      </c>
      <c r="AO153" s="114">
        <v>0</v>
      </c>
      <c r="AP153" s="114">
        <v>7.5</v>
      </c>
      <c r="AQ153" s="114">
        <v>0</v>
      </c>
      <c r="AR153" s="114">
        <v>0</v>
      </c>
      <c r="AS153" s="114">
        <v>0</v>
      </c>
      <c r="AT153" s="114">
        <v>5</v>
      </c>
      <c r="AU153" s="199">
        <v>0</v>
      </c>
      <c r="AV153" s="199">
        <v>0</v>
      </c>
      <c r="AW153" s="199">
        <v>0</v>
      </c>
      <c r="AX153" s="199">
        <v>0</v>
      </c>
      <c r="AY153" s="199">
        <v>0</v>
      </c>
      <c r="AZ153" s="199">
        <v>0</v>
      </c>
      <c r="BA153" s="199">
        <v>0</v>
      </c>
      <c r="BB153" s="199">
        <v>0</v>
      </c>
      <c r="BC153" s="199">
        <v>0</v>
      </c>
      <c r="BD153" s="199">
        <v>11.25</v>
      </c>
      <c r="BE153" s="199">
        <v>1.25</v>
      </c>
      <c r="BF153" s="199">
        <v>0</v>
      </c>
      <c r="BG153" s="199">
        <v>0</v>
      </c>
      <c r="BH153" s="199">
        <v>3.75</v>
      </c>
      <c r="BI153" s="199">
        <v>0</v>
      </c>
      <c r="BJ153" s="199">
        <v>0</v>
      </c>
      <c r="BK153" s="199">
        <v>0</v>
      </c>
      <c r="BL153" s="199">
        <v>0</v>
      </c>
      <c r="BM153" s="199">
        <v>151.25</v>
      </c>
      <c r="BN153" s="199">
        <v>1.25</v>
      </c>
      <c r="BO153" s="199">
        <v>3.75</v>
      </c>
      <c r="BP153" s="199">
        <v>0</v>
      </c>
      <c r="BQ153" s="199">
        <v>0</v>
      </c>
      <c r="BR153" s="199">
        <v>0</v>
      </c>
      <c r="BS153" s="199">
        <v>0</v>
      </c>
      <c r="BT153" s="199">
        <v>0</v>
      </c>
      <c r="BU153" s="199">
        <v>0</v>
      </c>
      <c r="BV153" s="199">
        <v>0</v>
      </c>
      <c r="BW153" s="199">
        <v>0</v>
      </c>
      <c r="BX153" s="199">
        <v>0</v>
      </c>
      <c r="BY153" s="199">
        <v>8.75</v>
      </c>
      <c r="BZ153" s="199">
        <v>0</v>
      </c>
      <c r="CA153" s="199">
        <v>0</v>
      </c>
      <c r="CB153" s="199">
        <v>0</v>
      </c>
      <c r="CC153" s="199">
        <v>6.25</v>
      </c>
      <c r="CD153" s="199">
        <v>0</v>
      </c>
      <c r="CE153" s="199">
        <v>0</v>
      </c>
      <c r="CF153" s="199">
        <v>37.5</v>
      </c>
      <c r="CG153" s="199">
        <v>0</v>
      </c>
      <c r="CH153" s="199">
        <v>0</v>
      </c>
      <c r="CI153" s="199">
        <v>0</v>
      </c>
      <c r="CJ153" s="199">
        <v>0</v>
      </c>
      <c r="CK153" s="199">
        <v>0</v>
      </c>
      <c r="CL153" s="199">
        <v>13.75</v>
      </c>
      <c r="CM153" s="199">
        <v>0</v>
      </c>
      <c r="CN153" s="199">
        <v>101.25</v>
      </c>
      <c r="CO153" s="199">
        <v>21.25</v>
      </c>
      <c r="CP153" s="199">
        <v>0</v>
      </c>
      <c r="CQ153" s="199">
        <v>5</v>
      </c>
      <c r="CR153" s="199">
        <v>2.5</v>
      </c>
      <c r="CS153" s="199">
        <v>0</v>
      </c>
      <c r="CT153" s="199">
        <v>0</v>
      </c>
      <c r="CU153" s="199">
        <v>1.25</v>
      </c>
      <c r="CV153" s="199">
        <v>0</v>
      </c>
      <c r="CW153" s="199">
        <v>0</v>
      </c>
      <c r="CX153" s="199">
        <v>0</v>
      </c>
      <c r="CY153" s="199">
        <v>0</v>
      </c>
      <c r="CZ153" s="199">
        <v>0</v>
      </c>
      <c r="DA153" s="199">
        <v>0</v>
      </c>
      <c r="DB153" s="199">
        <v>0</v>
      </c>
      <c r="DC153" s="199">
        <v>1.25</v>
      </c>
      <c r="DD153" s="199">
        <v>3.75</v>
      </c>
      <c r="DE153" s="199">
        <v>0</v>
      </c>
      <c r="DF153" s="199">
        <v>0</v>
      </c>
      <c r="DG153" s="199">
        <v>0</v>
      </c>
      <c r="DH153" s="199">
        <v>0</v>
      </c>
      <c r="DI153" s="199">
        <v>8.75</v>
      </c>
      <c r="DJ153" s="199">
        <v>0</v>
      </c>
      <c r="DK153" s="199">
        <v>0</v>
      </c>
      <c r="DL153" s="199">
        <v>0</v>
      </c>
      <c r="DM153" s="199">
        <v>0</v>
      </c>
      <c r="DN153" s="199">
        <v>0</v>
      </c>
      <c r="DO153" s="199">
        <v>0</v>
      </c>
      <c r="DP153" s="199">
        <v>0</v>
      </c>
      <c r="DQ153" s="199">
        <v>0</v>
      </c>
      <c r="DR153" s="199">
        <v>0</v>
      </c>
      <c r="DS153" s="199">
        <v>0</v>
      </c>
      <c r="DT153" s="199">
        <v>0</v>
      </c>
      <c r="DU153" s="199">
        <v>0</v>
      </c>
      <c r="DV153" s="199">
        <v>0</v>
      </c>
      <c r="DW153" s="199">
        <v>0</v>
      </c>
      <c r="DX153" s="199">
        <v>0</v>
      </c>
      <c r="DY153" s="199">
        <v>1.25</v>
      </c>
      <c r="DZ153" s="199">
        <v>0</v>
      </c>
      <c r="EA153" s="199">
        <v>0</v>
      </c>
      <c r="EB153" s="199">
        <v>0</v>
      </c>
      <c r="EC153" s="199">
        <v>0</v>
      </c>
      <c r="ED153" s="199">
        <v>0</v>
      </c>
      <c r="EE153" s="199">
        <v>0</v>
      </c>
      <c r="EF153" s="199">
        <v>0</v>
      </c>
      <c r="EG153" s="199">
        <v>7.5</v>
      </c>
      <c r="EH153" s="199">
        <v>0</v>
      </c>
      <c r="EI153" s="199">
        <v>0</v>
      </c>
      <c r="EJ153" s="199">
        <v>0</v>
      </c>
      <c r="EK153" s="199">
        <v>0</v>
      </c>
      <c r="EL153" s="199">
        <v>0</v>
      </c>
      <c r="EM153" s="199">
        <v>0</v>
      </c>
      <c r="EN153" s="199">
        <v>0</v>
      </c>
      <c r="EO153" s="199">
        <v>0</v>
      </c>
      <c r="EP153" s="199">
        <v>5</v>
      </c>
      <c r="EQ153" s="199">
        <v>0</v>
      </c>
      <c r="ER153" s="199">
        <v>0</v>
      </c>
      <c r="ES153" s="199">
        <v>0</v>
      </c>
    </row>
    <row r="154" spans="1:149" ht="12" customHeight="1">
      <c r="A154" s="44" t="s">
        <v>36</v>
      </c>
      <c r="B154" s="2" t="s">
        <v>63</v>
      </c>
      <c r="C154" s="2" t="s">
        <v>62</v>
      </c>
      <c r="D154" s="2" t="s">
        <v>57</v>
      </c>
      <c r="E154" s="90" t="s">
        <v>113</v>
      </c>
      <c r="F154" s="4">
        <v>0.48899999999999999</v>
      </c>
      <c r="G154" s="2">
        <v>0.5</v>
      </c>
      <c r="H154" s="2">
        <v>26260</v>
      </c>
      <c r="I154" s="64">
        <v>82.2</v>
      </c>
      <c r="J154" s="64">
        <v>16.05</v>
      </c>
      <c r="K154" s="2">
        <v>24.51</v>
      </c>
      <c r="L154" s="2">
        <v>7.73</v>
      </c>
      <c r="M154" s="2">
        <v>2.1000000000000001E-2</v>
      </c>
      <c r="N154" s="2">
        <v>0.9</v>
      </c>
      <c r="O154" s="2">
        <v>0.01</v>
      </c>
      <c r="P154" s="2">
        <v>1.2</v>
      </c>
      <c r="Q154" s="2">
        <v>1.2</v>
      </c>
      <c r="R154" s="2">
        <v>1.7000000000000001E-2</v>
      </c>
      <c r="S154" s="2">
        <v>0.12</v>
      </c>
      <c r="T154" s="2">
        <v>1.2999999999999999E-2</v>
      </c>
      <c r="U154" s="2">
        <v>1.1000000000000001</v>
      </c>
      <c r="V154" s="2">
        <v>130</v>
      </c>
      <c r="W154" s="2">
        <v>20</v>
      </c>
      <c r="X154" s="157" t="s">
        <v>314</v>
      </c>
      <c r="Y154" s="288">
        <v>57717.821000000004</v>
      </c>
      <c r="Z154" s="294">
        <v>8600.1720000000005</v>
      </c>
      <c r="AA154" s="295">
        <v>49850.997000000003</v>
      </c>
      <c r="AB154" s="94">
        <v>591561.83100000001</v>
      </c>
      <c r="AC154" s="94">
        <v>14250.285000000002</v>
      </c>
      <c r="AD154" s="291">
        <f t="shared" ref="AD154:AD164" si="19">LOG(AC154)</f>
        <v>4.1538235501473091</v>
      </c>
      <c r="AE154" s="292">
        <f t="shared" si="18"/>
        <v>3930</v>
      </c>
      <c r="AF154" s="291">
        <f t="shared" ref="AF154:AF164" si="20">LOG(AE154)</f>
        <v>3.5943925503754266</v>
      </c>
      <c r="AG154" s="98">
        <v>7497436.0123880012</v>
      </c>
      <c r="AH154" s="99">
        <v>11173556.800000001</v>
      </c>
      <c r="AI154" s="213">
        <v>6743468.2000000002</v>
      </c>
      <c r="AJ154" s="106">
        <v>4430088.6000000006</v>
      </c>
      <c r="AK154" s="114">
        <v>125</v>
      </c>
      <c r="AL154" s="114">
        <v>425</v>
      </c>
      <c r="AM154" s="114">
        <v>3295</v>
      </c>
      <c r="AN154" s="114">
        <v>5</v>
      </c>
      <c r="AO154" s="114">
        <v>5</v>
      </c>
      <c r="AP154" s="114">
        <v>75</v>
      </c>
      <c r="AQ154" s="114">
        <v>0</v>
      </c>
      <c r="AR154" s="114">
        <v>0</v>
      </c>
      <c r="AS154" s="114">
        <v>0</v>
      </c>
      <c r="AT154" s="114">
        <v>0</v>
      </c>
      <c r="AU154" s="199">
        <v>0</v>
      </c>
      <c r="AV154" s="199">
        <v>0</v>
      </c>
      <c r="AW154" s="199">
        <v>0</v>
      </c>
      <c r="AX154" s="199">
        <v>0</v>
      </c>
      <c r="AY154" s="199">
        <v>0</v>
      </c>
      <c r="AZ154" s="199">
        <v>0</v>
      </c>
      <c r="BA154" s="199">
        <v>0</v>
      </c>
      <c r="BB154" s="199">
        <v>0</v>
      </c>
      <c r="BC154" s="199">
        <v>0</v>
      </c>
      <c r="BD154" s="199">
        <v>0</v>
      </c>
      <c r="BE154" s="199">
        <v>5</v>
      </c>
      <c r="BF154" s="199">
        <v>0</v>
      </c>
      <c r="BG154" s="199">
        <v>0</v>
      </c>
      <c r="BH154" s="199">
        <v>0</v>
      </c>
      <c r="BI154" s="199">
        <v>0</v>
      </c>
      <c r="BJ154" s="199">
        <v>0</v>
      </c>
      <c r="BK154" s="199">
        <v>0</v>
      </c>
      <c r="BL154" s="199">
        <v>0</v>
      </c>
      <c r="BM154" s="199">
        <v>90</v>
      </c>
      <c r="BN154" s="199">
        <v>0</v>
      </c>
      <c r="BO154" s="199">
        <v>0</v>
      </c>
      <c r="BP154" s="199">
        <v>10</v>
      </c>
      <c r="BQ154" s="199">
        <v>0</v>
      </c>
      <c r="BR154" s="199">
        <v>0</v>
      </c>
      <c r="BS154" s="199">
        <v>0</v>
      </c>
      <c r="BT154" s="199">
        <v>0</v>
      </c>
      <c r="BU154" s="199">
        <v>0</v>
      </c>
      <c r="BV154" s="199">
        <v>0</v>
      </c>
      <c r="BW154" s="199">
        <v>0</v>
      </c>
      <c r="BX154" s="199">
        <v>0</v>
      </c>
      <c r="BY154" s="199">
        <v>20</v>
      </c>
      <c r="BZ154" s="199">
        <v>0</v>
      </c>
      <c r="CA154" s="199">
        <v>0</v>
      </c>
      <c r="CB154" s="199">
        <v>0</v>
      </c>
      <c r="CC154" s="199">
        <v>0</v>
      </c>
      <c r="CD154" s="199">
        <v>0</v>
      </c>
      <c r="CE154" s="199">
        <v>30</v>
      </c>
      <c r="CF154" s="199">
        <v>35</v>
      </c>
      <c r="CG154" s="199">
        <v>0</v>
      </c>
      <c r="CH154" s="199">
        <v>0</v>
      </c>
      <c r="CI154" s="199">
        <v>0</v>
      </c>
      <c r="CJ154" s="199">
        <v>0</v>
      </c>
      <c r="CK154" s="199">
        <v>0</v>
      </c>
      <c r="CL154" s="199">
        <v>5</v>
      </c>
      <c r="CM154" s="199">
        <v>0</v>
      </c>
      <c r="CN154" s="199">
        <v>175</v>
      </c>
      <c r="CO154" s="199">
        <v>5</v>
      </c>
      <c r="CP154" s="199">
        <v>0</v>
      </c>
      <c r="CQ154" s="199">
        <v>10</v>
      </c>
      <c r="CR154" s="199">
        <v>0</v>
      </c>
      <c r="CS154" s="199">
        <v>0</v>
      </c>
      <c r="CT154" s="199">
        <v>0</v>
      </c>
      <c r="CU154" s="199">
        <v>0</v>
      </c>
      <c r="CV154" s="199">
        <v>5</v>
      </c>
      <c r="CW154" s="199">
        <v>0</v>
      </c>
      <c r="CX154" s="199">
        <v>120</v>
      </c>
      <c r="CY154" s="199">
        <v>0</v>
      </c>
      <c r="CZ154" s="199">
        <v>0</v>
      </c>
      <c r="DA154" s="199">
        <v>0</v>
      </c>
      <c r="DB154" s="199">
        <v>0</v>
      </c>
      <c r="DC154" s="199">
        <v>0</v>
      </c>
      <c r="DD154" s="199">
        <v>0</v>
      </c>
      <c r="DE154" s="199">
        <v>0</v>
      </c>
      <c r="DF154" s="199">
        <v>0</v>
      </c>
      <c r="DG154" s="199">
        <v>0</v>
      </c>
      <c r="DH154" s="199">
        <v>0</v>
      </c>
      <c r="DI154" s="199">
        <v>40</v>
      </c>
      <c r="DJ154" s="199">
        <v>0</v>
      </c>
      <c r="DK154" s="199">
        <v>0</v>
      </c>
      <c r="DL154" s="199">
        <v>3295</v>
      </c>
      <c r="DM154" s="199">
        <v>0</v>
      </c>
      <c r="DN154" s="199">
        <v>0</v>
      </c>
      <c r="DO154" s="199">
        <v>0</v>
      </c>
      <c r="DP154" s="199">
        <v>0</v>
      </c>
      <c r="DQ154" s="199">
        <v>0</v>
      </c>
      <c r="DR154" s="199">
        <v>0</v>
      </c>
      <c r="DS154" s="199">
        <v>0</v>
      </c>
      <c r="DT154" s="199">
        <v>0</v>
      </c>
      <c r="DU154" s="199">
        <v>0</v>
      </c>
      <c r="DV154" s="199">
        <v>0</v>
      </c>
      <c r="DW154" s="199">
        <v>0</v>
      </c>
      <c r="DX154" s="199">
        <v>0</v>
      </c>
      <c r="DY154" s="199">
        <v>5</v>
      </c>
      <c r="DZ154" s="199">
        <v>0</v>
      </c>
      <c r="EA154" s="199">
        <v>0</v>
      </c>
      <c r="EB154" s="199">
        <v>0</v>
      </c>
      <c r="EC154" s="199">
        <v>0</v>
      </c>
      <c r="ED154" s="199">
        <v>0</v>
      </c>
      <c r="EE154" s="199">
        <v>5</v>
      </c>
      <c r="EF154" s="199">
        <v>0</v>
      </c>
      <c r="EG154" s="199">
        <v>75</v>
      </c>
      <c r="EH154" s="199">
        <v>0</v>
      </c>
      <c r="EI154" s="199">
        <v>0</v>
      </c>
      <c r="EJ154" s="199">
        <v>0</v>
      </c>
      <c r="EK154" s="199">
        <v>0</v>
      </c>
      <c r="EL154" s="199">
        <v>0</v>
      </c>
      <c r="EM154" s="199">
        <v>0</v>
      </c>
      <c r="EN154" s="199">
        <v>0</v>
      </c>
      <c r="EO154" s="199">
        <v>0</v>
      </c>
      <c r="EP154" s="199">
        <v>0</v>
      </c>
      <c r="EQ154" s="199">
        <v>0</v>
      </c>
      <c r="ER154" s="199">
        <v>0</v>
      </c>
      <c r="ES154" s="199">
        <v>0</v>
      </c>
    </row>
    <row r="155" spans="1:149" ht="12" customHeight="1" thickBot="1">
      <c r="A155" s="45" t="s">
        <v>36</v>
      </c>
      <c r="B155" s="12" t="s">
        <v>63</v>
      </c>
      <c r="C155" s="12" t="s">
        <v>62</v>
      </c>
      <c r="D155" s="12" t="s">
        <v>57</v>
      </c>
      <c r="E155" s="89" t="s">
        <v>114</v>
      </c>
      <c r="F155" s="14">
        <v>3.4</v>
      </c>
      <c r="G155" s="2" t="s">
        <v>29</v>
      </c>
      <c r="H155" s="2">
        <v>38130</v>
      </c>
      <c r="I155" s="64">
        <v>65.599999999999994</v>
      </c>
      <c r="J155" s="64">
        <v>24.19</v>
      </c>
      <c r="K155" s="2">
        <v>25.47</v>
      </c>
      <c r="L155" s="2">
        <v>7.72</v>
      </c>
      <c r="M155" s="2" t="s">
        <v>29</v>
      </c>
      <c r="N155" s="2">
        <v>0.64</v>
      </c>
      <c r="O155" s="2">
        <v>0.01</v>
      </c>
      <c r="P155" s="2">
        <v>0.76</v>
      </c>
      <c r="Q155" s="2">
        <v>0.76</v>
      </c>
      <c r="R155" s="2">
        <v>0.01</v>
      </c>
      <c r="S155" s="2">
        <v>0.1</v>
      </c>
      <c r="T155" s="2">
        <v>0.03</v>
      </c>
      <c r="U155" s="2">
        <v>2.2000000000000002</v>
      </c>
      <c r="V155" s="2" t="s">
        <v>29</v>
      </c>
      <c r="W155" s="2" t="s">
        <v>29</v>
      </c>
      <c r="X155" s="157" t="s">
        <v>314</v>
      </c>
      <c r="Y155" s="288">
        <v>42467.516000000003</v>
      </c>
      <c r="Z155" s="294">
        <v>26317.193000000003</v>
      </c>
      <c r="AA155" s="295">
        <v>35084.035000000003</v>
      </c>
      <c r="AB155" s="93">
        <v>577694.8870000001</v>
      </c>
      <c r="AC155" s="93">
        <v>9483.523000000001</v>
      </c>
      <c r="AD155" s="291">
        <f t="shared" si="19"/>
        <v>3.9769697018142081</v>
      </c>
      <c r="AE155" s="292">
        <f t="shared" si="18"/>
        <v>1630</v>
      </c>
      <c r="AF155" s="291">
        <f t="shared" si="20"/>
        <v>3.2121876044039577</v>
      </c>
      <c r="AG155" s="101">
        <v>7904950.3625120008</v>
      </c>
      <c r="AH155" s="102">
        <v>11583565</v>
      </c>
      <c r="AI155" s="110">
        <v>6925138.5000000009</v>
      </c>
      <c r="AJ155" s="110">
        <v>4658426.5</v>
      </c>
      <c r="AK155" s="114">
        <v>850</v>
      </c>
      <c r="AL155" s="114">
        <v>240</v>
      </c>
      <c r="AM155" s="114">
        <v>405</v>
      </c>
      <c r="AN155" s="114">
        <v>0</v>
      </c>
      <c r="AO155" s="114">
        <v>0</v>
      </c>
      <c r="AP155" s="114">
        <v>15</v>
      </c>
      <c r="AQ155" s="114">
        <v>0</v>
      </c>
      <c r="AR155" s="114">
        <v>0</v>
      </c>
      <c r="AS155" s="114">
        <v>0</v>
      </c>
      <c r="AT155" s="114">
        <v>120</v>
      </c>
      <c r="AU155" s="199">
        <v>0</v>
      </c>
      <c r="AV155" s="199">
        <v>0</v>
      </c>
      <c r="AW155" s="199">
        <v>0</v>
      </c>
      <c r="AX155" s="199">
        <v>0</v>
      </c>
      <c r="AY155" s="199">
        <v>0</v>
      </c>
      <c r="AZ155" s="199">
        <v>0</v>
      </c>
      <c r="BA155" s="199">
        <v>0</v>
      </c>
      <c r="BB155" s="199">
        <v>0</v>
      </c>
      <c r="BC155" s="199">
        <v>0</v>
      </c>
      <c r="BD155" s="199">
        <v>0</v>
      </c>
      <c r="BE155" s="199">
        <v>15</v>
      </c>
      <c r="BF155" s="199">
        <v>0</v>
      </c>
      <c r="BG155" s="199">
        <v>0</v>
      </c>
      <c r="BH155" s="199">
        <v>0</v>
      </c>
      <c r="BI155" s="199">
        <v>0</v>
      </c>
      <c r="BJ155" s="199">
        <v>0</v>
      </c>
      <c r="BK155" s="199">
        <v>0</v>
      </c>
      <c r="BL155" s="199">
        <v>0</v>
      </c>
      <c r="BM155" s="199">
        <v>385</v>
      </c>
      <c r="BN155" s="199">
        <v>0</v>
      </c>
      <c r="BO155" s="199">
        <v>0</v>
      </c>
      <c r="BP155" s="199">
        <v>330</v>
      </c>
      <c r="BQ155" s="199">
        <v>0</v>
      </c>
      <c r="BR155" s="199">
        <v>0</v>
      </c>
      <c r="BS155" s="199">
        <v>0</v>
      </c>
      <c r="BT155" s="199">
        <v>5</v>
      </c>
      <c r="BU155" s="199">
        <v>0</v>
      </c>
      <c r="BV155" s="199">
        <v>5</v>
      </c>
      <c r="BW155" s="199">
        <v>0</v>
      </c>
      <c r="BX155" s="199">
        <v>90</v>
      </c>
      <c r="BY155" s="199">
        <v>20</v>
      </c>
      <c r="BZ155" s="199">
        <v>0</v>
      </c>
      <c r="CA155" s="199">
        <v>0</v>
      </c>
      <c r="CB155" s="199">
        <v>0</v>
      </c>
      <c r="CC155" s="199">
        <v>0</v>
      </c>
      <c r="CD155" s="199">
        <v>0</v>
      </c>
      <c r="CE155" s="199">
        <v>20</v>
      </c>
      <c r="CF155" s="199">
        <v>5</v>
      </c>
      <c r="CG155" s="199">
        <v>0</v>
      </c>
      <c r="CH155" s="199">
        <v>0</v>
      </c>
      <c r="CI155" s="199">
        <v>0</v>
      </c>
      <c r="CJ155" s="199">
        <v>0</v>
      </c>
      <c r="CK155" s="199">
        <v>5</v>
      </c>
      <c r="CL155" s="199">
        <v>0</v>
      </c>
      <c r="CM155" s="199">
        <v>0</v>
      </c>
      <c r="CN155" s="199">
        <v>70</v>
      </c>
      <c r="CO155" s="199">
        <v>45</v>
      </c>
      <c r="CP155" s="199">
        <v>0</v>
      </c>
      <c r="CQ155" s="199">
        <v>60</v>
      </c>
      <c r="CR155" s="199">
        <v>0</v>
      </c>
      <c r="CS155" s="199">
        <v>0</v>
      </c>
      <c r="CT155" s="199">
        <v>0</v>
      </c>
      <c r="CU155" s="199">
        <v>0</v>
      </c>
      <c r="CV155" s="199">
        <v>0</v>
      </c>
      <c r="CW155" s="199">
        <v>5</v>
      </c>
      <c r="CX155" s="199">
        <v>15</v>
      </c>
      <c r="CY155" s="199">
        <v>0</v>
      </c>
      <c r="CZ155" s="199">
        <v>0</v>
      </c>
      <c r="DA155" s="199">
        <v>0</v>
      </c>
      <c r="DB155" s="199">
        <v>0</v>
      </c>
      <c r="DC155" s="199">
        <v>0</v>
      </c>
      <c r="DD155" s="199">
        <v>0</v>
      </c>
      <c r="DE155" s="199">
        <v>0</v>
      </c>
      <c r="DF155" s="199">
        <v>0</v>
      </c>
      <c r="DG155" s="199">
        <v>0</v>
      </c>
      <c r="DH155" s="199">
        <v>0</v>
      </c>
      <c r="DI155" s="199">
        <v>15</v>
      </c>
      <c r="DJ155" s="199">
        <v>0</v>
      </c>
      <c r="DK155" s="199">
        <v>0</v>
      </c>
      <c r="DL155" s="199">
        <v>405</v>
      </c>
      <c r="DM155" s="199">
        <v>0</v>
      </c>
      <c r="DN155" s="199">
        <v>0</v>
      </c>
      <c r="DO155" s="199">
        <v>0</v>
      </c>
      <c r="DP155" s="199">
        <v>0</v>
      </c>
      <c r="DQ155" s="199">
        <v>0</v>
      </c>
      <c r="DR155" s="199">
        <v>0</v>
      </c>
      <c r="DS155" s="199">
        <v>0</v>
      </c>
      <c r="DT155" s="199">
        <v>0</v>
      </c>
      <c r="DU155" s="199">
        <v>0</v>
      </c>
      <c r="DV155" s="199">
        <v>0</v>
      </c>
      <c r="DW155" s="199">
        <v>0</v>
      </c>
      <c r="DX155" s="199">
        <v>0</v>
      </c>
      <c r="DY155" s="199">
        <v>0</v>
      </c>
      <c r="DZ155" s="199">
        <v>0</v>
      </c>
      <c r="EA155" s="199">
        <v>0</v>
      </c>
      <c r="EB155" s="199">
        <v>0</v>
      </c>
      <c r="EC155" s="199">
        <v>0</v>
      </c>
      <c r="ED155" s="199">
        <v>0</v>
      </c>
      <c r="EE155" s="199">
        <v>0</v>
      </c>
      <c r="EF155" s="199">
        <v>0</v>
      </c>
      <c r="EG155" s="199">
        <v>15</v>
      </c>
      <c r="EH155" s="199">
        <v>0</v>
      </c>
      <c r="EI155" s="199">
        <v>0</v>
      </c>
      <c r="EJ155" s="199">
        <v>0</v>
      </c>
      <c r="EK155" s="199">
        <v>0</v>
      </c>
      <c r="EL155" s="199">
        <v>0</v>
      </c>
      <c r="EM155" s="199">
        <v>0</v>
      </c>
      <c r="EN155" s="199">
        <v>0</v>
      </c>
      <c r="EO155" s="199">
        <v>0</v>
      </c>
      <c r="EP155" s="199">
        <v>120</v>
      </c>
      <c r="EQ155" s="199">
        <v>0</v>
      </c>
      <c r="ER155" s="199">
        <v>0</v>
      </c>
      <c r="ES155" s="199">
        <v>0</v>
      </c>
    </row>
    <row r="156" spans="1:149" ht="12" customHeight="1">
      <c r="A156" s="44" t="s">
        <v>36</v>
      </c>
      <c r="B156" s="2" t="s">
        <v>66</v>
      </c>
      <c r="C156" s="2" t="s">
        <v>67</v>
      </c>
      <c r="D156" s="2" t="s">
        <v>57</v>
      </c>
      <c r="E156" s="90" t="s">
        <v>113</v>
      </c>
      <c r="F156" s="4">
        <v>0.50600000000000001</v>
      </c>
      <c r="G156" s="2">
        <v>1.5</v>
      </c>
      <c r="H156" s="2">
        <v>40480</v>
      </c>
      <c r="I156" s="64">
        <v>82.3</v>
      </c>
      <c r="J156" s="64">
        <v>25.91</v>
      </c>
      <c r="K156" s="2">
        <v>22.58</v>
      </c>
      <c r="L156" s="2">
        <v>7.63</v>
      </c>
      <c r="M156" s="2">
        <v>8.6999999999999994E-3</v>
      </c>
      <c r="N156" s="2">
        <v>0.63</v>
      </c>
      <c r="O156" s="2">
        <v>0.01</v>
      </c>
      <c r="P156" s="2">
        <v>0.74</v>
      </c>
      <c r="Q156" s="2">
        <v>0.75</v>
      </c>
      <c r="R156" s="2">
        <v>0.01</v>
      </c>
      <c r="S156" s="2">
        <v>0.12</v>
      </c>
      <c r="T156" s="2">
        <v>5.0999999999999997E-2</v>
      </c>
      <c r="U156" s="2">
        <v>2.7</v>
      </c>
      <c r="V156" s="2">
        <v>140</v>
      </c>
      <c r="W156" s="2">
        <v>9</v>
      </c>
      <c r="X156" s="157" t="s">
        <v>314</v>
      </c>
      <c r="Y156" s="288">
        <v>11350.227000000001</v>
      </c>
      <c r="Z156" s="289">
        <v>1883.3710000000001</v>
      </c>
      <c r="AA156" s="290">
        <v>9650.1930000000011</v>
      </c>
      <c r="AB156" s="94">
        <v>119052.38100000001</v>
      </c>
      <c r="AC156" s="94">
        <v>3800.0760000000005</v>
      </c>
      <c r="AD156" s="291">
        <f t="shared" si="19"/>
        <v>3.5797922824195907</v>
      </c>
      <c r="AE156" s="292">
        <f t="shared" si="18"/>
        <v>8145</v>
      </c>
      <c r="AF156" s="291">
        <f t="shared" si="20"/>
        <v>3.9108910886445281</v>
      </c>
      <c r="AG156" s="98">
        <v>7990806.9462760016</v>
      </c>
      <c r="AH156" s="99">
        <v>8165163.3000000007</v>
      </c>
      <c r="AI156" s="213">
        <v>4488423.1000000006</v>
      </c>
      <c r="AJ156" s="106">
        <v>3676740.2</v>
      </c>
      <c r="AK156" s="115">
        <v>7555</v>
      </c>
      <c r="AL156" s="114">
        <v>480</v>
      </c>
      <c r="AM156" s="114">
        <v>0</v>
      </c>
      <c r="AN156" s="114">
        <v>5</v>
      </c>
      <c r="AO156" s="114">
        <v>0</v>
      </c>
      <c r="AP156" s="114">
        <v>105</v>
      </c>
      <c r="AQ156" s="114">
        <v>0</v>
      </c>
      <c r="AR156" s="114">
        <v>0</v>
      </c>
      <c r="AS156" s="114">
        <v>0</v>
      </c>
      <c r="AT156" s="114">
        <v>0</v>
      </c>
      <c r="AU156" s="199">
        <v>0</v>
      </c>
      <c r="AV156" s="199">
        <v>0</v>
      </c>
      <c r="AW156" s="199">
        <v>0</v>
      </c>
      <c r="AX156" s="199">
        <v>0</v>
      </c>
      <c r="AY156" s="199">
        <v>0</v>
      </c>
      <c r="AZ156" s="199">
        <v>0</v>
      </c>
      <c r="BA156" s="199">
        <v>0</v>
      </c>
      <c r="BB156" s="199">
        <v>0</v>
      </c>
      <c r="BC156" s="199">
        <v>0</v>
      </c>
      <c r="BD156" s="199">
        <v>85</v>
      </c>
      <c r="BE156" s="199">
        <v>0</v>
      </c>
      <c r="BF156" s="199">
        <v>0</v>
      </c>
      <c r="BG156" s="199">
        <v>0</v>
      </c>
      <c r="BH156" s="199">
        <v>0</v>
      </c>
      <c r="BI156" s="199">
        <v>0</v>
      </c>
      <c r="BJ156" s="199">
        <v>0</v>
      </c>
      <c r="BK156" s="199">
        <v>0</v>
      </c>
      <c r="BL156" s="199">
        <v>0</v>
      </c>
      <c r="BM156" s="199">
        <v>7460</v>
      </c>
      <c r="BN156" s="199">
        <v>0</v>
      </c>
      <c r="BO156" s="199">
        <v>0</v>
      </c>
      <c r="BP156" s="199">
        <v>0</v>
      </c>
      <c r="BQ156" s="199">
        <v>0</v>
      </c>
      <c r="BR156" s="199">
        <v>0</v>
      </c>
      <c r="BS156" s="199">
        <v>0</v>
      </c>
      <c r="BT156" s="199">
        <v>5</v>
      </c>
      <c r="BU156" s="199">
        <v>0</v>
      </c>
      <c r="BV156" s="199">
        <v>0</v>
      </c>
      <c r="BW156" s="199">
        <v>0</v>
      </c>
      <c r="BX156" s="199">
        <v>0</v>
      </c>
      <c r="BY156" s="199">
        <v>5</v>
      </c>
      <c r="BZ156" s="199">
        <v>0</v>
      </c>
      <c r="CA156" s="199">
        <v>0</v>
      </c>
      <c r="CB156" s="199">
        <v>0</v>
      </c>
      <c r="CC156" s="199">
        <v>0</v>
      </c>
      <c r="CD156" s="199">
        <v>0</v>
      </c>
      <c r="CE156" s="199">
        <v>0</v>
      </c>
      <c r="CF156" s="199">
        <v>0</v>
      </c>
      <c r="CG156" s="199">
        <v>0</v>
      </c>
      <c r="CH156" s="199">
        <v>0</v>
      </c>
      <c r="CI156" s="199">
        <v>0</v>
      </c>
      <c r="CJ156" s="199">
        <v>0</v>
      </c>
      <c r="CK156" s="199">
        <v>0</v>
      </c>
      <c r="CL156" s="199">
        <v>0</v>
      </c>
      <c r="CM156" s="199">
        <v>0</v>
      </c>
      <c r="CN156" s="199">
        <v>145</v>
      </c>
      <c r="CO156" s="199">
        <v>30</v>
      </c>
      <c r="CP156" s="199">
        <v>0</v>
      </c>
      <c r="CQ156" s="199">
        <v>5</v>
      </c>
      <c r="CR156" s="199">
        <v>0</v>
      </c>
      <c r="CS156" s="199">
        <v>0</v>
      </c>
      <c r="CT156" s="199">
        <v>0</v>
      </c>
      <c r="CU156" s="199">
        <v>0</v>
      </c>
      <c r="CV156" s="199">
        <v>0</v>
      </c>
      <c r="CW156" s="199">
        <v>0</v>
      </c>
      <c r="CX156" s="199">
        <v>0</v>
      </c>
      <c r="CY156" s="199">
        <v>0</v>
      </c>
      <c r="CZ156" s="199">
        <v>0</v>
      </c>
      <c r="DA156" s="199">
        <v>0</v>
      </c>
      <c r="DB156" s="199">
        <v>5</v>
      </c>
      <c r="DC156" s="199">
        <v>0</v>
      </c>
      <c r="DD156" s="199">
        <v>25</v>
      </c>
      <c r="DE156" s="199">
        <v>0</v>
      </c>
      <c r="DF156" s="199">
        <v>0</v>
      </c>
      <c r="DG156" s="199">
        <v>0</v>
      </c>
      <c r="DH156" s="199">
        <v>0</v>
      </c>
      <c r="DI156" s="199">
        <v>270</v>
      </c>
      <c r="DJ156" s="199">
        <v>0</v>
      </c>
      <c r="DK156" s="199">
        <v>0</v>
      </c>
      <c r="DL156" s="199">
        <v>0</v>
      </c>
      <c r="DM156" s="199">
        <v>0</v>
      </c>
      <c r="DN156" s="199">
        <v>0</v>
      </c>
      <c r="DO156" s="199">
        <v>0</v>
      </c>
      <c r="DP156" s="199">
        <v>0</v>
      </c>
      <c r="DQ156" s="199">
        <v>0</v>
      </c>
      <c r="DR156" s="199">
        <v>0</v>
      </c>
      <c r="DS156" s="199">
        <v>0</v>
      </c>
      <c r="DT156" s="199">
        <v>0</v>
      </c>
      <c r="DU156" s="199">
        <v>0</v>
      </c>
      <c r="DV156" s="199">
        <v>0</v>
      </c>
      <c r="DW156" s="199">
        <v>0</v>
      </c>
      <c r="DX156" s="199">
        <v>0</v>
      </c>
      <c r="DY156" s="199">
        <v>5</v>
      </c>
      <c r="DZ156" s="199">
        <v>0</v>
      </c>
      <c r="EA156" s="199">
        <v>0</v>
      </c>
      <c r="EB156" s="199">
        <v>0</v>
      </c>
      <c r="EC156" s="199">
        <v>0</v>
      </c>
      <c r="ED156" s="199">
        <v>0</v>
      </c>
      <c r="EE156" s="199">
        <v>0</v>
      </c>
      <c r="EF156" s="199">
        <v>0</v>
      </c>
      <c r="EG156" s="199">
        <v>105</v>
      </c>
      <c r="EH156" s="199">
        <v>0</v>
      </c>
      <c r="EI156" s="199">
        <v>0</v>
      </c>
      <c r="EJ156" s="199">
        <v>0</v>
      </c>
      <c r="EK156" s="199">
        <v>0</v>
      </c>
      <c r="EL156" s="199">
        <v>0</v>
      </c>
      <c r="EM156" s="199">
        <v>0</v>
      </c>
      <c r="EN156" s="199">
        <v>0</v>
      </c>
      <c r="EO156" s="199">
        <v>0</v>
      </c>
      <c r="EP156" s="199">
        <v>0</v>
      </c>
      <c r="EQ156" s="199">
        <v>0</v>
      </c>
      <c r="ER156" s="199">
        <v>0</v>
      </c>
      <c r="ES156" s="199">
        <v>0</v>
      </c>
    </row>
    <row r="157" spans="1:149" ht="12" customHeight="1">
      <c r="A157" s="44" t="s">
        <v>36</v>
      </c>
      <c r="B157" s="2" t="s">
        <v>66</v>
      </c>
      <c r="C157" s="2" t="s">
        <v>67</v>
      </c>
      <c r="D157" s="2" t="s">
        <v>57</v>
      </c>
      <c r="E157" s="88" t="s">
        <v>114</v>
      </c>
      <c r="F157" s="4">
        <v>3.5</v>
      </c>
      <c r="G157" s="2" t="s">
        <v>29</v>
      </c>
      <c r="H157" s="2">
        <v>44210</v>
      </c>
      <c r="I157" s="64">
        <v>65.400000000000006</v>
      </c>
      <c r="J157" s="64">
        <v>28.34</v>
      </c>
      <c r="K157" s="2">
        <v>23.41</v>
      </c>
      <c r="L157" s="2">
        <v>7.65</v>
      </c>
      <c r="M157" s="2" t="s">
        <v>29</v>
      </c>
      <c r="N157" s="2">
        <v>0.55000000000000004</v>
      </c>
      <c r="O157" s="2">
        <v>0.01</v>
      </c>
      <c r="P157" s="2">
        <v>0.69</v>
      </c>
      <c r="Q157" s="2">
        <v>0.69</v>
      </c>
      <c r="R157" s="2">
        <v>3.9E-2</v>
      </c>
      <c r="S157" s="2">
        <v>0.15</v>
      </c>
      <c r="T157" s="2">
        <v>6.0999999999999999E-2</v>
      </c>
      <c r="U157" s="2">
        <v>2.4</v>
      </c>
      <c r="V157" s="2" t="s">
        <v>29</v>
      </c>
      <c r="W157" s="2" t="s">
        <v>29</v>
      </c>
      <c r="X157" s="157" t="s">
        <v>314</v>
      </c>
      <c r="Y157" s="288">
        <v>35484.043000000005</v>
      </c>
      <c r="Z157" s="289">
        <v>4983.4330000000009</v>
      </c>
      <c r="AA157" s="290">
        <v>31133.956000000002</v>
      </c>
      <c r="AB157" s="92">
        <v>255538.44400000002</v>
      </c>
      <c r="AC157" s="92">
        <v>4750.0950000000003</v>
      </c>
      <c r="AD157" s="291">
        <f t="shared" si="19"/>
        <v>3.6767022954276469</v>
      </c>
      <c r="AE157" s="292">
        <f t="shared" si="18"/>
        <v>8775</v>
      </c>
      <c r="AF157" s="291">
        <f t="shared" si="20"/>
        <v>3.9432471251378618</v>
      </c>
      <c r="AG157" s="100">
        <v>6288381.2317760009</v>
      </c>
      <c r="AH157" s="99">
        <v>4606758.8000000007</v>
      </c>
      <c r="AI157" s="109">
        <v>2306712.8000000003</v>
      </c>
      <c r="AJ157" s="106">
        <v>2300046</v>
      </c>
      <c r="AK157" s="114">
        <v>8655</v>
      </c>
      <c r="AL157" s="114">
        <v>115</v>
      </c>
      <c r="AM157" s="114">
        <v>5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99">
        <v>0</v>
      </c>
      <c r="AV157" s="199">
        <v>0</v>
      </c>
      <c r="AW157" s="199">
        <v>0</v>
      </c>
      <c r="AX157" s="199">
        <v>0</v>
      </c>
      <c r="AY157" s="199">
        <v>0</v>
      </c>
      <c r="AZ157" s="199">
        <v>0</v>
      </c>
      <c r="BA157" s="199">
        <v>0</v>
      </c>
      <c r="BB157" s="199">
        <v>0</v>
      </c>
      <c r="BC157" s="199">
        <v>0</v>
      </c>
      <c r="BD157" s="199">
        <v>80</v>
      </c>
      <c r="BE157" s="199">
        <v>0</v>
      </c>
      <c r="BF157" s="199">
        <v>0</v>
      </c>
      <c r="BG157" s="199">
        <v>0</v>
      </c>
      <c r="BH157" s="199">
        <v>0</v>
      </c>
      <c r="BI157" s="199">
        <v>0</v>
      </c>
      <c r="BJ157" s="199">
        <v>0</v>
      </c>
      <c r="BK157" s="199">
        <v>0</v>
      </c>
      <c r="BL157" s="199">
        <v>0</v>
      </c>
      <c r="BM157" s="199">
        <v>8550</v>
      </c>
      <c r="BN157" s="199">
        <v>0</v>
      </c>
      <c r="BO157" s="199">
        <v>0</v>
      </c>
      <c r="BP157" s="199">
        <v>0</v>
      </c>
      <c r="BQ157" s="199">
        <v>0</v>
      </c>
      <c r="BR157" s="199">
        <v>0</v>
      </c>
      <c r="BS157" s="199">
        <v>0</v>
      </c>
      <c r="BT157" s="199">
        <v>0</v>
      </c>
      <c r="BU157" s="199">
        <v>0</v>
      </c>
      <c r="BV157" s="199">
        <v>0</v>
      </c>
      <c r="BW157" s="199">
        <v>0</v>
      </c>
      <c r="BX157" s="199">
        <v>0</v>
      </c>
      <c r="BY157" s="199">
        <v>25</v>
      </c>
      <c r="BZ157" s="199">
        <v>0</v>
      </c>
      <c r="CA157" s="199">
        <v>0</v>
      </c>
      <c r="CB157" s="199">
        <v>0</v>
      </c>
      <c r="CC157" s="199">
        <v>0</v>
      </c>
      <c r="CD157" s="199">
        <v>0</v>
      </c>
      <c r="CE157" s="199">
        <v>0</v>
      </c>
      <c r="CF157" s="199">
        <v>0</v>
      </c>
      <c r="CG157" s="199">
        <v>0</v>
      </c>
      <c r="CH157" s="199">
        <v>0</v>
      </c>
      <c r="CI157" s="199">
        <v>0</v>
      </c>
      <c r="CJ157" s="199">
        <v>0</v>
      </c>
      <c r="CK157" s="199">
        <v>0</v>
      </c>
      <c r="CL157" s="199">
        <v>0</v>
      </c>
      <c r="CM157" s="199">
        <v>0</v>
      </c>
      <c r="CN157" s="199">
        <v>5</v>
      </c>
      <c r="CO157" s="199">
        <v>25</v>
      </c>
      <c r="CP157" s="199">
        <v>0</v>
      </c>
      <c r="CQ157" s="199">
        <v>55</v>
      </c>
      <c r="CR157" s="199">
        <v>0</v>
      </c>
      <c r="CS157" s="199">
        <v>0</v>
      </c>
      <c r="CT157" s="199">
        <v>0</v>
      </c>
      <c r="CU157" s="199">
        <v>0</v>
      </c>
      <c r="CV157" s="199">
        <v>0</v>
      </c>
      <c r="CW157" s="199">
        <v>0</v>
      </c>
      <c r="CX157" s="199">
        <v>5</v>
      </c>
      <c r="CY157" s="199">
        <v>0</v>
      </c>
      <c r="CZ157" s="199">
        <v>0</v>
      </c>
      <c r="DA157" s="199">
        <v>0</v>
      </c>
      <c r="DB157" s="199">
        <v>0</v>
      </c>
      <c r="DC157" s="199">
        <v>0</v>
      </c>
      <c r="DD157" s="199">
        <v>0</v>
      </c>
      <c r="DE157" s="199">
        <v>0</v>
      </c>
      <c r="DF157" s="199">
        <v>0</v>
      </c>
      <c r="DG157" s="199">
        <v>0</v>
      </c>
      <c r="DH157" s="199">
        <v>0</v>
      </c>
      <c r="DI157" s="199">
        <v>25</v>
      </c>
      <c r="DJ157" s="199">
        <v>0</v>
      </c>
      <c r="DK157" s="199">
        <v>0</v>
      </c>
      <c r="DL157" s="199">
        <v>5</v>
      </c>
      <c r="DM157" s="199">
        <v>0</v>
      </c>
      <c r="DN157" s="199">
        <v>0</v>
      </c>
      <c r="DO157" s="199">
        <v>0</v>
      </c>
      <c r="DP157" s="199">
        <v>0</v>
      </c>
      <c r="DQ157" s="199">
        <v>0</v>
      </c>
      <c r="DR157" s="199">
        <v>0</v>
      </c>
      <c r="DS157" s="199">
        <v>0</v>
      </c>
      <c r="DT157" s="199">
        <v>0</v>
      </c>
      <c r="DU157" s="199">
        <v>0</v>
      </c>
      <c r="DV157" s="199">
        <v>0</v>
      </c>
      <c r="DW157" s="199">
        <v>0</v>
      </c>
      <c r="DX157" s="199">
        <v>0</v>
      </c>
      <c r="DY157" s="199">
        <v>0</v>
      </c>
      <c r="DZ157" s="199">
        <v>0</v>
      </c>
      <c r="EA157" s="199">
        <v>0</v>
      </c>
      <c r="EB157" s="199">
        <v>0</v>
      </c>
      <c r="EC157" s="199">
        <v>0</v>
      </c>
      <c r="ED157" s="199">
        <v>0</v>
      </c>
      <c r="EE157" s="199">
        <v>0</v>
      </c>
      <c r="EF157" s="199">
        <v>0</v>
      </c>
      <c r="EG157" s="199">
        <v>0</v>
      </c>
      <c r="EH157" s="199">
        <v>0</v>
      </c>
      <c r="EI157" s="199">
        <v>0</v>
      </c>
      <c r="EJ157" s="199">
        <v>0</v>
      </c>
      <c r="EK157" s="199">
        <v>0</v>
      </c>
      <c r="EL157" s="199">
        <v>0</v>
      </c>
      <c r="EM157" s="199">
        <v>0</v>
      </c>
      <c r="EN157" s="199">
        <v>0</v>
      </c>
      <c r="EO157" s="199">
        <v>0</v>
      </c>
      <c r="EP157" s="199">
        <v>0</v>
      </c>
      <c r="EQ157" s="199">
        <v>0</v>
      </c>
      <c r="ER157" s="199">
        <v>0</v>
      </c>
      <c r="ES157" s="199">
        <v>0</v>
      </c>
    </row>
    <row r="158" spans="1:149" ht="12" customHeight="1">
      <c r="A158" s="44" t="s">
        <v>36</v>
      </c>
      <c r="B158" s="2" t="s">
        <v>68</v>
      </c>
      <c r="C158" s="2" t="s">
        <v>67</v>
      </c>
      <c r="D158" s="2" t="s">
        <v>57</v>
      </c>
      <c r="E158" s="87" t="s">
        <v>113</v>
      </c>
      <c r="F158" s="4">
        <v>0.51200000000000001</v>
      </c>
      <c r="G158" s="2">
        <v>1.3</v>
      </c>
      <c r="H158" s="2">
        <v>40990</v>
      </c>
      <c r="I158" s="64">
        <v>71.599999999999994</v>
      </c>
      <c r="J158" s="64">
        <v>26.25</v>
      </c>
      <c r="K158" s="2">
        <v>23.65</v>
      </c>
      <c r="L158" s="2">
        <v>7.49</v>
      </c>
      <c r="M158" s="2">
        <v>5.5999999999999999E-3</v>
      </c>
      <c r="N158" s="2">
        <v>0.56000000000000005</v>
      </c>
      <c r="O158" s="2">
        <v>0.01</v>
      </c>
      <c r="P158" s="2">
        <v>0.7</v>
      </c>
      <c r="Q158" s="2">
        <v>0.71</v>
      </c>
      <c r="R158" s="2">
        <v>1.6E-2</v>
      </c>
      <c r="S158" s="2">
        <v>8.8999999999999996E-2</v>
      </c>
      <c r="T158" s="2">
        <v>3.4000000000000002E-2</v>
      </c>
      <c r="U158" s="2">
        <v>3</v>
      </c>
      <c r="V158" s="2">
        <v>130</v>
      </c>
      <c r="W158" s="2">
        <v>9</v>
      </c>
      <c r="X158" s="157" t="s">
        <v>314</v>
      </c>
      <c r="Y158" s="288">
        <v>11416.895</v>
      </c>
      <c r="Z158" s="289">
        <v>2650.0530000000003</v>
      </c>
      <c r="AA158" s="290">
        <v>8850.1770000000015</v>
      </c>
      <c r="AB158" s="92">
        <v>206787.46900000001</v>
      </c>
      <c r="AC158" s="92">
        <v>5683.4470000000001</v>
      </c>
      <c r="AD158" s="291">
        <f t="shared" si="19"/>
        <v>3.7546118144116343</v>
      </c>
      <c r="AE158" s="292">
        <f t="shared" si="18"/>
        <v>6405</v>
      </c>
      <c r="AF158" s="291">
        <f t="shared" si="20"/>
        <v>3.806519134080705</v>
      </c>
      <c r="AG158" s="98">
        <v>8781388.1575840022</v>
      </c>
      <c r="AH158" s="99">
        <v>6493463.2000000011</v>
      </c>
      <c r="AI158" s="213">
        <v>4348420.3000000007</v>
      </c>
      <c r="AJ158" s="106">
        <v>2145042.9000000004</v>
      </c>
      <c r="AK158" s="114">
        <v>6185</v>
      </c>
      <c r="AL158" s="114">
        <v>185</v>
      </c>
      <c r="AM158" s="114">
        <v>5</v>
      </c>
      <c r="AN158" s="114">
        <v>25</v>
      </c>
      <c r="AO158" s="114">
        <v>0</v>
      </c>
      <c r="AP158" s="114">
        <v>5</v>
      </c>
      <c r="AQ158" s="114">
        <v>0</v>
      </c>
      <c r="AR158" s="114">
        <v>0</v>
      </c>
      <c r="AS158" s="114">
        <v>0</v>
      </c>
      <c r="AT158" s="114">
        <v>0</v>
      </c>
      <c r="AU158" s="199">
        <v>0</v>
      </c>
      <c r="AV158" s="199">
        <v>0</v>
      </c>
      <c r="AW158" s="199">
        <v>0</v>
      </c>
      <c r="AX158" s="199">
        <v>0</v>
      </c>
      <c r="AY158" s="199">
        <v>0</v>
      </c>
      <c r="AZ158" s="199">
        <v>0</v>
      </c>
      <c r="BA158" s="199">
        <v>0</v>
      </c>
      <c r="BB158" s="199">
        <v>0</v>
      </c>
      <c r="BC158" s="199">
        <v>0</v>
      </c>
      <c r="BD158" s="199">
        <v>90</v>
      </c>
      <c r="BE158" s="199">
        <v>0</v>
      </c>
      <c r="BF158" s="199">
        <v>0</v>
      </c>
      <c r="BG158" s="199">
        <v>0</v>
      </c>
      <c r="BH158" s="199">
        <v>0</v>
      </c>
      <c r="BI158" s="199">
        <v>0</v>
      </c>
      <c r="BJ158" s="199">
        <v>0</v>
      </c>
      <c r="BK158" s="199">
        <v>0</v>
      </c>
      <c r="BL158" s="199">
        <v>0</v>
      </c>
      <c r="BM158" s="199">
        <v>6090</v>
      </c>
      <c r="BN158" s="199">
        <v>0</v>
      </c>
      <c r="BO158" s="199">
        <v>0</v>
      </c>
      <c r="BP158" s="199">
        <v>0</v>
      </c>
      <c r="BQ158" s="199">
        <v>0</v>
      </c>
      <c r="BR158" s="199">
        <v>0</v>
      </c>
      <c r="BS158" s="199">
        <v>0</v>
      </c>
      <c r="BT158" s="199">
        <v>0</v>
      </c>
      <c r="BU158" s="199">
        <v>0</v>
      </c>
      <c r="BV158" s="199">
        <v>0</v>
      </c>
      <c r="BW158" s="199">
        <v>0</v>
      </c>
      <c r="BX158" s="199">
        <v>0</v>
      </c>
      <c r="BY158" s="199">
        <v>5</v>
      </c>
      <c r="BZ158" s="199">
        <v>0</v>
      </c>
      <c r="CA158" s="199">
        <v>0</v>
      </c>
      <c r="CB158" s="199">
        <v>0</v>
      </c>
      <c r="CC158" s="199">
        <v>0</v>
      </c>
      <c r="CD158" s="199">
        <v>0</v>
      </c>
      <c r="CE158" s="199">
        <v>5</v>
      </c>
      <c r="CF158" s="199">
        <v>0</v>
      </c>
      <c r="CG158" s="199">
        <v>0</v>
      </c>
      <c r="CH158" s="199">
        <v>0</v>
      </c>
      <c r="CI158" s="199">
        <v>0</v>
      </c>
      <c r="CJ158" s="199">
        <v>0</v>
      </c>
      <c r="CK158" s="199">
        <v>0</v>
      </c>
      <c r="CL158" s="199">
        <v>20</v>
      </c>
      <c r="CM158" s="199">
        <v>0</v>
      </c>
      <c r="CN158" s="199">
        <v>10</v>
      </c>
      <c r="CO158" s="199">
        <v>25</v>
      </c>
      <c r="CP158" s="199">
        <v>0</v>
      </c>
      <c r="CQ158" s="199">
        <v>15</v>
      </c>
      <c r="CR158" s="199">
        <v>0</v>
      </c>
      <c r="CS158" s="199">
        <v>0</v>
      </c>
      <c r="CT158" s="199">
        <v>0</v>
      </c>
      <c r="CU158" s="199">
        <v>5</v>
      </c>
      <c r="CV158" s="199">
        <v>0</v>
      </c>
      <c r="CW158" s="199">
        <v>0</v>
      </c>
      <c r="CX158" s="199">
        <v>0</v>
      </c>
      <c r="CY158" s="199">
        <v>0</v>
      </c>
      <c r="CZ158" s="199">
        <v>0</v>
      </c>
      <c r="DA158" s="199">
        <v>0</v>
      </c>
      <c r="DB158" s="199">
        <v>20</v>
      </c>
      <c r="DC158" s="199">
        <v>0</v>
      </c>
      <c r="DD158" s="199">
        <v>0</v>
      </c>
      <c r="DE158" s="199">
        <v>0</v>
      </c>
      <c r="DF158" s="199">
        <v>5</v>
      </c>
      <c r="DG158" s="199">
        <v>0</v>
      </c>
      <c r="DH158" s="199">
        <v>5</v>
      </c>
      <c r="DI158" s="199">
        <v>75</v>
      </c>
      <c r="DJ158" s="199">
        <v>0</v>
      </c>
      <c r="DK158" s="199">
        <v>0</v>
      </c>
      <c r="DL158" s="199">
        <v>0</v>
      </c>
      <c r="DM158" s="199">
        <v>0</v>
      </c>
      <c r="DN158" s="199">
        <v>0</v>
      </c>
      <c r="DO158" s="199">
        <v>0</v>
      </c>
      <c r="DP158" s="199">
        <v>0</v>
      </c>
      <c r="DQ158" s="199">
        <v>0</v>
      </c>
      <c r="DR158" s="199">
        <v>0</v>
      </c>
      <c r="DS158" s="199">
        <v>5</v>
      </c>
      <c r="DT158" s="199">
        <v>0</v>
      </c>
      <c r="DU158" s="199">
        <v>0</v>
      </c>
      <c r="DV158" s="199">
        <v>0</v>
      </c>
      <c r="DW158" s="199">
        <v>0</v>
      </c>
      <c r="DX158" s="199">
        <v>0</v>
      </c>
      <c r="DY158" s="199">
        <v>15</v>
      </c>
      <c r="DZ158" s="199">
        <v>10</v>
      </c>
      <c r="EA158" s="199">
        <v>0</v>
      </c>
      <c r="EB158" s="199">
        <v>0</v>
      </c>
      <c r="EC158" s="199">
        <v>0</v>
      </c>
      <c r="ED158" s="199">
        <v>0</v>
      </c>
      <c r="EE158" s="199">
        <v>0</v>
      </c>
      <c r="EF158" s="199">
        <v>0</v>
      </c>
      <c r="EG158" s="199">
        <v>5</v>
      </c>
      <c r="EH158" s="199">
        <v>0</v>
      </c>
      <c r="EI158" s="199">
        <v>0</v>
      </c>
      <c r="EJ158" s="199">
        <v>0</v>
      </c>
      <c r="EK158" s="199">
        <v>0</v>
      </c>
      <c r="EL158" s="199">
        <v>0</v>
      </c>
      <c r="EM158" s="199">
        <v>0</v>
      </c>
      <c r="EN158" s="199">
        <v>0</v>
      </c>
      <c r="EO158" s="199">
        <v>0</v>
      </c>
      <c r="EP158" s="199">
        <v>0</v>
      </c>
      <c r="EQ158" s="199">
        <v>0</v>
      </c>
      <c r="ER158" s="199">
        <v>0</v>
      </c>
      <c r="ES158" s="199">
        <v>0</v>
      </c>
    </row>
    <row r="159" spans="1:149" ht="12" customHeight="1">
      <c r="A159" s="44" t="s">
        <v>36</v>
      </c>
      <c r="B159" s="2" t="s">
        <v>68</v>
      </c>
      <c r="C159" s="2" t="s">
        <v>67</v>
      </c>
      <c r="D159" s="2" t="s">
        <v>57</v>
      </c>
      <c r="E159" s="88" t="s">
        <v>114</v>
      </c>
      <c r="F159" s="4">
        <v>4</v>
      </c>
      <c r="G159" s="2" t="s">
        <v>29</v>
      </c>
      <c r="H159" s="2">
        <v>47450</v>
      </c>
      <c r="I159" s="64">
        <v>59.9</v>
      </c>
      <c r="J159" s="64">
        <v>30.84</v>
      </c>
      <c r="K159" s="2">
        <v>23.58</v>
      </c>
      <c r="L159" s="2">
        <v>7.58</v>
      </c>
      <c r="M159" s="2" t="s">
        <v>29</v>
      </c>
      <c r="N159" s="2">
        <v>0.44</v>
      </c>
      <c r="O159" s="2">
        <v>0.01</v>
      </c>
      <c r="P159" s="2">
        <v>0.5</v>
      </c>
      <c r="Q159" s="2">
        <v>0.5</v>
      </c>
      <c r="R159" s="2">
        <v>3.5999999999999997E-2</v>
      </c>
      <c r="S159" s="2">
        <v>0.1</v>
      </c>
      <c r="T159" s="2">
        <v>4.7E-2</v>
      </c>
      <c r="U159" s="2">
        <v>2.4</v>
      </c>
      <c r="V159" s="2" t="s">
        <v>29</v>
      </c>
      <c r="W159" s="2" t="s">
        <v>29</v>
      </c>
      <c r="X159" s="157" t="s">
        <v>314</v>
      </c>
      <c r="Y159" s="288">
        <v>29417.255000000001</v>
      </c>
      <c r="Z159" s="289">
        <v>9816.8630000000012</v>
      </c>
      <c r="AA159" s="290">
        <v>19833.73</v>
      </c>
      <c r="AB159" s="92">
        <v>171253.42500000002</v>
      </c>
      <c r="AC159" s="92">
        <v>30350.607000000004</v>
      </c>
      <c r="AD159" s="291">
        <f t="shared" si="19"/>
        <v>4.4821673812140563</v>
      </c>
      <c r="AE159" s="292">
        <f t="shared" si="18"/>
        <v>635</v>
      </c>
      <c r="AF159" s="291">
        <f t="shared" si="20"/>
        <v>2.8027737252919755</v>
      </c>
      <c r="AG159" s="100">
        <v>8303453.7990880013</v>
      </c>
      <c r="AH159" s="99">
        <v>7148476.3000000007</v>
      </c>
      <c r="AI159" s="109">
        <v>4795095.9000000004</v>
      </c>
      <c r="AJ159" s="106">
        <v>2353380.4000000004</v>
      </c>
      <c r="AK159" s="114">
        <v>535</v>
      </c>
      <c r="AL159" s="114">
        <v>70</v>
      </c>
      <c r="AM159" s="114">
        <v>17.5</v>
      </c>
      <c r="AN159" s="114">
        <v>12.5</v>
      </c>
      <c r="AO159" s="116">
        <v>0</v>
      </c>
      <c r="AP159" s="114">
        <v>0</v>
      </c>
      <c r="AQ159" s="114">
        <v>0</v>
      </c>
      <c r="AR159" s="114">
        <v>0</v>
      </c>
      <c r="AS159" s="114">
        <v>0</v>
      </c>
      <c r="AT159" s="114">
        <v>0</v>
      </c>
      <c r="AU159" s="199">
        <v>0</v>
      </c>
      <c r="AV159" s="199">
        <v>0</v>
      </c>
      <c r="AW159" s="199">
        <v>0</v>
      </c>
      <c r="AX159" s="199">
        <v>0</v>
      </c>
      <c r="AY159" s="199">
        <v>0</v>
      </c>
      <c r="AZ159" s="199">
        <v>0</v>
      </c>
      <c r="BA159" s="199">
        <v>0</v>
      </c>
      <c r="BB159" s="199">
        <v>2.5</v>
      </c>
      <c r="BC159" s="199">
        <v>0</v>
      </c>
      <c r="BD159" s="199">
        <v>145</v>
      </c>
      <c r="BE159" s="199">
        <v>15</v>
      </c>
      <c r="BF159" s="199">
        <v>0</v>
      </c>
      <c r="BG159" s="199">
        <v>0</v>
      </c>
      <c r="BH159" s="199">
        <v>0</v>
      </c>
      <c r="BI159" s="199">
        <v>0</v>
      </c>
      <c r="BJ159" s="199">
        <v>0</v>
      </c>
      <c r="BK159" s="199">
        <v>0</v>
      </c>
      <c r="BL159" s="199">
        <v>0</v>
      </c>
      <c r="BM159" s="199">
        <v>345</v>
      </c>
      <c r="BN159" s="199">
        <v>5</v>
      </c>
      <c r="BO159" s="199">
        <v>10</v>
      </c>
      <c r="BP159" s="199">
        <v>0</v>
      </c>
      <c r="BQ159" s="199">
        <v>0</v>
      </c>
      <c r="BR159" s="199">
        <v>0</v>
      </c>
      <c r="BS159" s="199">
        <v>0</v>
      </c>
      <c r="BT159" s="199">
        <v>5</v>
      </c>
      <c r="BU159" s="199">
        <v>0</v>
      </c>
      <c r="BV159" s="199">
        <v>0</v>
      </c>
      <c r="BW159" s="199">
        <v>0</v>
      </c>
      <c r="BX159" s="199">
        <v>0</v>
      </c>
      <c r="BY159" s="199">
        <v>5</v>
      </c>
      <c r="BZ159" s="199">
        <v>0</v>
      </c>
      <c r="CA159" s="199">
        <v>0</v>
      </c>
      <c r="CB159" s="199">
        <v>0</v>
      </c>
      <c r="CC159" s="199">
        <v>2.5</v>
      </c>
      <c r="CD159" s="199">
        <v>0</v>
      </c>
      <c r="CE159" s="199">
        <v>0</v>
      </c>
      <c r="CF159" s="199">
        <v>0</v>
      </c>
      <c r="CG159" s="199">
        <v>0</v>
      </c>
      <c r="CH159" s="199">
        <v>0</v>
      </c>
      <c r="CI159" s="199">
        <v>0</v>
      </c>
      <c r="CJ159" s="199">
        <v>0</v>
      </c>
      <c r="CK159" s="199">
        <v>0</v>
      </c>
      <c r="CL159" s="199">
        <v>25</v>
      </c>
      <c r="CM159" s="199">
        <v>0</v>
      </c>
      <c r="CN159" s="199">
        <v>7.5</v>
      </c>
      <c r="CO159" s="199">
        <v>0</v>
      </c>
      <c r="CP159" s="199">
        <v>0</v>
      </c>
      <c r="CQ159" s="199">
        <v>5</v>
      </c>
      <c r="CR159" s="199">
        <v>0</v>
      </c>
      <c r="CS159" s="199">
        <v>0</v>
      </c>
      <c r="CT159" s="199">
        <v>0</v>
      </c>
      <c r="CU159" s="199">
        <v>7.5</v>
      </c>
      <c r="CV159" s="199">
        <v>0</v>
      </c>
      <c r="CW159" s="199">
        <v>0</v>
      </c>
      <c r="CX159" s="199">
        <v>0</v>
      </c>
      <c r="CY159" s="199">
        <v>0</v>
      </c>
      <c r="CZ159" s="199">
        <v>0</v>
      </c>
      <c r="DA159" s="199">
        <v>0</v>
      </c>
      <c r="DB159" s="199">
        <v>7.5</v>
      </c>
      <c r="DC159" s="199">
        <v>0</v>
      </c>
      <c r="DD159" s="199">
        <v>0</v>
      </c>
      <c r="DE159" s="199">
        <v>0</v>
      </c>
      <c r="DF159" s="199">
        <v>0</v>
      </c>
      <c r="DG159" s="199">
        <v>2.5</v>
      </c>
      <c r="DH159" s="199">
        <v>0</v>
      </c>
      <c r="DI159" s="199">
        <v>0</v>
      </c>
      <c r="DJ159" s="199">
        <v>15</v>
      </c>
      <c r="DK159" s="199">
        <v>0</v>
      </c>
      <c r="DL159" s="199">
        <v>0</v>
      </c>
      <c r="DM159" s="199">
        <v>0</v>
      </c>
      <c r="DN159" s="199">
        <v>0</v>
      </c>
      <c r="DO159" s="199">
        <v>0</v>
      </c>
      <c r="DP159" s="199">
        <v>0</v>
      </c>
      <c r="DQ159" s="199">
        <v>0</v>
      </c>
      <c r="DR159" s="199">
        <v>0</v>
      </c>
      <c r="DS159" s="199">
        <v>0</v>
      </c>
      <c r="DT159" s="199">
        <v>17.5</v>
      </c>
      <c r="DU159" s="199">
        <v>0</v>
      </c>
      <c r="DV159" s="199">
        <v>0</v>
      </c>
      <c r="DW159" s="199">
        <v>0</v>
      </c>
      <c r="DX159" s="199">
        <v>0</v>
      </c>
      <c r="DY159" s="199">
        <v>0</v>
      </c>
      <c r="DZ159" s="199">
        <v>10</v>
      </c>
      <c r="EA159" s="199">
        <v>2.5</v>
      </c>
      <c r="EB159" s="199">
        <v>0</v>
      </c>
      <c r="EC159" s="199">
        <v>0</v>
      </c>
      <c r="ED159" s="199">
        <v>0</v>
      </c>
      <c r="EE159" s="199">
        <v>0</v>
      </c>
      <c r="EF159" s="199">
        <v>0</v>
      </c>
      <c r="EG159" s="199">
        <v>0</v>
      </c>
      <c r="EH159" s="199">
        <v>0</v>
      </c>
      <c r="EI159" s="199">
        <v>0</v>
      </c>
      <c r="EJ159" s="199">
        <v>0</v>
      </c>
      <c r="EK159" s="199">
        <v>0</v>
      </c>
      <c r="EL159" s="199">
        <v>0</v>
      </c>
      <c r="EM159" s="199">
        <v>0</v>
      </c>
      <c r="EN159" s="199">
        <v>0</v>
      </c>
      <c r="EO159" s="199">
        <v>0</v>
      </c>
      <c r="EP159" s="199">
        <v>0</v>
      </c>
      <c r="EQ159" s="199">
        <v>0</v>
      </c>
      <c r="ER159" s="199">
        <v>0</v>
      </c>
      <c r="ES159" s="199">
        <v>0</v>
      </c>
    </row>
    <row r="160" spans="1:149" ht="12" customHeight="1">
      <c r="A160" s="44" t="s">
        <v>36</v>
      </c>
      <c r="B160" s="2" t="s">
        <v>70</v>
      </c>
      <c r="C160" s="2" t="s">
        <v>67</v>
      </c>
      <c r="D160" s="2" t="s">
        <v>57</v>
      </c>
      <c r="E160" s="87" t="s">
        <v>113</v>
      </c>
      <c r="F160" s="4">
        <v>0.73699999999999999</v>
      </c>
      <c r="G160" s="2">
        <v>1.4</v>
      </c>
      <c r="H160" s="2">
        <v>44400</v>
      </c>
      <c r="I160" s="64">
        <v>73.5</v>
      </c>
      <c r="J160" s="64">
        <v>28.71</v>
      </c>
      <c r="K160" s="2">
        <v>22.98</v>
      </c>
      <c r="L160" s="2">
        <v>7.64</v>
      </c>
      <c r="M160" s="2">
        <v>8.6E-3</v>
      </c>
      <c r="N160" s="2">
        <v>0.61</v>
      </c>
      <c r="O160" s="2">
        <v>0.01</v>
      </c>
      <c r="P160" s="2">
        <v>0.78</v>
      </c>
      <c r="Q160" s="2">
        <v>0.79</v>
      </c>
      <c r="R160" s="2">
        <v>0.01</v>
      </c>
      <c r="S160" s="2">
        <v>0.1</v>
      </c>
      <c r="T160" s="2">
        <v>4.8000000000000001E-2</v>
      </c>
      <c r="U160" s="2">
        <v>3</v>
      </c>
      <c r="V160" s="2">
        <v>140</v>
      </c>
      <c r="W160" s="2">
        <v>7</v>
      </c>
      <c r="X160" s="157" t="s">
        <v>314</v>
      </c>
      <c r="Y160" s="288">
        <v>10016.867</v>
      </c>
      <c r="Z160" s="289">
        <v>3783.4090000000006</v>
      </c>
      <c r="AA160" s="290">
        <v>6366.7940000000008</v>
      </c>
      <c r="AB160" s="92">
        <v>144519.557</v>
      </c>
      <c r="AC160" s="92">
        <v>11400.228000000001</v>
      </c>
      <c r="AD160" s="291">
        <f t="shared" si="19"/>
        <v>4.0569135371392528</v>
      </c>
      <c r="AE160" s="292">
        <f t="shared" si="18"/>
        <v>4335</v>
      </c>
      <c r="AF160" s="291">
        <f t="shared" si="20"/>
        <v>3.6369891018122291</v>
      </c>
      <c r="AG160" s="98">
        <v>6899905.6620200016</v>
      </c>
      <c r="AH160" s="99">
        <v>8641839.5</v>
      </c>
      <c r="AI160" s="213">
        <v>4103415.4000000004</v>
      </c>
      <c r="AJ160" s="106">
        <v>4538424.1000000006</v>
      </c>
      <c r="AK160" s="114">
        <v>3850</v>
      </c>
      <c r="AL160" s="114">
        <v>460</v>
      </c>
      <c r="AM160" s="114">
        <v>0</v>
      </c>
      <c r="AN160" s="114">
        <v>10</v>
      </c>
      <c r="AO160" s="114">
        <v>0</v>
      </c>
      <c r="AP160" s="114">
        <v>15</v>
      </c>
      <c r="AQ160" s="114">
        <v>0</v>
      </c>
      <c r="AR160" s="114">
        <v>0</v>
      </c>
      <c r="AS160" s="114">
        <v>0</v>
      </c>
      <c r="AT160" s="114">
        <v>0</v>
      </c>
      <c r="AU160" s="199">
        <v>0</v>
      </c>
      <c r="AV160" s="199">
        <v>0</v>
      </c>
      <c r="AW160" s="199">
        <v>0</v>
      </c>
      <c r="AX160" s="199">
        <v>0</v>
      </c>
      <c r="AY160" s="199">
        <v>0</v>
      </c>
      <c r="AZ160" s="199">
        <v>0</v>
      </c>
      <c r="BA160" s="199">
        <v>0</v>
      </c>
      <c r="BB160" s="199">
        <v>0</v>
      </c>
      <c r="BC160" s="199">
        <v>0</v>
      </c>
      <c r="BD160" s="199">
        <v>800</v>
      </c>
      <c r="BE160" s="199">
        <v>15</v>
      </c>
      <c r="BF160" s="199">
        <v>0</v>
      </c>
      <c r="BG160" s="199">
        <v>0</v>
      </c>
      <c r="BH160" s="199">
        <v>0</v>
      </c>
      <c r="BI160" s="199">
        <v>0</v>
      </c>
      <c r="BJ160" s="199">
        <v>0</v>
      </c>
      <c r="BK160" s="199">
        <v>0</v>
      </c>
      <c r="BL160" s="199">
        <v>0</v>
      </c>
      <c r="BM160" s="199">
        <v>3010</v>
      </c>
      <c r="BN160" s="199">
        <v>20</v>
      </c>
      <c r="BO160" s="199">
        <v>0</v>
      </c>
      <c r="BP160" s="199">
        <v>0</v>
      </c>
      <c r="BQ160" s="199">
        <v>0</v>
      </c>
      <c r="BR160" s="199">
        <v>5</v>
      </c>
      <c r="BS160" s="199">
        <v>0</v>
      </c>
      <c r="BT160" s="199">
        <v>0</v>
      </c>
      <c r="BU160" s="199">
        <v>0</v>
      </c>
      <c r="BV160" s="199">
        <v>0</v>
      </c>
      <c r="BW160" s="199">
        <v>0</v>
      </c>
      <c r="BX160" s="199">
        <v>0</v>
      </c>
      <c r="BY160" s="199">
        <v>0</v>
      </c>
      <c r="BZ160" s="199">
        <v>0</v>
      </c>
      <c r="CA160" s="199">
        <v>0</v>
      </c>
      <c r="CB160" s="199">
        <v>0</v>
      </c>
      <c r="CC160" s="199">
        <v>0</v>
      </c>
      <c r="CD160" s="199">
        <v>0</v>
      </c>
      <c r="CE160" s="199">
        <v>30</v>
      </c>
      <c r="CF160" s="199">
        <v>0</v>
      </c>
      <c r="CG160" s="199">
        <v>0</v>
      </c>
      <c r="CH160" s="199">
        <v>0</v>
      </c>
      <c r="CI160" s="199">
        <v>5</v>
      </c>
      <c r="CJ160" s="199">
        <v>0</v>
      </c>
      <c r="CK160" s="199">
        <v>0</v>
      </c>
      <c r="CL160" s="199">
        <v>20</v>
      </c>
      <c r="CM160" s="199">
        <v>0</v>
      </c>
      <c r="CN160" s="199">
        <v>175</v>
      </c>
      <c r="CO160" s="199">
        <v>45</v>
      </c>
      <c r="CP160" s="199">
        <v>0</v>
      </c>
      <c r="CQ160" s="199">
        <v>0</v>
      </c>
      <c r="CR160" s="199">
        <v>0</v>
      </c>
      <c r="CS160" s="199">
        <v>0</v>
      </c>
      <c r="CT160" s="199">
        <v>0</v>
      </c>
      <c r="CU160" s="199">
        <v>5</v>
      </c>
      <c r="CV160" s="199">
        <v>0</v>
      </c>
      <c r="CW160" s="199">
        <v>0</v>
      </c>
      <c r="CX160" s="199">
        <v>0</v>
      </c>
      <c r="CY160" s="199">
        <v>0</v>
      </c>
      <c r="CZ160" s="199">
        <v>0</v>
      </c>
      <c r="DA160" s="199">
        <v>0</v>
      </c>
      <c r="DB160" s="199">
        <v>160</v>
      </c>
      <c r="DC160" s="199">
        <v>10</v>
      </c>
      <c r="DD160" s="199">
        <v>0</v>
      </c>
      <c r="DE160" s="199">
        <v>0</v>
      </c>
      <c r="DF160" s="199">
        <v>10</v>
      </c>
      <c r="DG160" s="199">
        <v>0</v>
      </c>
      <c r="DH160" s="199">
        <v>0</v>
      </c>
      <c r="DI160" s="199">
        <v>0</v>
      </c>
      <c r="DJ160" s="199">
        <v>0</v>
      </c>
      <c r="DK160" s="199">
        <v>0</v>
      </c>
      <c r="DL160" s="199">
        <v>0</v>
      </c>
      <c r="DM160" s="199">
        <v>0</v>
      </c>
      <c r="DN160" s="199">
        <v>0</v>
      </c>
      <c r="DO160" s="199">
        <v>0</v>
      </c>
      <c r="DP160" s="199">
        <v>0</v>
      </c>
      <c r="DQ160" s="199">
        <v>0</v>
      </c>
      <c r="DR160" s="199">
        <v>0</v>
      </c>
      <c r="DS160" s="199">
        <v>0</v>
      </c>
      <c r="DT160" s="199">
        <v>0</v>
      </c>
      <c r="DU160" s="199">
        <v>0</v>
      </c>
      <c r="DV160" s="199">
        <v>0</v>
      </c>
      <c r="DW160" s="199">
        <v>0</v>
      </c>
      <c r="DX160" s="199">
        <v>0</v>
      </c>
      <c r="DY160" s="199">
        <v>5</v>
      </c>
      <c r="DZ160" s="199">
        <v>5</v>
      </c>
      <c r="EA160" s="199">
        <v>0</v>
      </c>
      <c r="EB160" s="199">
        <v>0</v>
      </c>
      <c r="EC160" s="199">
        <v>0</v>
      </c>
      <c r="ED160" s="199">
        <v>0</v>
      </c>
      <c r="EE160" s="199">
        <v>0</v>
      </c>
      <c r="EF160" s="199">
        <v>0</v>
      </c>
      <c r="EG160" s="199">
        <v>15</v>
      </c>
      <c r="EH160" s="199">
        <v>0</v>
      </c>
      <c r="EI160" s="199">
        <v>0</v>
      </c>
      <c r="EJ160" s="199">
        <v>0</v>
      </c>
      <c r="EK160" s="199">
        <v>0</v>
      </c>
      <c r="EL160" s="199">
        <v>0</v>
      </c>
      <c r="EM160" s="199">
        <v>0</v>
      </c>
      <c r="EN160" s="199">
        <v>0</v>
      </c>
      <c r="EO160" s="199">
        <v>0</v>
      </c>
      <c r="EP160" s="199">
        <v>0</v>
      </c>
      <c r="EQ160" s="199">
        <v>0</v>
      </c>
      <c r="ER160" s="199">
        <v>0</v>
      </c>
      <c r="ES160" s="199">
        <v>0</v>
      </c>
    </row>
    <row r="161" spans="1:149" ht="12" customHeight="1" thickBot="1">
      <c r="A161" s="45" t="s">
        <v>36</v>
      </c>
      <c r="B161" s="12" t="s">
        <v>70</v>
      </c>
      <c r="C161" s="12" t="s">
        <v>67</v>
      </c>
      <c r="D161" s="12" t="s">
        <v>57</v>
      </c>
      <c r="E161" s="89" t="s">
        <v>114</v>
      </c>
      <c r="F161" s="14">
        <v>4</v>
      </c>
      <c r="G161" s="2" t="s">
        <v>29</v>
      </c>
      <c r="H161" s="2">
        <v>47790</v>
      </c>
      <c r="I161" s="64">
        <v>56.2</v>
      </c>
      <c r="J161" s="64">
        <v>31.16</v>
      </c>
      <c r="K161" s="2">
        <v>22.99</v>
      </c>
      <c r="L161" s="2">
        <v>7.63</v>
      </c>
      <c r="M161" s="2" t="s">
        <v>29</v>
      </c>
      <c r="N161" s="2">
        <v>0.47</v>
      </c>
      <c r="O161" s="2">
        <v>0.01</v>
      </c>
      <c r="P161" s="2">
        <v>0.65</v>
      </c>
      <c r="Q161" s="2">
        <v>0.65</v>
      </c>
      <c r="R161" s="2">
        <v>1.0999999999999999E-2</v>
      </c>
      <c r="S161" s="2">
        <v>0.11</v>
      </c>
      <c r="T161" s="2">
        <v>5.7000000000000002E-2</v>
      </c>
      <c r="U161" s="2">
        <v>2.9</v>
      </c>
      <c r="V161" s="2" t="s">
        <v>29</v>
      </c>
      <c r="W161" s="2" t="s">
        <v>29</v>
      </c>
      <c r="X161" s="157" t="s">
        <v>314</v>
      </c>
      <c r="Y161" s="288">
        <v>26700.534000000003</v>
      </c>
      <c r="Z161" s="289">
        <v>13333.6</v>
      </c>
      <c r="AA161" s="290">
        <v>13633.606000000002</v>
      </c>
      <c r="AB161" s="93">
        <v>145802.91600000003</v>
      </c>
      <c r="AC161" s="93">
        <v>3800.0760000000005</v>
      </c>
      <c r="AD161" s="291">
        <f t="shared" si="19"/>
        <v>3.5797922824195907</v>
      </c>
      <c r="AE161" s="292">
        <f t="shared" si="18"/>
        <v>1525</v>
      </c>
      <c r="AF161" s="291">
        <f t="shared" si="20"/>
        <v>3.1832698436828046</v>
      </c>
      <c r="AG161" s="101">
        <v>6166555.9286520015</v>
      </c>
      <c r="AH161" s="102">
        <v>6055121.1000000006</v>
      </c>
      <c r="AI161" s="110">
        <v>2025040.5000000002</v>
      </c>
      <c r="AJ161" s="110">
        <v>4030080.6000000006</v>
      </c>
      <c r="AK161" s="114">
        <v>1450</v>
      </c>
      <c r="AL161" s="114">
        <v>75</v>
      </c>
      <c r="AM161" s="114">
        <v>0</v>
      </c>
      <c r="AN161" s="114">
        <v>0</v>
      </c>
      <c r="AO161" s="114">
        <v>0</v>
      </c>
      <c r="AP161" s="114">
        <v>0</v>
      </c>
      <c r="AQ161" s="114">
        <v>0</v>
      </c>
      <c r="AR161" s="114">
        <v>0</v>
      </c>
      <c r="AS161" s="114">
        <v>0</v>
      </c>
      <c r="AT161" s="114">
        <v>0</v>
      </c>
      <c r="AU161" s="199">
        <v>0</v>
      </c>
      <c r="AV161" s="199">
        <v>0</v>
      </c>
      <c r="AW161" s="199">
        <v>0</v>
      </c>
      <c r="AX161" s="199">
        <v>0</v>
      </c>
      <c r="AY161" s="199">
        <v>0</v>
      </c>
      <c r="AZ161" s="199">
        <v>0</v>
      </c>
      <c r="BA161" s="199">
        <v>0</v>
      </c>
      <c r="BB161" s="199">
        <v>0</v>
      </c>
      <c r="BC161" s="199">
        <v>0</v>
      </c>
      <c r="BD161" s="199">
        <v>115</v>
      </c>
      <c r="BE161" s="199">
        <v>35</v>
      </c>
      <c r="BF161" s="199">
        <v>0</v>
      </c>
      <c r="BG161" s="199">
        <v>0</v>
      </c>
      <c r="BH161" s="199">
        <v>0</v>
      </c>
      <c r="BI161" s="199">
        <v>0</v>
      </c>
      <c r="BJ161" s="199">
        <v>0</v>
      </c>
      <c r="BK161" s="199">
        <v>0</v>
      </c>
      <c r="BL161" s="199">
        <v>0</v>
      </c>
      <c r="BM161" s="199">
        <v>1300</v>
      </c>
      <c r="BN161" s="199">
        <v>0</v>
      </c>
      <c r="BO161" s="199">
        <v>0</v>
      </c>
      <c r="BP161" s="199">
        <v>0</v>
      </c>
      <c r="BQ161" s="199">
        <v>0</v>
      </c>
      <c r="BR161" s="199">
        <v>0</v>
      </c>
      <c r="BS161" s="199">
        <v>0</v>
      </c>
      <c r="BT161" s="199">
        <v>0</v>
      </c>
      <c r="BU161" s="199">
        <v>0</v>
      </c>
      <c r="BV161" s="199">
        <v>0</v>
      </c>
      <c r="BW161" s="199">
        <v>0</v>
      </c>
      <c r="BX161" s="199">
        <v>0</v>
      </c>
      <c r="BY161" s="199">
        <v>0</v>
      </c>
      <c r="BZ161" s="199">
        <v>0</v>
      </c>
      <c r="CA161" s="199">
        <v>0</v>
      </c>
      <c r="CB161" s="199">
        <v>0</v>
      </c>
      <c r="CC161" s="199">
        <v>0</v>
      </c>
      <c r="CD161" s="199">
        <v>0</v>
      </c>
      <c r="CE161" s="199">
        <v>10</v>
      </c>
      <c r="CF161" s="199">
        <v>0</v>
      </c>
      <c r="CG161" s="199">
        <v>0</v>
      </c>
      <c r="CH161" s="199">
        <v>0</v>
      </c>
      <c r="CI161" s="199">
        <v>0</v>
      </c>
      <c r="CJ161" s="199">
        <v>0</v>
      </c>
      <c r="CK161" s="199">
        <v>0</v>
      </c>
      <c r="CL161" s="199">
        <v>15</v>
      </c>
      <c r="CM161" s="199">
        <v>0</v>
      </c>
      <c r="CN161" s="199">
        <v>15</v>
      </c>
      <c r="CO161" s="199">
        <v>0</v>
      </c>
      <c r="CP161" s="199">
        <v>0</v>
      </c>
      <c r="CQ161" s="199">
        <v>0</v>
      </c>
      <c r="CR161" s="199">
        <v>0</v>
      </c>
      <c r="CS161" s="199">
        <v>0</v>
      </c>
      <c r="CT161" s="199">
        <v>0</v>
      </c>
      <c r="CU161" s="199">
        <v>10</v>
      </c>
      <c r="CV161" s="199">
        <v>0</v>
      </c>
      <c r="CW161" s="199">
        <v>0</v>
      </c>
      <c r="CX161" s="199">
        <v>0</v>
      </c>
      <c r="CY161" s="199">
        <v>0</v>
      </c>
      <c r="CZ161" s="199">
        <v>0</v>
      </c>
      <c r="DA161" s="199">
        <v>0</v>
      </c>
      <c r="DB161" s="199">
        <v>20</v>
      </c>
      <c r="DC161" s="199">
        <v>0</v>
      </c>
      <c r="DD161" s="199">
        <v>5</v>
      </c>
      <c r="DE161" s="199">
        <v>0</v>
      </c>
      <c r="DF161" s="199">
        <v>0</v>
      </c>
      <c r="DG161" s="199">
        <v>0</v>
      </c>
      <c r="DH161" s="199">
        <v>0</v>
      </c>
      <c r="DI161" s="199">
        <v>0</v>
      </c>
      <c r="DJ161" s="199">
        <v>0</v>
      </c>
      <c r="DK161" s="199">
        <v>0</v>
      </c>
      <c r="DL161" s="199">
        <v>0</v>
      </c>
      <c r="DM161" s="199">
        <v>0</v>
      </c>
      <c r="DN161" s="199">
        <v>0</v>
      </c>
      <c r="DO161" s="199">
        <v>0</v>
      </c>
      <c r="DP161" s="199">
        <v>0</v>
      </c>
      <c r="DQ161" s="199">
        <v>0</v>
      </c>
      <c r="DR161" s="199">
        <v>0</v>
      </c>
      <c r="DS161" s="199">
        <v>0</v>
      </c>
      <c r="DT161" s="199">
        <v>0</v>
      </c>
      <c r="DU161" s="199">
        <v>0</v>
      </c>
      <c r="DV161" s="199">
        <v>0</v>
      </c>
      <c r="DW161" s="199">
        <v>0</v>
      </c>
      <c r="DX161" s="199">
        <v>0</v>
      </c>
      <c r="DY161" s="199">
        <v>0</v>
      </c>
      <c r="DZ161" s="199">
        <v>0</v>
      </c>
      <c r="EA161" s="199">
        <v>0</v>
      </c>
      <c r="EB161" s="199">
        <v>0</v>
      </c>
      <c r="EC161" s="199">
        <v>0</v>
      </c>
      <c r="ED161" s="199">
        <v>0</v>
      </c>
      <c r="EE161" s="199">
        <v>0</v>
      </c>
      <c r="EF161" s="199">
        <v>0</v>
      </c>
      <c r="EG161" s="199">
        <v>0</v>
      </c>
      <c r="EH161" s="199">
        <v>0</v>
      </c>
      <c r="EI161" s="199">
        <v>0</v>
      </c>
      <c r="EJ161" s="199">
        <v>0</v>
      </c>
      <c r="EK161" s="199">
        <v>0</v>
      </c>
      <c r="EL161" s="199">
        <v>0</v>
      </c>
      <c r="EM161" s="199">
        <v>0</v>
      </c>
      <c r="EN161" s="199">
        <v>0</v>
      </c>
      <c r="EO161" s="199">
        <v>0</v>
      </c>
      <c r="EP161" s="199">
        <v>0</v>
      </c>
      <c r="EQ161" s="199">
        <v>0</v>
      </c>
      <c r="ER161" s="199">
        <v>0</v>
      </c>
      <c r="ES161" s="199">
        <v>0</v>
      </c>
    </row>
    <row r="162" spans="1:149" ht="12" customHeight="1">
      <c r="A162" s="43" t="s">
        <v>36</v>
      </c>
      <c r="B162" s="11" t="s">
        <v>72</v>
      </c>
      <c r="C162" s="11" t="s">
        <v>73</v>
      </c>
      <c r="D162" s="11" t="s">
        <v>57</v>
      </c>
      <c r="E162" s="90" t="s">
        <v>113</v>
      </c>
      <c r="F162" s="13">
        <v>0.505</v>
      </c>
      <c r="G162" s="2">
        <v>1.6</v>
      </c>
      <c r="H162" s="2">
        <v>44260</v>
      </c>
      <c r="I162" s="64">
        <v>93.1</v>
      </c>
      <c r="J162" s="64">
        <v>28.63</v>
      </c>
      <c r="K162" s="2">
        <v>20.260000000000002</v>
      </c>
      <c r="L162" s="2">
        <v>7.72</v>
      </c>
      <c r="M162" s="2">
        <v>8.8999999999999999E-3</v>
      </c>
      <c r="N162" s="2">
        <v>0.53</v>
      </c>
      <c r="O162" s="2">
        <v>2.5000000000000001E-2</v>
      </c>
      <c r="P162" s="2">
        <v>0.71</v>
      </c>
      <c r="Q162" s="2">
        <v>0.74</v>
      </c>
      <c r="R162" s="2">
        <v>5.5E-2</v>
      </c>
      <c r="S162" s="2">
        <v>9.5000000000000001E-2</v>
      </c>
      <c r="T162" s="2">
        <v>5.5E-2</v>
      </c>
      <c r="U162" s="2">
        <v>2.7</v>
      </c>
      <c r="V162" s="2">
        <v>140</v>
      </c>
      <c r="W162" s="2">
        <v>8</v>
      </c>
      <c r="X162" s="157" t="s">
        <v>314</v>
      </c>
      <c r="Y162" s="288">
        <v>26000.52</v>
      </c>
      <c r="Z162" s="289">
        <v>6016.7870000000003</v>
      </c>
      <c r="AA162" s="290">
        <v>20433.742000000002</v>
      </c>
      <c r="AB162" s="94">
        <v>470359.40700000006</v>
      </c>
      <c r="AC162" s="94">
        <v>3800.0760000000005</v>
      </c>
      <c r="AD162" s="291">
        <f t="shared" si="19"/>
        <v>3.5797922824195907</v>
      </c>
      <c r="AE162" s="292">
        <f t="shared" si="18"/>
        <v>455.00000000000006</v>
      </c>
      <c r="AF162" s="291">
        <f t="shared" si="20"/>
        <v>2.6580113966571126</v>
      </c>
      <c r="AG162" s="98">
        <v>6928024.9577280022</v>
      </c>
      <c r="AH162" s="99">
        <v>9286852.4000000022</v>
      </c>
      <c r="AI162" s="213">
        <v>4005080.1000000006</v>
      </c>
      <c r="AJ162" s="106">
        <v>5281772.3000000007</v>
      </c>
      <c r="AK162" s="114">
        <v>73.333333333333329</v>
      </c>
      <c r="AL162" s="114">
        <v>208.33333333333334</v>
      </c>
      <c r="AM162" s="114">
        <v>33.333333333333329</v>
      </c>
      <c r="AN162" s="114">
        <v>133.33333333333334</v>
      </c>
      <c r="AO162" s="114">
        <v>0</v>
      </c>
      <c r="AP162" s="114">
        <v>5</v>
      </c>
      <c r="AQ162" s="114">
        <v>0</v>
      </c>
      <c r="AR162" s="114">
        <v>1.6666666666666667</v>
      </c>
      <c r="AS162" s="114">
        <v>0</v>
      </c>
      <c r="AT162" s="114">
        <v>0</v>
      </c>
      <c r="AU162" s="199">
        <v>0</v>
      </c>
      <c r="AV162" s="199">
        <v>0</v>
      </c>
      <c r="AW162" s="199">
        <v>0</v>
      </c>
      <c r="AX162" s="199">
        <v>16.666666666666664</v>
      </c>
      <c r="AY162" s="199">
        <v>40</v>
      </c>
      <c r="AZ162" s="199">
        <v>0</v>
      </c>
      <c r="BA162" s="199">
        <v>0</v>
      </c>
      <c r="BB162" s="199">
        <v>3.3333333333333335</v>
      </c>
      <c r="BC162" s="199">
        <v>0</v>
      </c>
      <c r="BD162" s="199">
        <v>0</v>
      </c>
      <c r="BE162" s="199">
        <v>0</v>
      </c>
      <c r="BF162" s="199">
        <v>0</v>
      </c>
      <c r="BG162" s="199">
        <v>0</v>
      </c>
      <c r="BH162" s="199">
        <v>0</v>
      </c>
      <c r="BI162" s="199">
        <v>0</v>
      </c>
      <c r="BJ162" s="199">
        <v>0</v>
      </c>
      <c r="BK162" s="199">
        <v>0</v>
      </c>
      <c r="BL162" s="199">
        <v>0</v>
      </c>
      <c r="BM162" s="199">
        <v>0</v>
      </c>
      <c r="BN162" s="199">
        <v>0</v>
      </c>
      <c r="BO162" s="199">
        <v>0</v>
      </c>
      <c r="BP162" s="199">
        <v>0</v>
      </c>
      <c r="BQ162" s="199">
        <v>0</v>
      </c>
      <c r="BR162" s="199">
        <v>0</v>
      </c>
      <c r="BS162" s="199">
        <v>0</v>
      </c>
      <c r="BT162" s="199">
        <v>0</v>
      </c>
      <c r="BU162" s="199">
        <v>0</v>
      </c>
      <c r="BV162" s="199">
        <v>0</v>
      </c>
      <c r="BW162" s="199">
        <v>0</v>
      </c>
      <c r="BX162" s="199">
        <v>5</v>
      </c>
      <c r="BY162" s="199">
        <v>8.3333333333333321</v>
      </c>
      <c r="BZ162" s="199">
        <v>0</v>
      </c>
      <c r="CA162" s="199">
        <v>0</v>
      </c>
      <c r="CB162" s="199">
        <v>0</v>
      </c>
      <c r="CC162" s="199">
        <v>0</v>
      </c>
      <c r="CD162" s="199">
        <v>0</v>
      </c>
      <c r="CE162" s="199">
        <v>50</v>
      </c>
      <c r="CF162" s="199">
        <v>0</v>
      </c>
      <c r="CG162" s="199">
        <v>0</v>
      </c>
      <c r="CH162" s="199">
        <v>0</v>
      </c>
      <c r="CI162" s="199">
        <v>0</v>
      </c>
      <c r="CJ162" s="199">
        <v>0</v>
      </c>
      <c r="CK162" s="199">
        <v>0</v>
      </c>
      <c r="CL162" s="199">
        <v>11.666666666666668</v>
      </c>
      <c r="CM162" s="199">
        <v>0</v>
      </c>
      <c r="CN162" s="199">
        <v>15</v>
      </c>
      <c r="CO162" s="199">
        <v>5</v>
      </c>
      <c r="CP162" s="199">
        <v>0</v>
      </c>
      <c r="CQ162" s="199">
        <v>0</v>
      </c>
      <c r="CR162" s="199">
        <v>10</v>
      </c>
      <c r="CS162" s="199">
        <v>0</v>
      </c>
      <c r="CT162" s="199">
        <v>0</v>
      </c>
      <c r="CU162" s="199">
        <v>0</v>
      </c>
      <c r="CV162" s="199">
        <v>0</v>
      </c>
      <c r="CW162" s="199">
        <v>0</v>
      </c>
      <c r="CX162" s="199">
        <v>0</v>
      </c>
      <c r="CY162" s="199">
        <v>0</v>
      </c>
      <c r="CZ162" s="199">
        <v>0</v>
      </c>
      <c r="DA162" s="199">
        <v>0</v>
      </c>
      <c r="DB162" s="199">
        <v>83.333333333333343</v>
      </c>
      <c r="DC162" s="199">
        <v>11.666666666666668</v>
      </c>
      <c r="DD162" s="199">
        <v>0</v>
      </c>
      <c r="DE162" s="199">
        <v>0</v>
      </c>
      <c r="DF162" s="199">
        <v>1.6666666666666667</v>
      </c>
      <c r="DG162" s="199">
        <v>0</v>
      </c>
      <c r="DH162" s="199">
        <v>0</v>
      </c>
      <c r="DI162" s="199">
        <v>20</v>
      </c>
      <c r="DJ162" s="199">
        <v>0</v>
      </c>
      <c r="DK162" s="199">
        <v>0</v>
      </c>
      <c r="DL162" s="199">
        <v>0</v>
      </c>
      <c r="DM162" s="199">
        <v>0</v>
      </c>
      <c r="DN162" s="199">
        <v>1.6666666666666667</v>
      </c>
      <c r="DO162" s="199">
        <v>3.3333333333333335</v>
      </c>
      <c r="DP162" s="199">
        <v>0</v>
      </c>
      <c r="DQ162" s="199">
        <v>0</v>
      </c>
      <c r="DR162" s="199">
        <v>0</v>
      </c>
      <c r="DS162" s="199">
        <v>28.333333333333332</v>
      </c>
      <c r="DT162" s="199">
        <v>0</v>
      </c>
      <c r="DU162" s="199">
        <v>0</v>
      </c>
      <c r="DV162" s="199">
        <v>0</v>
      </c>
      <c r="DW162" s="199">
        <v>0</v>
      </c>
      <c r="DX162" s="199">
        <v>1.6666666666666667</v>
      </c>
      <c r="DY162" s="199">
        <v>115</v>
      </c>
      <c r="DZ162" s="199">
        <v>11.666666666666668</v>
      </c>
      <c r="EA162" s="199">
        <v>0</v>
      </c>
      <c r="EB162" s="199">
        <v>0</v>
      </c>
      <c r="EC162" s="199">
        <v>5</v>
      </c>
      <c r="ED162" s="199">
        <v>0</v>
      </c>
      <c r="EE162" s="199">
        <v>0</v>
      </c>
      <c r="EF162" s="199">
        <v>0</v>
      </c>
      <c r="EG162" s="199">
        <v>5</v>
      </c>
      <c r="EH162" s="199">
        <v>0</v>
      </c>
      <c r="EI162" s="199">
        <v>1.6666666666666667</v>
      </c>
      <c r="EJ162" s="199">
        <v>0</v>
      </c>
      <c r="EK162" s="199">
        <v>0</v>
      </c>
      <c r="EL162" s="199">
        <v>0</v>
      </c>
      <c r="EM162" s="199">
        <v>0</v>
      </c>
      <c r="EN162" s="199">
        <v>0</v>
      </c>
      <c r="EO162" s="199">
        <v>0</v>
      </c>
      <c r="EP162" s="199">
        <v>0</v>
      </c>
      <c r="EQ162" s="199">
        <v>0</v>
      </c>
      <c r="ER162" s="199">
        <v>0</v>
      </c>
      <c r="ES162" s="199">
        <v>0</v>
      </c>
    </row>
    <row r="163" spans="1:149" ht="12" customHeight="1">
      <c r="A163" s="44" t="s">
        <v>36</v>
      </c>
      <c r="B163" s="2" t="s">
        <v>72</v>
      </c>
      <c r="C163" s="2" t="s">
        <v>73</v>
      </c>
      <c r="D163" s="2" t="s">
        <v>57</v>
      </c>
      <c r="E163" s="88" t="s">
        <v>114</v>
      </c>
      <c r="F163" s="4">
        <v>4</v>
      </c>
      <c r="G163" s="2" t="s">
        <v>29</v>
      </c>
      <c r="H163" s="2">
        <v>47340</v>
      </c>
      <c r="I163" s="64">
        <v>78.2</v>
      </c>
      <c r="J163" s="64">
        <v>30.86</v>
      </c>
      <c r="K163" s="2">
        <v>20.55</v>
      </c>
      <c r="L163" s="2">
        <v>7.66</v>
      </c>
      <c r="M163" s="2" t="s">
        <v>29</v>
      </c>
      <c r="N163" s="2">
        <v>0.51</v>
      </c>
      <c r="O163" s="2">
        <v>1.2999999999999999E-2</v>
      </c>
      <c r="P163" s="2">
        <v>0.56999999999999995</v>
      </c>
      <c r="Q163" s="2">
        <v>0.57999999999999996</v>
      </c>
      <c r="R163" s="2">
        <v>4.4999999999999998E-2</v>
      </c>
      <c r="S163" s="2">
        <v>8.5000000000000006E-2</v>
      </c>
      <c r="T163" s="2">
        <v>5.0999999999999997E-2</v>
      </c>
      <c r="U163" s="2">
        <v>2.7</v>
      </c>
      <c r="V163" s="2" t="s">
        <v>29</v>
      </c>
      <c r="W163" s="2" t="s">
        <v>29</v>
      </c>
      <c r="X163" s="157" t="s">
        <v>314</v>
      </c>
      <c r="Y163" s="288">
        <v>24500.49</v>
      </c>
      <c r="Z163" s="289">
        <v>3866.7440000000006</v>
      </c>
      <c r="AA163" s="290">
        <v>20917.085000000003</v>
      </c>
      <c r="AB163" s="92">
        <v>465192.63700000005</v>
      </c>
      <c r="AC163" s="92">
        <v>2800.0560000000005</v>
      </c>
      <c r="AD163" s="291">
        <f t="shared" si="19"/>
        <v>3.4471667171449996</v>
      </c>
      <c r="AE163" s="292">
        <f t="shared" si="18"/>
        <v>295</v>
      </c>
      <c r="AF163" s="291">
        <f t="shared" si="20"/>
        <v>2.469822015978163</v>
      </c>
      <c r="AG163" s="100">
        <v>6376148.653756001</v>
      </c>
      <c r="AH163" s="99">
        <v>9020180.4000000004</v>
      </c>
      <c r="AI163" s="109">
        <v>4818429.7</v>
      </c>
      <c r="AJ163" s="106">
        <v>4201750.7</v>
      </c>
      <c r="AK163" s="114">
        <v>131.66666666666669</v>
      </c>
      <c r="AL163" s="114">
        <v>116.66666666666669</v>
      </c>
      <c r="AM163" s="114">
        <v>8.3333333333333321</v>
      </c>
      <c r="AN163" s="114">
        <v>28.333333333333336</v>
      </c>
      <c r="AO163" s="114">
        <v>0</v>
      </c>
      <c r="AP163" s="114">
        <v>10</v>
      </c>
      <c r="AQ163" s="114">
        <v>0</v>
      </c>
      <c r="AR163" s="114">
        <v>0</v>
      </c>
      <c r="AS163" s="114">
        <v>0</v>
      </c>
      <c r="AT163" s="114">
        <v>0</v>
      </c>
      <c r="AU163" s="199">
        <v>0</v>
      </c>
      <c r="AV163" s="199">
        <v>0</v>
      </c>
      <c r="AW163" s="199">
        <v>0</v>
      </c>
      <c r="AX163" s="199">
        <v>0</v>
      </c>
      <c r="AY163" s="199">
        <v>0</v>
      </c>
      <c r="AZ163" s="199">
        <v>0</v>
      </c>
      <c r="BA163" s="199">
        <v>0</v>
      </c>
      <c r="BB163" s="199">
        <v>0</v>
      </c>
      <c r="BC163" s="199">
        <v>16.666666666666664</v>
      </c>
      <c r="BD163" s="199">
        <v>23.333333333333336</v>
      </c>
      <c r="BE163" s="199">
        <v>5</v>
      </c>
      <c r="BF163" s="199">
        <v>0</v>
      </c>
      <c r="BG163" s="199">
        <v>0</v>
      </c>
      <c r="BH163" s="199">
        <v>0</v>
      </c>
      <c r="BI163" s="199">
        <v>0</v>
      </c>
      <c r="BJ163" s="199">
        <v>0</v>
      </c>
      <c r="BK163" s="199">
        <v>0</v>
      </c>
      <c r="BL163" s="199">
        <v>0</v>
      </c>
      <c r="BM163" s="199">
        <v>61.666666666666671</v>
      </c>
      <c r="BN163" s="199">
        <v>0</v>
      </c>
      <c r="BO163" s="199">
        <v>0</v>
      </c>
      <c r="BP163" s="199">
        <v>0</v>
      </c>
      <c r="BQ163" s="199">
        <v>0</v>
      </c>
      <c r="BR163" s="199">
        <v>0</v>
      </c>
      <c r="BS163" s="199">
        <v>0</v>
      </c>
      <c r="BT163" s="199">
        <v>1.6666666666666667</v>
      </c>
      <c r="BU163" s="199">
        <v>0</v>
      </c>
      <c r="BV163" s="199">
        <v>1.6666666666666667</v>
      </c>
      <c r="BW163" s="199">
        <v>0</v>
      </c>
      <c r="BX163" s="199">
        <v>3.3333333333333335</v>
      </c>
      <c r="BY163" s="199">
        <v>15</v>
      </c>
      <c r="BZ163" s="199">
        <v>0</v>
      </c>
      <c r="CA163" s="199">
        <v>0</v>
      </c>
      <c r="CB163" s="199">
        <v>0</v>
      </c>
      <c r="CC163" s="199">
        <v>3.3333333333333335</v>
      </c>
      <c r="CD163" s="199">
        <v>0</v>
      </c>
      <c r="CE163" s="199">
        <v>11.666666666666668</v>
      </c>
      <c r="CF163" s="199">
        <v>0</v>
      </c>
      <c r="CG163" s="199">
        <v>0</v>
      </c>
      <c r="CH163" s="199">
        <v>1.6666666666666667</v>
      </c>
      <c r="CI163" s="199">
        <v>0</v>
      </c>
      <c r="CJ163" s="199">
        <v>0</v>
      </c>
      <c r="CK163" s="199">
        <v>0</v>
      </c>
      <c r="CL163" s="199">
        <v>0</v>
      </c>
      <c r="CM163" s="199">
        <v>0</v>
      </c>
      <c r="CN163" s="199">
        <v>15</v>
      </c>
      <c r="CO163" s="199">
        <v>13.333333333333334</v>
      </c>
      <c r="CP163" s="199">
        <v>0</v>
      </c>
      <c r="CQ163" s="199">
        <v>5</v>
      </c>
      <c r="CR163" s="199">
        <v>1.6666666666666667</v>
      </c>
      <c r="CS163" s="199">
        <v>0</v>
      </c>
      <c r="CT163" s="199">
        <v>0</v>
      </c>
      <c r="CU163" s="199">
        <v>43.333333333333336</v>
      </c>
      <c r="CV163" s="199">
        <v>0</v>
      </c>
      <c r="CW163" s="199">
        <v>0</v>
      </c>
      <c r="CX163" s="199">
        <v>0</v>
      </c>
      <c r="CY163" s="199">
        <v>0</v>
      </c>
      <c r="CZ163" s="199">
        <v>0</v>
      </c>
      <c r="DA163" s="199">
        <v>0</v>
      </c>
      <c r="DB163" s="199">
        <v>0</v>
      </c>
      <c r="DC163" s="199">
        <v>0</v>
      </c>
      <c r="DD163" s="199">
        <v>0</v>
      </c>
      <c r="DE163" s="199">
        <v>0</v>
      </c>
      <c r="DF163" s="199">
        <v>1.6666666666666667</v>
      </c>
      <c r="DG163" s="199">
        <v>0</v>
      </c>
      <c r="DH163" s="199">
        <v>0</v>
      </c>
      <c r="DI163" s="199">
        <v>23.333333333333336</v>
      </c>
      <c r="DJ163" s="199">
        <v>0</v>
      </c>
      <c r="DK163" s="199">
        <v>0</v>
      </c>
      <c r="DL163" s="199">
        <v>0</v>
      </c>
      <c r="DM163" s="199">
        <v>0</v>
      </c>
      <c r="DN163" s="199">
        <v>0</v>
      </c>
      <c r="DO163" s="199">
        <v>0</v>
      </c>
      <c r="DP163" s="199">
        <v>0</v>
      </c>
      <c r="DQ163" s="199">
        <v>0</v>
      </c>
      <c r="DR163" s="199">
        <v>0</v>
      </c>
      <c r="DS163" s="199">
        <v>8.3333333333333321</v>
      </c>
      <c r="DT163" s="199">
        <v>0</v>
      </c>
      <c r="DU163" s="199">
        <v>0</v>
      </c>
      <c r="DV163" s="199">
        <v>0</v>
      </c>
      <c r="DW163" s="199">
        <v>0</v>
      </c>
      <c r="DX163" s="199">
        <v>0</v>
      </c>
      <c r="DY163" s="199">
        <v>26.666666666666668</v>
      </c>
      <c r="DZ163" s="199">
        <v>1.6666666666666667</v>
      </c>
      <c r="EA163" s="199">
        <v>0</v>
      </c>
      <c r="EB163" s="199">
        <v>0</v>
      </c>
      <c r="EC163" s="199">
        <v>0</v>
      </c>
      <c r="ED163" s="199">
        <v>0</v>
      </c>
      <c r="EE163" s="199">
        <v>0</v>
      </c>
      <c r="EF163" s="199">
        <v>0</v>
      </c>
      <c r="EG163" s="199">
        <v>10</v>
      </c>
      <c r="EH163" s="199">
        <v>0</v>
      </c>
      <c r="EI163" s="199">
        <v>0</v>
      </c>
      <c r="EJ163" s="199">
        <v>0</v>
      </c>
      <c r="EK163" s="199">
        <v>0</v>
      </c>
      <c r="EL163" s="199">
        <v>0</v>
      </c>
      <c r="EM163" s="199">
        <v>0</v>
      </c>
      <c r="EN163" s="199">
        <v>0</v>
      </c>
      <c r="EO163" s="199">
        <v>0</v>
      </c>
      <c r="EP163" s="199">
        <v>0</v>
      </c>
      <c r="EQ163" s="199">
        <v>0</v>
      </c>
      <c r="ER163" s="199">
        <v>0</v>
      </c>
      <c r="ES163" s="199">
        <v>0</v>
      </c>
    </row>
    <row r="164" spans="1:149" ht="12" customHeight="1">
      <c r="A164" s="44" t="s">
        <v>36</v>
      </c>
      <c r="B164" s="2" t="s">
        <v>75</v>
      </c>
      <c r="C164" s="2" t="s">
        <v>73</v>
      </c>
      <c r="D164" s="2" t="s">
        <v>57</v>
      </c>
      <c r="E164" s="87" t="s">
        <v>113</v>
      </c>
      <c r="F164" s="4">
        <v>0.51100000000000001</v>
      </c>
      <c r="G164" s="2">
        <v>1.9</v>
      </c>
      <c r="H164" s="2">
        <v>47120</v>
      </c>
      <c r="I164" s="64">
        <v>102.4</v>
      </c>
      <c r="J164" s="64">
        <v>30.67</v>
      </c>
      <c r="K164" s="2">
        <v>22.83</v>
      </c>
      <c r="L164" s="2">
        <v>7.71</v>
      </c>
      <c r="M164" s="2">
        <v>5.7000000000000002E-3</v>
      </c>
      <c r="N164" s="2">
        <v>0.45</v>
      </c>
      <c r="O164" s="2">
        <v>1.4999999999999999E-2</v>
      </c>
      <c r="P164" s="2">
        <v>0.61</v>
      </c>
      <c r="Q164" s="2">
        <v>0.62</v>
      </c>
      <c r="R164" s="2">
        <v>0.01</v>
      </c>
      <c r="S164" s="2">
        <v>7.9000000000000001E-2</v>
      </c>
      <c r="T164" s="2">
        <v>3.6999999999999998E-2</v>
      </c>
      <c r="U164" s="2">
        <v>2.2999999999999998</v>
      </c>
      <c r="V164" s="2">
        <v>130</v>
      </c>
      <c r="W164" s="2">
        <v>7</v>
      </c>
      <c r="X164" s="157" t="s">
        <v>314</v>
      </c>
      <c r="Y164" s="288">
        <v>3766.7420000000002</v>
      </c>
      <c r="Z164" s="289">
        <v>1116.6890000000001</v>
      </c>
      <c r="AA164" s="290">
        <v>2650.0530000000003</v>
      </c>
      <c r="AB164" s="92">
        <v>59501.19</v>
      </c>
      <c r="AC164" s="92">
        <v>3800.0760000000005</v>
      </c>
      <c r="AD164" s="291">
        <f t="shared" si="19"/>
        <v>3.5797922824195907</v>
      </c>
      <c r="AE164" s="292">
        <f t="shared" si="18"/>
        <v>1855</v>
      </c>
      <c r="AF164" s="291">
        <f t="shared" si="20"/>
        <v>3.2683439139510648</v>
      </c>
      <c r="AG164" s="98">
        <v>6672928.0558920009</v>
      </c>
      <c r="AH164" s="99">
        <v>8356833.8000000007</v>
      </c>
      <c r="AI164" s="213">
        <v>4428421.9000000004</v>
      </c>
      <c r="AJ164" s="106">
        <v>3928411.9000000004</v>
      </c>
      <c r="AK164" s="114">
        <v>1400</v>
      </c>
      <c r="AL164" s="114">
        <v>405</v>
      </c>
      <c r="AM164" s="114">
        <v>0</v>
      </c>
      <c r="AN164" s="114">
        <v>25</v>
      </c>
      <c r="AO164" s="114">
        <v>0</v>
      </c>
      <c r="AP164" s="114">
        <v>25</v>
      </c>
      <c r="AQ164" s="114">
        <v>0</v>
      </c>
      <c r="AR164" s="114">
        <v>0</v>
      </c>
      <c r="AS164" s="114">
        <v>0</v>
      </c>
      <c r="AT164" s="114">
        <v>0</v>
      </c>
      <c r="AU164" s="199">
        <v>0</v>
      </c>
      <c r="AV164" s="199">
        <v>0</v>
      </c>
      <c r="AW164" s="199">
        <v>0</v>
      </c>
      <c r="AX164" s="199">
        <v>0</v>
      </c>
      <c r="AY164" s="199">
        <v>0</v>
      </c>
      <c r="AZ164" s="199">
        <v>0</v>
      </c>
      <c r="BA164" s="199">
        <v>0</v>
      </c>
      <c r="BB164" s="199">
        <v>0</v>
      </c>
      <c r="BC164" s="199">
        <v>0</v>
      </c>
      <c r="BD164" s="199">
        <v>445</v>
      </c>
      <c r="BE164" s="199">
        <v>0</v>
      </c>
      <c r="BF164" s="199">
        <v>0</v>
      </c>
      <c r="BG164" s="199">
        <v>0</v>
      </c>
      <c r="BH164" s="199">
        <v>0</v>
      </c>
      <c r="BI164" s="199">
        <v>0</v>
      </c>
      <c r="BJ164" s="199">
        <v>0</v>
      </c>
      <c r="BK164" s="199">
        <v>0</v>
      </c>
      <c r="BL164" s="199">
        <v>0</v>
      </c>
      <c r="BM164" s="199">
        <v>920</v>
      </c>
      <c r="BN164" s="199">
        <v>25</v>
      </c>
      <c r="BO164" s="199">
        <v>0</v>
      </c>
      <c r="BP164" s="199">
        <v>0</v>
      </c>
      <c r="BQ164" s="199">
        <v>0</v>
      </c>
      <c r="BR164" s="199">
        <v>0</v>
      </c>
      <c r="BS164" s="199">
        <v>0</v>
      </c>
      <c r="BT164" s="199">
        <v>0</v>
      </c>
      <c r="BU164" s="199">
        <v>0</v>
      </c>
      <c r="BV164" s="199">
        <v>0</v>
      </c>
      <c r="BW164" s="199">
        <v>0</v>
      </c>
      <c r="BX164" s="199">
        <v>10</v>
      </c>
      <c r="BY164" s="199">
        <v>0</v>
      </c>
      <c r="BZ164" s="199">
        <v>0</v>
      </c>
      <c r="CA164" s="199">
        <v>0</v>
      </c>
      <c r="CB164" s="199">
        <v>0</v>
      </c>
      <c r="CC164" s="199">
        <v>0</v>
      </c>
      <c r="CD164" s="199">
        <v>0</v>
      </c>
      <c r="CE164" s="199">
        <v>0</v>
      </c>
      <c r="CF164" s="199">
        <v>0</v>
      </c>
      <c r="CG164" s="199">
        <v>0</v>
      </c>
      <c r="CH164" s="199">
        <v>5</v>
      </c>
      <c r="CI164" s="199">
        <v>0</v>
      </c>
      <c r="CJ164" s="199">
        <v>0</v>
      </c>
      <c r="CK164" s="199">
        <v>0</v>
      </c>
      <c r="CL164" s="199">
        <v>5</v>
      </c>
      <c r="CM164" s="199">
        <v>0</v>
      </c>
      <c r="CN164" s="199">
        <v>25</v>
      </c>
      <c r="CO164" s="199">
        <v>35</v>
      </c>
      <c r="CP164" s="199">
        <v>0</v>
      </c>
      <c r="CQ164" s="199">
        <v>0</v>
      </c>
      <c r="CR164" s="199">
        <v>0</v>
      </c>
      <c r="CS164" s="199">
        <v>0</v>
      </c>
      <c r="CT164" s="199">
        <v>0</v>
      </c>
      <c r="CU164" s="199">
        <v>0</v>
      </c>
      <c r="CV164" s="199">
        <v>0</v>
      </c>
      <c r="CW164" s="199">
        <v>0</v>
      </c>
      <c r="CX164" s="199">
        <v>0</v>
      </c>
      <c r="CY164" s="199">
        <v>0</v>
      </c>
      <c r="CZ164" s="199">
        <v>0</v>
      </c>
      <c r="DA164" s="199">
        <v>0</v>
      </c>
      <c r="DB164" s="199">
        <v>170</v>
      </c>
      <c r="DC164" s="199">
        <v>150</v>
      </c>
      <c r="DD164" s="199">
        <v>0</v>
      </c>
      <c r="DE164" s="199">
        <v>0</v>
      </c>
      <c r="DF164" s="199">
        <v>0</v>
      </c>
      <c r="DG164" s="199">
        <v>0</v>
      </c>
      <c r="DH164" s="199">
        <v>0</v>
      </c>
      <c r="DI164" s="199">
        <v>15</v>
      </c>
      <c r="DJ164" s="199">
        <v>0</v>
      </c>
      <c r="DK164" s="199">
        <v>0</v>
      </c>
      <c r="DL164" s="199">
        <v>0</v>
      </c>
      <c r="DM164" s="199">
        <v>0</v>
      </c>
      <c r="DN164" s="199">
        <v>0</v>
      </c>
      <c r="DO164" s="199">
        <v>0</v>
      </c>
      <c r="DP164" s="199">
        <v>0</v>
      </c>
      <c r="DQ164" s="199">
        <v>0</v>
      </c>
      <c r="DR164" s="199">
        <v>0</v>
      </c>
      <c r="DS164" s="199">
        <v>0</v>
      </c>
      <c r="DT164" s="199">
        <v>0</v>
      </c>
      <c r="DU164" s="199">
        <v>0</v>
      </c>
      <c r="DV164" s="199">
        <v>0</v>
      </c>
      <c r="DW164" s="199">
        <v>0</v>
      </c>
      <c r="DX164" s="199">
        <v>0</v>
      </c>
      <c r="DY164" s="199">
        <v>0</v>
      </c>
      <c r="DZ164" s="199">
        <v>25</v>
      </c>
      <c r="EA164" s="199">
        <v>0</v>
      </c>
      <c r="EB164" s="199">
        <v>0</v>
      </c>
      <c r="EC164" s="199">
        <v>0</v>
      </c>
      <c r="ED164" s="199">
        <v>0</v>
      </c>
      <c r="EE164" s="199">
        <v>0</v>
      </c>
      <c r="EF164" s="199">
        <v>0</v>
      </c>
      <c r="EG164" s="199">
        <v>25</v>
      </c>
      <c r="EH164" s="199">
        <v>0</v>
      </c>
      <c r="EI164" s="199">
        <v>0</v>
      </c>
      <c r="EJ164" s="199">
        <v>0</v>
      </c>
      <c r="EK164" s="199">
        <v>0</v>
      </c>
      <c r="EL164" s="199">
        <v>0</v>
      </c>
      <c r="EM164" s="199">
        <v>0</v>
      </c>
      <c r="EN164" s="199">
        <v>0</v>
      </c>
      <c r="EO164" s="199">
        <v>0</v>
      </c>
      <c r="EP164" s="199">
        <v>0</v>
      </c>
      <c r="EQ164" s="199">
        <v>0</v>
      </c>
      <c r="ER164" s="199">
        <v>0</v>
      </c>
      <c r="ES164" s="199">
        <v>0</v>
      </c>
    </row>
    <row r="165" spans="1:149" ht="12" customHeight="1" thickBot="1">
      <c r="A165" s="45" t="s">
        <v>36</v>
      </c>
      <c r="B165" s="12" t="s">
        <v>75</v>
      </c>
      <c r="C165" s="12" t="s">
        <v>73</v>
      </c>
      <c r="D165" s="12" t="s">
        <v>57</v>
      </c>
      <c r="E165" s="89" t="s">
        <v>114</v>
      </c>
      <c r="F165" s="14">
        <v>4.0999999999999996</v>
      </c>
      <c r="G165" s="2" t="s">
        <v>29</v>
      </c>
      <c r="H165" s="2">
        <v>50740</v>
      </c>
      <c r="I165" s="64">
        <v>49.7</v>
      </c>
      <c r="J165" s="64">
        <v>33.340000000000003</v>
      </c>
      <c r="K165" s="2">
        <v>21.26</v>
      </c>
      <c r="L165" s="2">
        <v>7.48</v>
      </c>
      <c r="M165" s="2" t="s">
        <v>29</v>
      </c>
      <c r="N165" s="2">
        <v>0.36</v>
      </c>
      <c r="O165" s="2">
        <v>0.03</v>
      </c>
      <c r="P165" s="2">
        <v>0.48</v>
      </c>
      <c r="Q165" s="2">
        <v>0.51</v>
      </c>
      <c r="R165" s="2">
        <v>0.12</v>
      </c>
      <c r="S165" s="2">
        <v>7.4999999999999997E-2</v>
      </c>
      <c r="T165" s="2">
        <v>5.2999999999999999E-2</v>
      </c>
      <c r="U165" s="2">
        <v>2.2000000000000002</v>
      </c>
      <c r="V165" s="2" t="s">
        <v>29</v>
      </c>
      <c r="W165" s="2" t="s">
        <v>29</v>
      </c>
      <c r="X165" s="157" t="s">
        <v>314</v>
      </c>
      <c r="Y165" s="288">
        <v>4166.75</v>
      </c>
      <c r="Z165" s="289">
        <v>2533.384</v>
      </c>
      <c r="AA165" s="290">
        <v>1650.0330000000001</v>
      </c>
      <c r="AB165" s="93">
        <v>41250.825000000004</v>
      </c>
      <c r="AC165" s="93">
        <v>2750.0550000000003</v>
      </c>
      <c r="AD165" s="291"/>
      <c r="AE165" s="292">
        <f t="shared" si="18"/>
        <v>173.33333333333334</v>
      </c>
      <c r="AF165" s="291"/>
      <c r="AG165" s="101">
        <v>5869907.6624720013</v>
      </c>
      <c r="AH165" s="102">
        <v>4061747.9000000004</v>
      </c>
      <c r="AI165" s="110">
        <v>1681700.3</v>
      </c>
      <c r="AJ165" s="110">
        <v>2380047.6</v>
      </c>
      <c r="AK165" s="114">
        <v>158.33333333333334</v>
      </c>
      <c r="AL165" s="114">
        <v>15</v>
      </c>
      <c r="AM165" s="114">
        <v>0</v>
      </c>
      <c r="AN165" s="114">
        <v>0</v>
      </c>
      <c r="AO165" s="114">
        <v>0</v>
      </c>
      <c r="AP165" s="114">
        <v>0</v>
      </c>
      <c r="AQ165" s="114">
        <v>0</v>
      </c>
      <c r="AR165" s="114">
        <v>0</v>
      </c>
      <c r="AS165" s="114">
        <v>0</v>
      </c>
      <c r="AT165" s="114">
        <v>0</v>
      </c>
      <c r="AU165" s="199">
        <v>0</v>
      </c>
      <c r="AV165" s="199">
        <v>0</v>
      </c>
      <c r="AW165" s="199">
        <v>0</v>
      </c>
      <c r="AX165" s="199">
        <v>0</v>
      </c>
      <c r="AY165" s="199">
        <v>0</v>
      </c>
      <c r="AZ165" s="199">
        <v>0</v>
      </c>
      <c r="BA165" s="199">
        <v>0</v>
      </c>
      <c r="BB165" s="199">
        <v>0</v>
      </c>
      <c r="BC165" s="199">
        <v>0</v>
      </c>
      <c r="BD165" s="199">
        <v>21.666666666666668</v>
      </c>
      <c r="BE165" s="199">
        <v>3.3333333333333335</v>
      </c>
      <c r="BF165" s="199">
        <v>0</v>
      </c>
      <c r="BG165" s="199">
        <v>0</v>
      </c>
      <c r="BH165" s="199">
        <v>0</v>
      </c>
      <c r="BI165" s="199">
        <v>0</v>
      </c>
      <c r="BJ165" s="199">
        <v>0</v>
      </c>
      <c r="BK165" s="199">
        <v>0</v>
      </c>
      <c r="BL165" s="199">
        <v>0</v>
      </c>
      <c r="BM165" s="199">
        <v>123.33333333333334</v>
      </c>
      <c r="BN165" s="199">
        <v>1.6666666666666667</v>
      </c>
      <c r="BO165" s="199">
        <v>0</v>
      </c>
      <c r="BP165" s="199">
        <v>0</v>
      </c>
      <c r="BQ165" s="199">
        <v>0</v>
      </c>
      <c r="BR165" s="199">
        <v>0</v>
      </c>
      <c r="BS165" s="199">
        <v>0</v>
      </c>
      <c r="BT165" s="199">
        <v>0</v>
      </c>
      <c r="BU165" s="199">
        <v>0</v>
      </c>
      <c r="BV165" s="199">
        <v>0</v>
      </c>
      <c r="BW165" s="199">
        <v>0</v>
      </c>
      <c r="BX165" s="199">
        <v>0</v>
      </c>
      <c r="BY165" s="199">
        <v>8.3333333333333321</v>
      </c>
      <c r="BZ165" s="199">
        <v>0</v>
      </c>
      <c r="CA165" s="199">
        <v>0</v>
      </c>
      <c r="CB165" s="199">
        <v>0</v>
      </c>
      <c r="CC165" s="199">
        <v>0</v>
      </c>
      <c r="CD165" s="199">
        <v>0</v>
      </c>
      <c r="CE165" s="199">
        <v>0</v>
      </c>
      <c r="CF165" s="199">
        <v>0</v>
      </c>
      <c r="CG165" s="199">
        <v>0</v>
      </c>
      <c r="CH165" s="199">
        <v>0</v>
      </c>
      <c r="CI165" s="199">
        <v>0</v>
      </c>
      <c r="CJ165" s="199">
        <v>0</v>
      </c>
      <c r="CK165" s="199">
        <v>0</v>
      </c>
      <c r="CL165" s="199">
        <v>0</v>
      </c>
      <c r="CM165" s="199">
        <v>0</v>
      </c>
      <c r="CN165" s="199">
        <v>3.3333333333333335</v>
      </c>
      <c r="CO165" s="199">
        <v>6.666666666666667</v>
      </c>
      <c r="CP165" s="199">
        <v>0</v>
      </c>
      <c r="CQ165" s="199">
        <v>0</v>
      </c>
      <c r="CR165" s="199">
        <v>1.6666666666666667</v>
      </c>
      <c r="CS165" s="199">
        <v>0</v>
      </c>
      <c r="CT165" s="199">
        <v>0</v>
      </c>
      <c r="CU165" s="199">
        <v>0</v>
      </c>
      <c r="CV165" s="199">
        <v>0</v>
      </c>
      <c r="CW165" s="199">
        <v>0</v>
      </c>
      <c r="CX165" s="199">
        <v>0</v>
      </c>
      <c r="CY165" s="199">
        <v>0</v>
      </c>
      <c r="CZ165" s="199">
        <v>0</v>
      </c>
      <c r="DA165" s="199">
        <v>0</v>
      </c>
      <c r="DB165" s="199">
        <v>0</v>
      </c>
      <c r="DC165" s="199">
        <v>0</v>
      </c>
      <c r="DD165" s="199">
        <v>0</v>
      </c>
      <c r="DE165" s="199">
        <v>0</v>
      </c>
      <c r="DF165" s="199">
        <v>0</v>
      </c>
      <c r="DG165" s="199">
        <v>0</v>
      </c>
      <c r="DH165" s="199">
        <v>1.6666666666666667</v>
      </c>
      <c r="DI165" s="199">
        <v>1.6666666666666667</v>
      </c>
      <c r="DJ165" s="199">
        <v>0</v>
      </c>
      <c r="DK165" s="199">
        <v>0</v>
      </c>
      <c r="DL165" s="199">
        <v>0</v>
      </c>
      <c r="DM165" s="199">
        <v>0</v>
      </c>
      <c r="DN165" s="199">
        <v>0</v>
      </c>
      <c r="DO165" s="199">
        <v>0</v>
      </c>
      <c r="DP165" s="199">
        <v>0</v>
      </c>
      <c r="DQ165" s="199">
        <v>0</v>
      </c>
      <c r="DR165" s="199">
        <v>0</v>
      </c>
      <c r="DS165" s="199">
        <v>0</v>
      </c>
      <c r="DT165" s="199">
        <v>0</v>
      </c>
      <c r="DU165" s="199">
        <v>0</v>
      </c>
      <c r="DV165" s="199">
        <v>0</v>
      </c>
      <c r="DW165" s="199">
        <v>0</v>
      </c>
      <c r="DX165" s="199">
        <v>0</v>
      </c>
      <c r="DY165" s="199">
        <v>0</v>
      </c>
      <c r="DZ165" s="199">
        <v>0</v>
      </c>
      <c r="EA165" s="199">
        <v>0</v>
      </c>
      <c r="EB165" s="199">
        <v>0</v>
      </c>
      <c r="EC165" s="199">
        <v>0</v>
      </c>
      <c r="ED165" s="199">
        <v>0</v>
      </c>
      <c r="EE165" s="199">
        <v>0</v>
      </c>
      <c r="EF165" s="199">
        <v>0</v>
      </c>
      <c r="EG165" s="199">
        <v>0</v>
      </c>
      <c r="EH165" s="199">
        <v>0</v>
      </c>
      <c r="EI165" s="199">
        <v>0</v>
      </c>
      <c r="EJ165" s="199">
        <v>0</v>
      </c>
      <c r="EK165" s="199">
        <v>0</v>
      </c>
      <c r="EL165" s="199">
        <v>0</v>
      </c>
      <c r="EM165" s="199">
        <v>0</v>
      </c>
      <c r="EN165" s="199">
        <v>0</v>
      </c>
      <c r="EO165" s="199">
        <v>0</v>
      </c>
      <c r="EP165" s="199">
        <v>0</v>
      </c>
      <c r="EQ165" s="199">
        <v>0</v>
      </c>
      <c r="ER165" s="199">
        <v>0</v>
      </c>
      <c r="ES165" s="199">
        <v>0</v>
      </c>
    </row>
    <row r="166" spans="1:149" ht="12" customHeight="1">
      <c r="A166" s="43" t="s">
        <v>36</v>
      </c>
      <c r="B166" s="11" t="s">
        <v>78</v>
      </c>
      <c r="C166" s="11" t="s">
        <v>79</v>
      </c>
      <c r="D166" s="11" t="s">
        <v>57</v>
      </c>
      <c r="E166" s="90" t="s">
        <v>113</v>
      </c>
      <c r="F166" s="13">
        <v>0.5</v>
      </c>
      <c r="G166" s="2">
        <v>1.5</v>
      </c>
      <c r="H166" s="2">
        <v>47930</v>
      </c>
      <c r="I166" s="64">
        <v>95.8</v>
      </c>
      <c r="J166" s="64">
        <v>31.3</v>
      </c>
      <c r="K166" s="2">
        <v>18.760000000000002</v>
      </c>
      <c r="L166" s="2">
        <v>7.61</v>
      </c>
      <c r="M166" s="2">
        <v>1.9E-2</v>
      </c>
      <c r="N166" s="2">
        <v>0.41</v>
      </c>
      <c r="O166" s="2">
        <v>1.4E-2</v>
      </c>
      <c r="P166" s="2">
        <v>0.7</v>
      </c>
      <c r="Q166" s="2">
        <v>0.72</v>
      </c>
      <c r="R166" s="2">
        <v>0.01</v>
      </c>
      <c r="S166" s="2">
        <v>9.4E-2</v>
      </c>
      <c r="T166" s="2">
        <v>5.5E-2</v>
      </c>
      <c r="U166" s="2">
        <v>2.2999999999999998</v>
      </c>
      <c r="V166" s="2">
        <v>130</v>
      </c>
      <c r="W166" s="2">
        <v>8</v>
      </c>
      <c r="X166" s="157" t="s">
        <v>314</v>
      </c>
      <c r="Y166" s="288">
        <v>4666.76</v>
      </c>
      <c r="Z166" s="289">
        <v>1016.6870000000001</v>
      </c>
      <c r="AA166" s="290">
        <v>3733.4080000000004</v>
      </c>
      <c r="AB166" s="94">
        <v>166736.66800000001</v>
      </c>
      <c r="AC166" s="94">
        <v>5666.78</v>
      </c>
      <c r="AD166" s="291">
        <f>LOG(AC166)</f>
        <v>3.7533363524613916</v>
      </c>
      <c r="AE166" s="292">
        <f t="shared" si="18"/>
        <v>4020</v>
      </c>
      <c r="AF166" s="291">
        <f>LOG(AE166)</f>
        <v>3.6042260530844699</v>
      </c>
      <c r="AG166" s="98">
        <v>6220527.7414000006</v>
      </c>
      <c r="AH166" s="99">
        <v>5736781.4000000004</v>
      </c>
      <c r="AI166" s="213">
        <v>2381714.3000000003</v>
      </c>
      <c r="AJ166" s="106">
        <v>3355067.1</v>
      </c>
      <c r="AK166" s="114">
        <v>55</v>
      </c>
      <c r="AL166" s="114">
        <v>3850</v>
      </c>
      <c r="AM166" s="114">
        <v>5</v>
      </c>
      <c r="AN166" s="114">
        <v>110</v>
      </c>
      <c r="AO166" s="114">
        <v>0</v>
      </c>
      <c r="AP166" s="114">
        <v>0</v>
      </c>
      <c r="AQ166" s="114">
        <v>0</v>
      </c>
      <c r="AR166" s="114">
        <v>0</v>
      </c>
      <c r="AS166" s="114">
        <v>0</v>
      </c>
      <c r="AT166" s="114">
        <v>0</v>
      </c>
      <c r="AU166" s="199">
        <v>0</v>
      </c>
      <c r="AV166" s="199">
        <v>0</v>
      </c>
      <c r="AW166" s="199">
        <v>0</v>
      </c>
      <c r="AX166" s="199">
        <v>0</v>
      </c>
      <c r="AY166" s="199">
        <v>0</v>
      </c>
      <c r="AZ166" s="199">
        <v>0</v>
      </c>
      <c r="BA166" s="199">
        <v>0</v>
      </c>
      <c r="BB166" s="199">
        <v>0</v>
      </c>
      <c r="BC166" s="199">
        <v>0</v>
      </c>
      <c r="BD166" s="199">
        <v>0</v>
      </c>
      <c r="BE166" s="199">
        <v>0</v>
      </c>
      <c r="BF166" s="199">
        <v>0</v>
      </c>
      <c r="BG166" s="199">
        <v>0</v>
      </c>
      <c r="BH166" s="199">
        <v>0</v>
      </c>
      <c r="BI166" s="199">
        <v>0</v>
      </c>
      <c r="BJ166" s="199">
        <v>0</v>
      </c>
      <c r="BK166" s="199">
        <v>0</v>
      </c>
      <c r="BL166" s="199">
        <v>0</v>
      </c>
      <c r="BM166" s="199">
        <v>50</v>
      </c>
      <c r="BN166" s="199">
        <v>0</v>
      </c>
      <c r="BO166" s="199">
        <v>0</v>
      </c>
      <c r="BP166" s="199">
        <v>0</v>
      </c>
      <c r="BQ166" s="199">
        <v>0</v>
      </c>
      <c r="BR166" s="199">
        <v>5</v>
      </c>
      <c r="BS166" s="199">
        <v>0</v>
      </c>
      <c r="BT166" s="199">
        <v>0</v>
      </c>
      <c r="BU166" s="199">
        <v>0</v>
      </c>
      <c r="BV166" s="199">
        <v>0</v>
      </c>
      <c r="BW166" s="199">
        <v>0</v>
      </c>
      <c r="BX166" s="199">
        <v>0</v>
      </c>
      <c r="BY166" s="199">
        <v>0</v>
      </c>
      <c r="BZ166" s="199">
        <v>0</v>
      </c>
      <c r="CA166" s="199">
        <v>0</v>
      </c>
      <c r="CB166" s="199">
        <v>0</v>
      </c>
      <c r="CC166" s="199">
        <v>0</v>
      </c>
      <c r="CD166" s="199">
        <v>0</v>
      </c>
      <c r="CE166" s="199">
        <v>0</v>
      </c>
      <c r="CF166" s="199">
        <v>0</v>
      </c>
      <c r="CG166" s="199">
        <v>0</v>
      </c>
      <c r="CH166" s="199">
        <v>0</v>
      </c>
      <c r="CI166" s="199">
        <v>0</v>
      </c>
      <c r="CJ166" s="199">
        <v>0</v>
      </c>
      <c r="CK166" s="199">
        <v>0</v>
      </c>
      <c r="CL166" s="199">
        <v>10</v>
      </c>
      <c r="CM166" s="199">
        <v>5</v>
      </c>
      <c r="CN166" s="199">
        <v>0</v>
      </c>
      <c r="CO166" s="199">
        <v>15</v>
      </c>
      <c r="CP166" s="199">
        <v>0</v>
      </c>
      <c r="CQ166" s="199">
        <v>10</v>
      </c>
      <c r="CR166" s="199">
        <v>0</v>
      </c>
      <c r="CS166" s="199">
        <v>0</v>
      </c>
      <c r="CT166" s="199">
        <v>0</v>
      </c>
      <c r="CU166" s="199">
        <v>0</v>
      </c>
      <c r="CV166" s="199">
        <v>0</v>
      </c>
      <c r="CW166" s="199">
        <v>0</v>
      </c>
      <c r="CX166" s="199">
        <v>0</v>
      </c>
      <c r="CY166" s="199">
        <v>0</v>
      </c>
      <c r="CZ166" s="199">
        <v>0</v>
      </c>
      <c r="DA166" s="199">
        <v>0</v>
      </c>
      <c r="DB166" s="199">
        <v>3720</v>
      </c>
      <c r="DC166" s="199">
        <v>25</v>
      </c>
      <c r="DD166" s="199">
        <v>0</v>
      </c>
      <c r="DE166" s="199">
        <v>0</v>
      </c>
      <c r="DF166" s="199">
        <v>0</v>
      </c>
      <c r="DG166" s="199">
        <v>0</v>
      </c>
      <c r="DH166" s="199">
        <v>10</v>
      </c>
      <c r="DI166" s="199">
        <v>15</v>
      </c>
      <c r="DJ166" s="199">
        <v>40</v>
      </c>
      <c r="DK166" s="199">
        <v>0</v>
      </c>
      <c r="DL166" s="199">
        <v>0</v>
      </c>
      <c r="DM166" s="199">
        <v>0</v>
      </c>
      <c r="DN166" s="199">
        <v>0</v>
      </c>
      <c r="DO166" s="199">
        <v>5</v>
      </c>
      <c r="DP166" s="199">
        <v>0</v>
      </c>
      <c r="DQ166" s="199">
        <v>0</v>
      </c>
      <c r="DR166" s="199">
        <v>0</v>
      </c>
      <c r="DS166" s="199">
        <v>0</v>
      </c>
      <c r="DT166" s="199">
        <v>0</v>
      </c>
      <c r="DU166" s="199">
        <v>0</v>
      </c>
      <c r="DV166" s="199">
        <v>0</v>
      </c>
      <c r="DW166" s="199">
        <v>0</v>
      </c>
      <c r="DX166" s="199">
        <v>0</v>
      </c>
      <c r="DY166" s="199">
        <v>70</v>
      </c>
      <c r="DZ166" s="199">
        <v>40</v>
      </c>
      <c r="EA166" s="199">
        <v>0</v>
      </c>
      <c r="EB166" s="199">
        <v>0</v>
      </c>
      <c r="EC166" s="199">
        <v>0</v>
      </c>
      <c r="ED166" s="199">
        <v>0</v>
      </c>
      <c r="EE166" s="199">
        <v>0</v>
      </c>
      <c r="EF166" s="199">
        <v>0</v>
      </c>
      <c r="EG166" s="199">
        <v>0</v>
      </c>
      <c r="EH166" s="199">
        <v>0</v>
      </c>
      <c r="EI166" s="199">
        <v>0</v>
      </c>
      <c r="EJ166" s="199">
        <v>0</v>
      </c>
      <c r="EK166" s="199">
        <v>0</v>
      </c>
      <c r="EL166" s="199">
        <v>0</v>
      </c>
      <c r="EM166" s="199">
        <v>0</v>
      </c>
      <c r="EN166" s="199">
        <v>0</v>
      </c>
      <c r="EO166" s="199">
        <v>0</v>
      </c>
      <c r="EP166" s="199">
        <v>0</v>
      </c>
      <c r="EQ166" s="199">
        <v>0</v>
      </c>
      <c r="ER166" s="199">
        <v>0</v>
      </c>
      <c r="ES166" s="199">
        <v>0</v>
      </c>
    </row>
    <row r="167" spans="1:149" ht="12" customHeight="1">
      <c r="A167" s="44" t="s">
        <v>36</v>
      </c>
      <c r="B167" s="2" t="s">
        <v>78</v>
      </c>
      <c r="C167" s="2" t="s">
        <v>79</v>
      </c>
      <c r="D167" s="2" t="s">
        <v>57</v>
      </c>
      <c r="E167" s="88" t="s">
        <v>114</v>
      </c>
      <c r="F167" s="4">
        <v>4</v>
      </c>
      <c r="G167" s="2" t="s">
        <v>29</v>
      </c>
      <c r="H167" s="2">
        <v>51300</v>
      </c>
      <c r="I167" s="64">
        <v>61.8</v>
      </c>
      <c r="J167" s="64">
        <v>33.770000000000003</v>
      </c>
      <c r="K167" s="2">
        <v>19.309999999999999</v>
      </c>
      <c r="L167" s="2">
        <v>7.5</v>
      </c>
      <c r="M167" s="2" t="s">
        <v>29</v>
      </c>
      <c r="N167" s="2">
        <v>0.34</v>
      </c>
      <c r="O167" s="2">
        <v>1.6E-2</v>
      </c>
      <c r="P167" s="2">
        <v>0.37</v>
      </c>
      <c r="Q167" s="2">
        <v>0.39</v>
      </c>
      <c r="R167" s="2">
        <v>1.6E-2</v>
      </c>
      <c r="S167" s="2">
        <v>5.8000000000000003E-2</v>
      </c>
      <c r="T167" s="2">
        <v>4.7E-2</v>
      </c>
      <c r="U167" s="2">
        <v>2.2000000000000002</v>
      </c>
      <c r="V167" s="2" t="s">
        <v>29</v>
      </c>
      <c r="W167" s="2" t="s">
        <v>29</v>
      </c>
      <c r="X167" s="157" t="s">
        <v>314</v>
      </c>
      <c r="Y167" s="288">
        <v>6316.7930000000006</v>
      </c>
      <c r="Z167" s="289">
        <v>1983.3730000000003</v>
      </c>
      <c r="AA167" s="290">
        <v>4450.0890000000009</v>
      </c>
      <c r="AB167" s="92">
        <v>67584.685000000012</v>
      </c>
      <c r="AC167" s="92">
        <v>1900.0380000000002</v>
      </c>
      <c r="AD167" s="291"/>
      <c r="AE167" s="292">
        <f t="shared" si="18"/>
        <v>42.5</v>
      </c>
      <c r="AF167" s="291"/>
      <c r="AG167" s="100">
        <v>5816628.9969200008</v>
      </c>
      <c r="AH167" s="99">
        <v>3793409.2</v>
      </c>
      <c r="AI167" s="109">
        <v>2400048</v>
      </c>
      <c r="AJ167" s="106">
        <v>1393361.2000000002</v>
      </c>
      <c r="AK167" s="114">
        <v>2.5</v>
      </c>
      <c r="AL167" s="114">
        <v>25</v>
      </c>
      <c r="AM167" s="114">
        <v>0</v>
      </c>
      <c r="AN167" s="114">
        <v>10</v>
      </c>
      <c r="AO167" s="114">
        <v>0</v>
      </c>
      <c r="AP167" s="114">
        <v>5</v>
      </c>
      <c r="AQ167" s="114">
        <v>0</v>
      </c>
      <c r="AR167" s="114">
        <v>0</v>
      </c>
      <c r="AS167" s="114">
        <v>0</v>
      </c>
      <c r="AT167" s="114">
        <v>0</v>
      </c>
      <c r="AU167" s="199">
        <v>0</v>
      </c>
      <c r="AV167" s="199">
        <v>0</v>
      </c>
      <c r="AW167" s="199">
        <v>0</v>
      </c>
      <c r="AX167" s="199">
        <v>0</v>
      </c>
      <c r="AY167" s="199">
        <v>0</v>
      </c>
      <c r="AZ167" s="199">
        <v>0</v>
      </c>
      <c r="BA167" s="199">
        <v>0</v>
      </c>
      <c r="BB167" s="199">
        <v>0</v>
      </c>
      <c r="BC167" s="199">
        <v>0</v>
      </c>
      <c r="BD167" s="199">
        <v>0</v>
      </c>
      <c r="BE167" s="199">
        <v>2.5</v>
      </c>
      <c r="BF167" s="199">
        <v>0</v>
      </c>
      <c r="BG167" s="199">
        <v>0</v>
      </c>
      <c r="BH167" s="199">
        <v>0</v>
      </c>
      <c r="BI167" s="199">
        <v>0</v>
      </c>
      <c r="BJ167" s="199">
        <v>0</v>
      </c>
      <c r="BK167" s="199">
        <v>0</v>
      </c>
      <c r="BL167" s="199">
        <v>0</v>
      </c>
      <c r="BM167" s="199">
        <v>0</v>
      </c>
      <c r="BN167" s="199">
        <v>0</v>
      </c>
      <c r="BO167" s="199">
        <v>0</v>
      </c>
      <c r="BP167" s="199">
        <v>0</v>
      </c>
      <c r="BQ167" s="199">
        <v>0</v>
      </c>
      <c r="BR167" s="199">
        <v>0</v>
      </c>
      <c r="BS167" s="199">
        <v>0</v>
      </c>
      <c r="BT167" s="199">
        <v>0</v>
      </c>
      <c r="BU167" s="199">
        <v>0</v>
      </c>
      <c r="BV167" s="199">
        <v>0</v>
      </c>
      <c r="BW167" s="199">
        <v>0</v>
      </c>
      <c r="BX167" s="199">
        <v>0</v>
      </c>
      <c r="BY167" s="199">
        <v>0</v>
      </c>
      <c r="BZ167" s="199">
        <v>0</v>
      </c>
      <c r="CA167" s="199">
        <v>0</v>
      </c>
      <c r="CB167" s="199">
        <v>0</v>
      </c>
      <c r="CC167" s="199">
        <v>0</v>
      </c>
      <c r="CD167" s="199">
        <v>0</v>
      </c>
      <c r="CE167" s="199">
        <v>0</v>
      </c>
      <c r="CF167" s="199">
        <v>0</v>
      </c>
      <c r="CG167" s="199">
        <v>0</v>
      </c>
      <c r="CH167" s="199">
        <v>0</v>
      </c>
      <c r="CI167" s="199">
        <v>0</v>
      </c>
      <c r="CJ167" s="199">
        <v>0</v>
      </c>
      <c r="CK167" s="199">
        <v>0</v>
      </c>
      <c r="CL167" s="199">
        <v>0</v>
      </c>
      <c r="CM167" s="199">
        <v>0</v>
      </c>
      <c r="CN167" s="199">
        <v>17.5</v>
      </c>
      <c r="CO167" s="199">
        <v>2.5</v>
      </c>
      <c r="CP167" s="199">
        <v>0</v>
      </c>
      <c r="CQ167" s="199">
        <v>0</v>
      </c>
      <c r="CR167" s="199">
        <v>0</v>
      </c>
      <c r="CS167" s="199">
        <v>0</v>
      </c>
      <c r="CT167" s="199">
        <v>0</v>
      </c>
      <c r="CU167" s="199">
        <v>2.5</v>
      </c>
      <c r="CV167" s="199">
        <v>0</v>
      </c>
      <c r="CW167" s="199">
        <v>0</v>
      </c>
      <c r="CX167" s="199">
        <v>0</v>
      </c>
      <c r="CY167" s="199">
        <v>0</v>
      </c>
      <c r="CZ167" s="199">
        <v>0</v>
      </c>
      <c r="DA167" s="199">
        <v>0</v>
      </c>
      <c r="DB167" s="199">
        <v>0</v>
      </c>
      <c r="DC167" s="199">
        <v>0</v>
      </c>
      <c r="DD167" s="199">
        <v>0</v>
      </c>
      <c r="DE167" s="199">
        <v>0</v>
      </c>
      <c r="DF167" s="199">
        <v>0</v>
      </c>
      <c r="DG167" s="199">
        <v>0</v>
      </c>
      <c r="DH167" s="199">
        <v>0</v>
      </c>
      <c r="DI167" s="199">
        <v>2.5</v>
      </c>
      <c r="DJ167" s="199">
        <v>0</v>
      </c>
      <c r="DK167" s="199">
        <v>0</v>
      </c>
      <c r="DL167" s="199">
        <v>0</v>
      </c>
      <c r="DM167" s="199">
        <v>0</v>
      </c>
      <c r="DN167" s="199">
        <v>0</v>
      </c>
      <c r="DO167" s="199">
        <v>0</v>
      </c>
      <c r="DP167" s="199">
        <v>0</v>
      </c>
      <c r="DQ167" s="199">
        <v>0</v>
      </c>
      <c r="DR167" s="199">
        <v>0</v>
      </c>
      <c r="DS167" s="199">
        <v>0</v>
      </c>
      <c r="DT167" s="199">
        <v>0</v>
      </c>
      <c r="DU167" s="199">
        <v>0</v>
      </c>
      <c r="DV167" s="199">
        <v>0</v>
      </c>
      <c r="DW167" s="199">
        <v>0</v>
      </c>
      <c r="DX167" s="199">
        <v>0</v>
      </c>
      <c r="DY167" s="199">
        <v>7.5</v>
      </c>
      <c r="DZ167" s="199">
        <v>2.5</v>
      </c>
      <c r="EA167" s="199">
        <v>0</v>
      </c>
      <c r="EB167" s="199">
        <v>0</v>
      </c>
      <c r="EC167" s="199">
        <v>0</v>
      </c>
      <c r="ED167" s="199">
        <v>0</v>
      </c>
      <c r="EE167" s="199">
        <v>0</v>
      </c>
      <c r="EF167" s="199">
        <v>0</v>
      </c>
      <c r="EG167" s="199">
        <v>5</v>
      </c>
      <c r="EH167" s="199">
        <v>0</v>
      </c>
      <c r="EI167" s="199">
        <v>0</v>
      </c>
      <c r="EJ167" s="199">
        <v>0</v>
      </c>
      <c r="EK167" s="199">
        <v>0</v>
      </c>
      <c r="EL167" s="199">
        <v>0</v>
      </c>
      <c r="EM167" s="199">
        <v>0</v>
      </c>
      <c r="EN167" s="199">
        <v>0</v>
      </c>
      <c r="EO167" s="199">
        <v>0</v>
      </c>
      <c r="EP167" s="199">
        <v>0</v>
      </c>
      <c r="EQ167" s="199">
        <v>0</v>
      </c>
      <c r="ER167" s="199">
        <v>0</v>
      </c>
      <c r="ES167" s="199">
        <v>0</v>
      </c>
    </row>
    <row r="168" spans="1:149" ht="12" customHeight="1">
      <c r="A168" s="44" t="s">
        <v>36</v>
      </c>
      <c r="B168" s="2" t="s">
        <v>81</v>
      </c>
      <c r="C168" s="2" t="s">
        <v>79</v>
      </c>
      <c r="D168" s="2" t="s">
        <v>57</v>
      </c>
      <c r="E168" s="87" t="s">
        <v>113</v>
      </c>
      <c r="F168" s="4">
        <v>0.499</v>
      </c>
      <c r="G168" s="2">
        <v>1.9</v>
      </c>
      <c r="H168" s="2">
        <v>51630</v>
      </c>
      <c r="I168" s="64">
        <v>70.2</v>
      </c>
      <c r="J168" s="64">
        <v>34</v>
      </c>
      <c r="K168" s="2">
        <v>17.850000000000001</v>
      </c>
      <c r="L168" s="2">
        <v>7.53</v>
      </c>
      <c r="M168" s="2">
        <v>5.1999999999999998E-3</v>
      </c>
      <c r="N168" s="2">
        <v>0.42</v>
      </c>
      <c r="O168" s="2">
        <v>2.7E-2</v>
      </c>
      <c r="P168" s="2">
        <v>0.56000000000000005</v>
      </c>
      <c r="Q168" s="2">
        <v>0.59</v>
      </c>
      <c r="R168" s="2">
        <v>3.5999999999999997E-2</v>
      </c>
      <c r="S168" s="2">
        <v>7.8E-2</v>
      </c>
      <c r="T168" s="2">
        <v>3.7999999999999999E-2</v>
      </c>
      <c r="U168" s="2">
        <v>2.5</v>
      </c>
      <c r="V168" s="2">
        <v>130</v>
      </c>
      <c r="W168" s="2">
        <v>7</v>
      </c>
      <c r="X168" s="157" t="s">
        <v>314</v>
      </c>
      <c r="Y168" s="288">
        <v>7800.1560000000009</v>
      </c>
      <c r="Z168" s="289">
        <v>2800.0560000000005</v>
      </c>
      <c r="AA168" s="290">
        <v>5083.4350000000004</v>
      </c>
      <c r="AB168" s="92">
        <v>152519.717</v>
      </c>
      <c r="AC168" s="92">
        <v>19483.723000000002</v>
      </c>
      <c r="AD168" s="291">
        <f>LOG(AC168)</f>
        <v>4.2896719465809765</v>
      </c>
      <c r="AE168" s="292">
        <f t="shared" si="18"/>
        <v>512.5</v>
      </c>
      <c r="AF168" s="291">
        <f>LOG(AE168)</f>
        <v>2.7096938697277917</v>
      </c>
      <c r="AG168" s="98">
        <v>6058462.4334920011</v>
      </c>
      <c r="AH168" s="99">
        <v>7128475.9000000004</v>
      </c>
      <c r="AI168" s="213">
        <v>3185063.7</v>
      </c>
      <c r="AJ168" s="106">
        <v>3943412.2</v>
      </c>
      <c r="AK168" s="114">
        <v>40.625</v>
      </c>
      <c r="AL168" s="114">
        <v>331.25</v>
      </c>
      <c r="AM168" s="114">
        <v>0</v>
      </c>
      <c r="AN168" s="114">
        <v>109.375</v>
      </c>
      <c r="AO168" s="114">
        <v>0</v>
      </c>
      <c r="AP168" s="114">
        <v>31.25</v>
      </c>
      <c r="AQ168" s="114">
        <v>0</v>
      </c>
      <c r="AR168" s="114">
        <v>0</v>
      </c>
      <c r="AS168" s="114">
        <v>0</v>
      </c>
      <c r="AT168" s="114">
        <v>0</v>
      </c>
      <c r="AU168" s="199">
        <v>0</v>
      </c>
      <c r="AV168" s="199">
        <v>0</v>
      </c>
      <c r="AW168" s="199">
        <v>0</v>
      </c>
      <c r="AX168" s="199">
        <v>0</v>
      </c>
      <c r="AY168" s="199">
        <v>0</v>
      </c>
      <c r="AZ168" s="199">
        <v>0</v>
      </c>
      <c r="BA168" s="199">
        <v>0</v>
      </c>
      <c r="BB168" s="199">
        <v>0</v>
      </c>
      <c r="BC168" s="199">
        <v>0</v>
      </c>
      <c r="BD168" s="199">
        <v>0</v>
      </c>
      <c r="BE168" s="199">
        <v>6.25</v>
      </c>
      <c r="BF168" s="199">
        <v>0</v>
      </c>
      <c r="BG168" s="199">
        <v>0</v>
      </c>
      <c r="BH168" s="199">
        <v>0</v>
      </c>
      <c r="BI168" s="199">
        <v>0</v>
      </c>
      <c r="BJ168" s="199">
        <v>0</v>
      </c>
      <c r="BK168" s="199">
        <v>0</v>
      </c>
      <c r="BL168" s="199">
        <v>0</v>
      </c>
      <c r="BM168" s="199">
        <v>31.25</v>
      </c>
      <c r="BN168" s="199">
        <v>0</v>
      </c>
      <c r="BO168" s="199">
        <v>0</v>
      </c>
      <c r="BP168" s="199">
        <v>0</v>
      </c>
      <c r="BQ168" s="199">
        <v>0</v>
      </c>
      <c r="BR168" s="199">
        <v>3.125</v>
      </c>
      <c r="BS168" s="199">
        <v>0</v>
      </c>
      <c r="BT168" s="199">
        <v>0</v>
      </c>
      <c r="BU168" s="199">
        <v>0</v>
      </c>
      <c r="BV168" s="199">
        <v>0</v>
      </c>
      <c r="BW168" s="199">
        <v>0</v>
      </c>
      <c r="BX168" s="199">
        <v>0</v>
      </c>
      <c r="BY168" s="199">
        <v>0</v>
      </c>
      <c r="BZ168" s="199">
        <v>0</v>
      </c>
      <c r="CA168" s="199">
        <v>0</v>
      </c>
      <c r="CB168" s="199">
        <v>0</v>
      </c>
      <c r="CC168" s="199">
        <v>0</v>
      </c>
      <c r="CD168" s="199">
        <v>0</v>
      </c>
      <c r="CE168" s="199">
        <v>12.5</v>
      </c>
      <c r="CF168" s="199">
        <v>0</v>
      </c>
      <c r="CG168" s="199">
        <v>0</v>
      </c>
      <c r="CH168" s="199">
        <v>6.25</v>
      </c>
      <c r="CI168" s="199">
        <v>0</v>
      </c>
      <c r="CJ168" s="199">
        <v>0</v>
      </c>
      <c r="CK168" s="199">
        <v>0</v>
      </c>
      <c r="CL168" s="199">
        <v>12.5</v>
      </c>
      <c r="CM168" s="199">
        <v>0</v>
      </c>
      <c r="CN168" s="199">
        <v>150</v>
      </c>
      <c r="CO168" s="199">
        <v>43.75</v>
      </c>
      <c r="CP168" s="199">
        <v>0</v>
      </c>
      <c r="CQ168" s="199">
        <v>18.75</v>
      </c>
      <c r="CR168" s="199">
        <v>34.375</v>
      </c>
      <c r="CS168" s="199">
        <v>0</v>
      </c>
      <c r="CT168" s="199">
        <v>0</v>
      </c>
      <c r="CU168" s="199">
        <v>3.125</v>
      </c>
      <c r="CV168" s="199">
        <v>0</v>
      </c>
      <c r="CW168" s="199">
        <v>0</v>
      </c>
      <c r="CX168" s="199">
        <v>0</v>
      </c>
      <c r="CY168" s="199">
        <v>0</v>
      </c>
      <c r="CZ168" s="199">
        <v>0</v>
      </c>
      <c r="DA168" s="199">
        <v>0</v>
      </c>
      <c r="DB168" s="199">
        <v>0</v>
      </c>
      <c r="DC168" s="199">
        <v>6.25</v>
      </c>
      <c r="DD168" s="199">
        <v>6.25</v>
      </c>
      <c r="DE168" s="199">
        <v>0</v>
      </c>
      <c r="DF168" s="199">
        <v>0</v>
      </c>
      <c r="DG168" s="199">
        <v>0</v>
      </c>
      <c r="DH168" s="199">
        <v>0</v>
      </c>
      <c r="DI168" s="199">
        <v>37.5</v>
      </c>
      <c r="DJ168" s="199">
        <v>0</v>
      </c>
      <c r="DK168" s="199">
        <v>0</v>
      </c>
      <c r="DL168" s="199">
        <v>0</v>
      </c>
      <c r="DM168" s="199">
        <v>0</v>
      </c>
      <c r="DN168" s="199">
        <v>0</v>
      </c>
      <c r="DO168" s="199">
        <v>0</v>
      </c>
      <c r="DP168" s="199">
        <v>0</v>
      </c>
      <c r="DQ168" s="199">
        <v>0</v>
      </c>
      <c r="DR168" s="199">
        <v>0</v>
      </c>
      <c r="DS168" s="199">
        <v>0</v>
      </c>
      <c r="DT168" s="199">
        <v>0</v>
      </c>
      <c r="DU168" s="199">
        <v>0</v>
      </c>
      <c r="DV168" s="199">
        <v>0</v>
      </c>
      <c r="DW168" s="199">
        <v>0</v>
      </c>
      <c r="DX168" s="199">
        <v>0</v>
      </c>
      <c r="DY168" s="199">
        <v>84.375</v>
      </c>
      <c r="DZ168" s="199">
        <v>6.25</v>
      </c>
      <c r="EA168" s="199">
        <v>0</v>
      </c>
      <c r="EB168" s="199">
        <v>3.125</v>
      </c>
      <c r="EC168" s="199">
        <v>15.625</v>
      </c>
      <c r="ED168" s="199">
        <v>0</v>
      </c>
      <c r="EE168" s="199">
        <v>0</v>
      </c>
      <c r="EF168" s="199">
        <v>0</v>
      </c>
      <c r="EG168" s="199">
        <v>31.25</v>
      </c>
      <c r="EH168" s="199">
        <v>0</v>
      </c>
      <c r="EI168" s="199">
        <v>0</v>
      </c>
      <c r="EJ168" s="199">
        <v>0</v>
      </c>
      <c r="EK168" s="199">
        <v>0</v>
      </c>
      <c r="EL168" s="199">
        <v>0</v>
      </c>
      <c r="EM168" s="199">
        <v>0</v>
      </c>
      <c r="EN168" s="199">
        <v>0</v>
      </c>
      <c r="EO168" s="199">
        <v>0</v>
      </c>
      <c r="EP168" s="199">
        <v>0</v>
      </c>
      <c r="EQ168" s="199">
        <v>0</v>
      </c>
      <c r="ER168" s="199">
        <v>0</v>
      </c>
      <c r="ES168" s="199">
        <v>0</v>
      </c>
    </row>
    <row r="169" spans="1:149" ht="12" customHeight="1" thickBot="1">
      <c r="A169" s="45" t="s">
        <v>36</v>
      </c>
      <c r="B169" s="12" t="s">
        <v>81</v>
      </c>
      <c r="C169" s="12" t="s">
        <v>79</v>
      </c>
      <c r="D169" s="12" t="s">
        <v>57</v>
      </c>
      <c r="E169" s="89" t="s">
        <v>114</v>
      </c>
      <c r="F169" s="14">
        <v>3.7</v>
      </c>
      <c r="G169" s="2" t="s">
        <v>29</v>
      </c>
      <c r="H169" s="2">
        <v>53080</v>
      </c>
      <c r="I169" s="64">
        <v>47.5</v>
      </c>
      <c r="J169" s="64">
        <v>35.08</v>
      </c>
      <c r="K169" s="2">
        <v>18.239999999999998</v>
      </c>
      <c r="L169" s="2">
        <v>7.5</v>
      </c>
      <c r="M169" s="2" t="s">
        <v>29</v>
      </c>
      <c r="N169" s="2">
        <v>0.37</v>
      </c>
      <c r="O169" s="2">
        <v>2.5999999999999999E-2</v>
      </c>
      <c r="P169" s="2">
        <v>0.53</v>
      </c>
      <c r="Q169" s="2">
        <v>0.56000000000000005</v>
      </c>
      <c r="R169" s="2">
        <v>6.8000000000000005E-2</v>
      </c>
      <c r="S169" s="2">
        <v>8.3000000000000004E-2</v>
      </c>
      <c r="T169" s="2">
        <v>0.04</v>
      </c>
      <c r="U169" s="2">
        <v>2.4</v>
      </c>
      <c r="V169" s="2" t="s">
        <v>29</v>
      </c>
      <c r="W169" s="2" t="s">
        <v>29</v>
      </c>
      <c r="X169" s="157" t="s">
        <v>314</v>
      </c>
      <c r="Y169" s="288">
        <v>8700.1740000000009</v>
      </c>
      <c r="Z169" s="289">
        <v>1450.0290000000002</v>
      </c>
      <c r="AA169" s="290">
        <v>4266.7520000000004</v>
      </c>
      <c r="AB169" s="93">
        <v>82018.307000000001</v>
      </c>
      <c r="AC169" s="93">
        <v>11833.57</v>
      </c>
      <c r="AD169" s="291">
        <f>LOG(AC169)</f>
        <v>4.0731157841382117</v>
      </c>
      <c r="AE169" s="292">
        <f t="shared" si="18"/>
        <v>206.25</v>
      </c>
      <c r="AF169" s="291">
        <f>LOG(AE169)</f>
        <v>2.3143939572219625</v>
      </c>
      <c r="AG169" s="101">
        <v>6053872.675032001</v>
      </c>
      <c r="AH169" s="102">
        <v>6081788.3000000007</v>
      </c>
      <c r="AI169" s="110">
        <v>2421715.1</v>
      </c>
      <c r="AJ169" s="110">
        <v>3660073.2</v>
      </c>
      <c r="AK169" s="114">
        <v>125</v>
      </c>
      <c r="AL169" s="114">
        <v>56.25</v>
      </c>
      <c r="AM169" s="114">
        <v>6.25</v>
      </c>
      <c r="AN169" s="114">
        <v>18.75</v>
      </c>
      <c r="AO169" s="114">
        <v>0</v>
      </c>
      <c r="AP169" s="114">
        <v>0</v>
      </c>
      <c r="AQ169" s="114">
        <v>0</v>
      </c>
      <c r="AR169" s="114">
        <v>0</v>
      </c>
      <c r="AS169" s="114">
        <v>0</v>
      </c>
      <c r="AT169" s="114">
        <v>0</v>
      </c>
      <c r="AU169" s="199">
        <v>0</v>
      </c>
      <c r="AV169" s="199">
        <v>0</v>
      </c>
      <c r="AW169" s="199">
        <v>0</v>
      </c>
      <c r="AX169" s="199">
        <v>0</v>
      </c>
      <c r="AY169" s="199">
        <v>0</v>
      </c>
      <c r="AZ169" s="199">
        <v>0</v>
      </c>
      <c r="BA169" s="199">
        <v>0</v>
      </c>
      <c r="BB169" s="199">
        <v>0</v>
      </c>
      <c r="BC169" s="199">
        <v>0</v>
      </c>
      <c r="BD169" s="199">
        <v>6.25</v>
      </c>
      <c r="BE169" s="199">
        <v>0</v>
      </c>
      <c r="BF169" s="199">
        <v>6.25</v>
      </c>
      <c r="BG169" s="199">
        <v>0</v>
      </c>
      <c r="BH169" s="199">
        <v>0</v>
      </c>
      <c r="BI169" s="199">
        <v>0</v>
      </c>
      <c r="BJ169" s="199">
        <v>0</v>
      </c>
      <c r="BK169" s="199">
        <v>0</v>
      </c>
      <c r="BL169" s="199">
        <v>0</v>
      </c>
      <c r="BM169" s="199">
        <v>100</v>
      </c>
      <c r="BN169" s="199">
        <v>0</v>
      </c>
      <c r="BO169" s="199">
        <v>0</v>
      </c>
      <c r="BP169" s="199">
        <v>0</v>
      </c>
      <c r="BQ169" s="199">
        <v>0</v>
      </c>
      <c r="BR169" s="199">
        <v>0</v>
      </c>
      <c r="BS169" s="199">
        <v>0</v>
      </c>
      <c r="BT169" s="199">
        <v>0</v>
      </c>
      <c r="BU169" s="199">
        <v>0</v>
      </c>
      <c r="BV169" s="199">
        <v>0</v>
      </c>
      <c r="BW169" s="199">
        <v>0</v>
      </c>
      <c r="BX169" s="199">
        <v>6.25</v>
      </c>
      <c r="BY169" s="199">
        <v>6.25</v>
      </c>
      <c r="BZ169" s="199">
        <v>0</v>
      </c>
      <c r="CA169" s="199">
        <v>0</v>
      </c>
      <c r="CB169" s="199">
        <v>0</v>
      </c>
      <c r="CC169" s="199">
        <v>0</v>
      </c>
      <c r="CD169" s="199">
        <v>0</v>
      </c>
      <c r="CE169" s="199">
        <v>0</v>
      </c>
      <c r="CF169" s="199">
        <v>0</v>
      </c>
      <c r="CG169" s="199">
        <v>0</v>
      </c>
      <c r="CH169" s="199">
        <v>0</v>
      </c>
      <c r="CI169" s="199">
        <v>0</v>
      </c>
      <c r="CJ169" s="199">
        <v>0</v>
      </c>
      <c r="CK169" s="199">
        <v>0</v>
      </c>
      <c r="CL169" s="199">
        <v>0</v>
      </c>
      <c r="CM169" s="199">
        <v>0</v>
      </c>
      <c r="CN169" s="199">
        <v>25</v>
      </c>
      <c r="CO169" s="199">
        <v>18.75</v>
      </c>
      <c r="CP169" s="199">
        <v>0</v>
      </c>
      <c r="CQ169" s="199">
        <v>0</v>
      </c>
      <c r="CR169" s="199">
        <v>0</v>
      </c>
      <c r="CS169" s="199">
        <v>0</v>
      </c>
      <c r="CT169" s="199">
        <v>0</v>
      </c>
      <c r="CU169" s="199">
        <v>0</v>
      </c>
      <c r="CV169" s="199">
        <v>6.25</v>
      </c>
      <c r="CW169" s="199">
        <v>0</v>
      </c>
      <c r="CX169" s="199">
        <v>0</v>
      </c>
      <c r="CY169" s="199">
        <v>0</v>
      </c>
      <c r="CZ169" s="199">
        <v>0</v>
      </c>
      <c r="DA169" s="199">
        <v>0</v>
      </c>
      <c r="DB169" s="199">
        <v>0</v>
      </c>
      <c r="DC169" s="199">
        <v>0</v>
      </c>
      <c r="DD169" s="199">
        <v>0</v>
      </c>
      <c r="DE169" s="199">
        <v>0</v>
      </c>
      <c r="DF169" s="199">
        <v>0</v>
      </c>
      <c r="DG169" s="199">
        <v>0</v>
      </c>
      <c r="DH169" s="199">
        <v>0</v>
      </c>
      <c r="DI169" s="199">
        <v>0</v>
      </c>
      <c r="DJ169" s="199">
        <v>0</v>
      </c>
      <c r="DK169" s="199">
        <v>0</v>
      </c>
      <c r="DL169" s="199">
        <v>0</v>
      </c>
      <c r="DM169" s="199">
        <v>0</v>
      </c>
      <c r="DN169" s="199">
        <v>0</v>
      </c>
      <c r="DO169" s="199">
        <v>6.25</v>
      </c>
      <c r="DP169" s="199">
        <v>0</v>
      </c>
      <c r="DQ169" s="199">
        <v>0</v>
      </c>
      <c r="DR169" s="199">
        <v>0</v>
      </c>
      <c r="DS169" s="199">
        <v>0</v>
      </c>
      <c r="DT169" s="199">
        <v>0</v>
      </c>
      <c r="DU169" s="199">
        <v>0</v>
      </c>
      <c r="DV169" s="199">
        <v>0</v>
      </c>
      <c r="DW169" s="199">
        <v>0</v>
      </c>
      <c r="DX169" s="199">
        <v>0</v>
      </c>
      <c r="DY169" s="199">
        <v>0</v>
      </c>
      <c r="DZ169" s="199">
        <v>0</v>
      </c>
      <c r="EA169" s="199">
        <v>0</v>
      </c>
      <c r="EB169" s="199">
        <v>6.25</v>
      </c>
      <c r="EC169" s="199">
        <v>12.5</v>
      </c>
      <c r="ED169" s="199">
        <v>0</v>
      </c>
      <c r="EE169" s="199">
        <v>0</v>
      </c>
      <c r="EF169" s="199">
        <v>0</v>
      </c>
      <c r="EG169" s="199">
        <v>0</v>
      </c>
      <c r="EH169" s="199">
        <v>0</v>
      </c>
      <c r="EI169" s="199">
        <v>0</v>
      </c>
      <c r="EJ169" s="199">
        <v>0</v>
      </c>
      <c r="EK169" s="199">
        <v>0</v>
      </c>
      <c r="EL169" s="199">
        <v>0</v>
      </c>
      <c r="EM169" s="199">
        <v>0</v>
      </c>
      <c r="EN169" s="199">
        <v>0</v>
      </c>
      <c r="EO169" s="199">
        <v>0</v>
      </c>
      <c r="EP169" s="199">
        <v>0</v>
      </c>
      <c r="EQ169" s="199">
        <v>0</v>
      </c>
      <c r="ER169" s="199">
        <v>0</v>
      </c>
      <c r="ES169" s="199">
        <v>0</v>
      </c>
    </row>
    <row r="170" spans="1:149" ht="12" customHeight="1">
      <c r="A170" s="43" t="s">
        <v>36</v>
      </c>
      <c r="B170" s="11" t="s">
        <v>83</v>
      </c>
      <c r="C170" s="11" t="s">
        <v>84</v>
      </c>
      <c r="D170" s="11" t="s">
        <v>57</v>
      </c>
      <c r="E170" s="90" t="s">
        <v>113</v>
      </c>
      <c r="F170" s="13">
        <v>0.61299999999999999</v>
      </c>
      <c r="G170" s="2">
        <v>0.9</v>
      </c>
      <c r="H170" s="2">
        <v>45770</v>
      </c>
      <c r="I170" s="64">
        <v>95</v>
      </c>
      <c r="J170" s="64">
        <v>29.72</v>
      </c>
      <c r="K170" s="2">
        <v>16.899999999999999</v>
      </c>
      <c r="L170" s="2">
        <v>7.66</v>
      </c>
      <c r="M170" s="2">
        <v>1.2999999999999999E-2</v>
      </c>
      <c r="N170" s="2">
        <v>0.45</v>
      </c>
      <c r="O170" s="2">
        <v>2.1000000000000001E-2</v>
      </c>
      <c r="P170" s="2">
        <v>0.61</v>
      </c>
      <c r="Q170" s="2">
        <v>0.63</v>
      </c>
      <c r="R170" s="2">
        <v>2.3E-2</v>
      </c>
      <c r="S170" s="2">
        <v>5.8000000000000003E-2</v>
      </c>
      <c r="T170" s="2">
        <v>1.4999999999999999E-2</v>
      </c>
      <c r="U170" s="2">
        <v>2.2000000000000002</v>
      </c>
      <c r="V170" s="2">
        <v>130</v>
      </c>
      <c r="W170" s="2">
        <v>5</v>
      </c>
      <c r="X170" s="157" t="s">
        <v>314</v>
      </c>
      <c r="Y170" s="288">
        <v>10066.868</v>
      </c>
      <c r="Z170" s="289">
        <v>4033.4140000000002</v>
      </c>
      <c r="AA170" s="290">
        <v>7650.1530000000012</v>
      </c>
      <c r="AB170" s="94">
        <v>148402.96800000002</v>
      </c>
      <c r="AC170" s="94">
        <v>17817.023000000001</v>
      </c>
      <c r="AD170" s="291">
        <f>LOG(AC170)</f>
        <v>4.250835140627915</v>
      </c>
      <c r="AE170" s="292">
        <f t="shared" si="18"/>
        <v>1473.3333333333333</v>
      </c>
      <c r="AF170" s="291">
        <f>LOG(AE170)</f>
        <v>3.1683010146294293</v>
      </c>
      <c r="AG170" s="98">
        <v>4961791.1671720007</v>
      </c>
      <c r="AH170" s="99">
        <v>5306772.8000000007</v>
      </c>
      <c r="AI170" s="213">
        <v>2058374.5000000002</v>
      </c>
      <c r="AJ170" s="106">
        <v>3248398.3000000003</v>
      </c>
      <c r="AK170" s="114">
        <v>270</v>
      </c>
      <c r="AL170" s="114">
        <v>863.33333333333337</v>
      </c>
      <c r="AM170" s="114">
        <v>3.3333333333333335</v>
      </c>
      <c r="AN170" s="114">
        <v>313.33333333333337</v>
      </c>
      <c r="AO170" s="114">
        <v>0</v>
      </c>
      <c r="AP170" s="114">
        <v>20</v>
      </c>
      <c r="AQ170" s="114">
        <v>0</v>
      </c>
      <c r="AR170" s="114">
        <v>3.3333333333333335</v>
      </c>
      <c r="AS170" s="114">
        <v>0</v>
      </c>
      <c r="AT170" s="114">
        <v>0</v>
      </c>
      <c r="AU170" s="199">
        <v>0</v>
      </c>
      <c r="AV170" s="199">
        <v>130</v>
      </c>
      <c r="AW170" s="199">
        <v>0</v>
      </c>
      <c r="AX170" s="199">
        <v>0</v>
      </c>
      <c r="AY170" s="199">
        <v>0</v>
      </c>
      <c r="AZ170" s="199">
        <v>0</v>
      </c>
      <c r="BA170" s="199">
        <v>0</v>
      </c>
      <c r="BB170" s="199">
        <v>0</v>
      </c>
      <c r="BC170" s="199">
        <v>6.666666666666667</v>
      </c>
      <c r="BD170" s="199">
        <v>13.333333333333334</v>
      </c>
      <c r="BE170" s="199">
        <v>0</v>
      </c>
      <c r="BF170" s="199">
        <v>0</v>
      </c>
      <c r="BG170" s="199">
        <v>0</v>
      </c>
      <c r="BH170" s="199">
        <v>0</v>
      </c>
      <c r="BI170" s="199">
        <v>0</v>
      </c>
      <c r="BJ170" s="199">
        <v>0</v>
      </c>
      <c r="BK170" s="199">
        <v>0</v>
      </c>
      <c r="BL170" s="199">
        <v>0</v>
      </c>
      <c r="BM170" s="199">
        <v>93.333333333333343</v>
      </c>
      <c r="BN170" s="199">
        <v>0</v>
      </c>
      <c r="BO170" s="199">
        <v>3.3333333333333335</v>
      </c>
      <c r="BP170" s="199">
        <v>0</v>
      </c>
      <c r="BQ170" s="199">
        <v>0</v>
      </c>
      <c r="BR170" s="199">
        <v>0</v>
      </c>
      <c r="BS170" s="199">
        <v>0</v>
      </c>
      <c r="BT170" s="199">
        <v>3.3333333333333335</v>
      </c>
      <c r="BU170" s="199">
        <v>0</v>
      </c>
      <c r="BV170" s="199">
        <v>0</v>
      </c>
      <c r="BW170" s="199">
        <v>0</v>
      </c>
      <c r="BX170" s="199">
        <v>13.333333333333334</v>
      </c>
      <c r="BY170" s="199">
        <v>6.666666666666667</v>
      </c>
      <c r="BZ170" s="199">
        <v>0</v>
      </c>
      <c r="CA170" s="199">
        <v>0</v>
      </c>
      <c r="CB170" s="199">
        <v>0</v>
      </c>
      <c r="CC170" s="199">
        <v>0</v>
      </c>
      <c r="CD170" s="199">
        <v>0</v>
      </c>
      <c r="CE170" s="199">
        <v>6.666666666666667</v>
      </c>
      <c r="CF170" s="199">
        <v>0</v>
      </c>
      <c r="CG170" s="199">
        <v>0</v>
      </c>
      <c r="CH170" s="199">
        <v>0</v>
      </c>
      <c r="CI170" s="199">
        <v>0</v>
      </c>
      <c r="CJ170" s="199">
        <v>0</v>
      </c>
      <c r="CK170" s="199">
        <v>0</v>
      </c>
      <c r="CL170" s="199">
        <v>20</v>
      </c>
      <c r="CM170" s="199">
        <v>0</v>
      </c>
      <c r="CN170" s="199">
        <v>236.66666666666666</v>
      </c>
      <c r="CO170" s="199">
        <v>160</v>
      </c>
      <c r="CP170" s="199">
        <v>0</v>
      </c>
      <c r="CQ170" s="199">
        <v>13.333333333333334</v>
      </c>
      <c r="CR170" s="199">
        <v>353.33333333333331</v>
      </c>
      <c r="CS170" s="199">
        <v>23.333333333333336</v>
      </c>
      <c r="CT170" s="199">
        <v>0</v>
      </c>
      <c r="CU170" s="199">
        <v>0</v>
      </c>
      <c r="CV170" s="199">
        <v>6.666666666666667</v>
      </c>
      <c r="CW170" s="199">
        <v>3.3333333333333335</v>
      </c>
      <c r="CX170" s="199">
        <v>0</v>
      </c>
      <c r="CY170" s="199">
        <v>0</v>
      </c>
      <c r="CZ170" s="199">
        <v>3.3333333333333335</v>
      </c>
      <c r="DA170" s="199">
        <v>0</v>
      </c>
      <c r="DB170" s="199">
        <v>16.666666666666664</v>
      </c>
      <c r="DC170" s="199">
        <v>0</v>
      </c>
      <c r="DD170" s="199">
        <v>0</v>
      </c>
      <c r="DE170" s="199">
        <v>6.666666666666667</v>
      </c>
      <c r="DF170" s="199">
        <v>0</v>
      </c>
      <c r="DG170" s="199">
        <v>0</v>
      </c>
      <c r="DH170" s="199">
        <v>0</v>
      </c>
      <c r="DI170" s="199">
        <v>13.333333333333334</v>
      </c>
      <c r="DJ170" s="199">
        <v>0</v>
      </c>
      <c r="DK170" s="199">
        <v>0</v>
      </c>
      <c r="DL170" s="199">
        <v>0</v>
      </c>
      <c r="DM170" s="199">
        <v>0</v>
      </c>
      <c r="DN170" s="199">
        <v>0</v>
      </c>
      <c r="DO170" s="199">
        <v>0</v>
      </c>
      <c r="DP170" s="199">
        <v>0</v>
      </c>
      <c r="DQ170" s="199">
        <v>0</v>
      </c>
      <c r="DR170" s="199">
        <v>3.3333333333333335</v>
      </c>
      <c r="DS170" s="199">
        <v>0</v>
      </c>
      <c r="DT170" s="199">
        <v>0</v>
      </c>
      <c r="DU170" s="199">
        <v>0</v>
      </c>
      <c r="DV170" s="199">
        <v>0</v>
      </c>
      <c r="DW170" s="199">
        <v>0</v>
      </c>
      <c r="DX170" s="199">
        <v>0</v>
      </c>
      <c r="DY170" s="199">
        <v>313.33333333333337</v>
      </c>
      <c r="DZ170" s="199">
        <v>0</v>
      </c>
      <c r="EA170" s="199">
        <v>0</v>
      </c>
      <c r="EB170" s="199">
        <v>0</v>
      </c>
      <c r="EC170" s="199">
        <v>0</v>
      </c>
      <c r="ED170" s="199">
        <v>0</v>
      </c>
      <c r="EE170" s="199">
        <v>0</v>
      </c>
      <c r="EF170" s="199">
        <v>0</v>
      </c>
      <c r="EG170" s="199">
        <v>20</v>
      </c>
      <c r="EH170" s="199">
        <v>0</v>
      </c>
      <c r="EI170" s="199">
        <v>3.3333333333333335</v>
      </c>
      <c r="EJ170" s="199">
        <v>0</v>
      </c>
      <c r="EK170" s="199">
        <v>0</v>
      </c>
      <c r="EL170" s="199">
        <v>0</v>
      </c>
      <c r="EM170" s="199">
        <v>0</v>
      </c>
      <c r="EN170" s="199">
        <v>0</v>
      </c>
      <c r="EO170" s="199">
        <v>0</v>
      </c>
      <c r="EP170" s="199">
        <v>0</v>
      </c>
      <c r="EQ170" s="199">
        <v>0</v>
      </c>
      <c r="ER170" s="199">
        <v>0</v>
      </c>
      <c r="ES170" s="199">
        <v>0</v>
      </c>
    </row>
    <row r="171" spans="1:149" ht="12" customHeight="1">
      <c r="A171" s="44" t="s">
        <v>36</v>
      </c>
      <c r="B171" s="2" t="s">
        <v>83</v>
      </c>
      <c r="C171" s="2" t="s">
        <v>84</v>
      </c>
      <c r="D171" s="2" t="s">
        <v>57</v>
      </c>
      <c r="E171" s="88" t="s">
        <v>114</v>
      </c>
      <c r="F171" s="4">
        <v>4.3</v>
      </c>
      <c r="G171" s="2" t="s">
        <v>29</v>
      </c>
      <c r="H171" s="2">
        <v>51190</v>
      </c>
      <c r="I171" s="64">
        <v>64.900000000000006</v>
      </c>
      <c r="J171" s="64">
        <v>33.65</v>
      </c>
      <c r="K171" s="2">
        <v>15.88</v>
      </c>
      <c r="L171" s="2">
        <v>7.63</v>
      </c>
      <c r="M171" s="2" t="s">
        <v>29</v>
      </c>
      <c r="N171" s="2">
        <v>0.32</v>
      </c>
      <c r="O171" s="2">
        <v>1.4E-2</v>
      </c>
      <c r="P171" s="2">
        <v>0.35</v>
      </c>
      <c r="Q171" s="2">
        <v>0.37</v>
      </c>
      <c r="R171" s="2">
        <v>2.4E-2</v>
      </c>
      <c r="S171" s="2">
        <v>4.3999999999999997E-2</v>
      </c>
      <c r="T171" s="2">
        <v>2.1000000000000001E-2</v>
      </c>
      <c r="U171" s="2">
        <v>1.8</v>
      </c>
      <c r="V171" s="2" t="s">
        <v>29</v>
      </c>
      <c r="W171" s="2" t="s">
        <v>29</v>
      </c>
      <c r="X171" s="157" t="s">
        <v>314</v>
      </c>
      <c r="Y171" s="288">
        <v>9100.1820000000007</v>
      </c>
      <c r="Z171" s="289">
        <v>2616.7190000000001</v>
      </c>
      <c r="AA171" s="290">
        <v>6133.4560000000001</v>
      </c>
      <c r="AB171" s="92">
        <v>75068.168000000005</v>
      </c>
      <c r="AC171" s="92">
        <v>10033.534000000001</v>
      </c>
      <c r="AD171" s="291"/>
      <c r="AE171" s="292">
        <f t="shared" si="18"/>
        <v>263.33333333333331</v>
      </c>
      <c r="AF171" s="291"/>
      <c r="AG171" s="100">
        <v>4997272.8101240015</v>
      </c>
      <c r="AH171" s="99">
        <v>4345086.9000000004</v>
      </c>
      <c r="AI171" s="109">
        <v>1271692.1000000001</v>
      </c>
      <c r="AJ171" s="106">
        <v>3073394.8000000003</v>
      </c>
      <c r="AK171" s="114">
        <v>90</v>
      </c>
      <c r="AL171" s="114">
        <v>126.66666666666666</v>
      </c>
      <c r="AM171" s="114">
        <v>0</v>
      </c>
      <c r="AN171" s="114">
        <v>23.333333333333336</v>
      </c>
      <c r="AO171" s="114">
        <v>0</v>
      </c>
      <c r="AP171" s="114">
        <v>23.333333333333336</v>
      </c>
      <c r="AQ171" s="114">
        <v>0</v>
      </c>
      <c r="AR171" s="114">
        <v>0</v>
      </c>
      <c r="AS171" s="114">
        <v>0</v>
      </c>
      <c r="AT171" s="114">
        <v>0</v>
      </c>
      <c r="AU171" s="199">
        <v>0</v>
      </c>
      <c r="AV171" s="199">
        <v>0</v>
      </c>
      <c r="AW171" s="199">
        <v>0</v>
      </c>
      <c r="AX171" s="199">
        <v>0</v>
      </c>
      <c r="AY171" s="199">
        <v>0</v>
      </c>
      <c r="AZ171" s="199">
        <v>0</v>
      </c>
      <c r="BA171" s="199">
        <v>0</v>
      </c>
      <c r="BB171" s="199">
        <v>0</v>
      </c>
      <c r="BC171" s="199">
        <v>0</v>
      </c>
      <c r="BD171" s="199">
        <v>0</v>
      </c>
      <c r="BE171" s="199">
        <v>0</v>
      </c>
      <c r="BF171" s="199">
        <v>0</v>
      </c>
      <c r="BG171" s="199">
        <v>0</v>
      </c>
      <c r="BH171" s="199">
        <v>0</v>
      </c>
      <c r="BI171" s="199">
        <v>0</v>
      </c>
      <c r="BJ171" s="199">
        <v>0</v>
      </c>
      <c r="BK171" s="199">
        <v>0</v>
      </c>
      <c r="BL171" s="199">
        <v>0</v>
      </c>
      <c r="BM171" s="199">
        <v>90</v>
      </c>
      <c r="BN171" s="199">
        <v>0</v>
      </c>
      <c r="BO171" s="199">
        <v>0</v>
      </c>
      <c r="BP171" s="199">
        <v>0</v>
      </c>
      <c r="BQ171" s="199">
        <v>0</v>
      </c>
      <c r="BR171" s="199">
        <v>0</v>
      </c>
      <c r="BS171" s="199">
        <v>0</v>
      </c>
      <c r="BT171" s="199">
        <v>0</v>
      </c>
      <c r="BU171" s="199">
        <v>0</v>
      </c>
      <c r="BV171" s="199">
        <v>0</v>
      </c>
      <c r="BW171" s="199">
        <v>0</v>
      </c>
      <c r="BX171" s="199">
        <v>0</v>
      </c>
      <c r="BY171" s="199">
        <v>0</v>
      </c>
      <c r="BZ171" s="199">
        <v>0</v>
      </c>
      <c r="CA171" s="199">
        <v>0</v>
      </c>
      <c r="CB171" s="199">
        <v>0</v>
      </c>
      <c r="CC171" s="199">
        <v>0</v>
      </c>
      <c r="CD171" s="199">
        <v>0</v>
      </c>
      <c r="CE171" s="199">
        <v>0</v>
      </c>
      <c r="CF171" s="199">
        <v>0</v>
      </c>
      <c r="CG171" s="199">
        <v>0</v>
      </c>
      <c r="CH171" s="199">
        <v>0</v>
      </c>
      <c r="CI171" s="199">
        <v>0</v>
      </c>
      <c r="CJ171" s="199">
        <v>0</v>
      </c>
      <c r="CK171" s="199">
        <v>0</v>
      </c>
      <c r="CL171" s="199">
        <v>0</v>
      </c>
      <c r="CM171" s="199">
        <v>0</v>
      </c>
      <c r="CN171" s="199">
        <v>63.333333333333329</v>
      </c>
      <c r="CO171" s="199">
        <v>50</v>
      </c>
      <c r="CP171" s="199">
        <v>0</v>
      </c>
      <c r="CQ171" s="199">
        <v>0</v>
      </c>
      <c r="CR171" s="199">
        <v>6.666666666666667</v>
      </c>
      <c r="CS171" s="199">
        <v>3.3333333333333335</v>
      </c>
      <c r="CT171" s="199">
        <v>0</v>
      </c>
      <c r="CU171" s="199">
        <v>0</v>
      </c>
      <c r="CV171" s="199">
        <v>0</v>
      </c>
      <c r="CW171" s="199">
        <v>0</v>
      </c>
      <c r="CX171" s="199">
        <v>0</v>
      </c>
      <c r="CY171" s="199">
        <v>0</v>
      </c>
      <c r="CZ171" s="199">
        <v>0</v>
      </c>
      <c r="DA171" s="199">
        <v>0</v>
      </c>
      <c r="DB171" s="199">
        <v>0</v>
      </c>
      <c r="DC171" s="199">
        <v>0</v>
      </c>
      <c r="DD171" s="199">
        <v>0</v>
      </c>
      <c r="DE171" s="199">
        <v>0</v>
      </c>
      <c r="DF171" s="199">
        <v>0</v>
      </c>
      <c r="DG171" s="199">
        <v>0</v>
      </c>
      <c r="DH171" s="199">
        <v>0</v>
      </c>
      <c r="DI171" s="199">
        <v>3.3333333333333335</v>
      </c>
      <c r="DJ171" s="199">
        <v>0</v>
      </c>
      <c r="DK171" s="199">
        <v>0</v>
      </c>
      <c r="DL171" s="199">
        <v>0</v>
      </c>
      <c r="DM171" s="199">
        <v>0</v>
      </c>
      <c r="DN171" s="199">
        <v>0</v>
      </c>
      <c r="DO171" s="199">
        <v>0</v>
      </c>
      <c r="DP171" s="199">
        <v>0</v>
      </c>
      <c r="DQ171" s="199">
        <v>0</v>
      </c>
      <c r="DR171" s="199">
        <v>0</v>
      </c>
      <c r="DS171" s="199">
        <v>0</v>
      </c>
      <c r="DT171" s="199">
        <v>0</v>
      </c>
      <c r="DU171" s="199">
        <v>0</v>
      </c>
      <c r="DV171" s="199">
        <v>0</v>
      </c>
      <c r="DW171" s="199">
        <v>0</v>
      </c>
      <c r="DX171" s="199">
        <v>0</v>
      </c>
      <c r="DY171" s="199">
        <v>23.333333333333336</v>
      </c>
      <c r="DZ171" s="199">
        <v>0</v>
      </c>
      <c r="EA171" s="199">
        <v>0</v>
      </c>
      <c r="EB171" s="199">
        <v>0</v>
      </c>
      <c r="EC171" s="199">
        <v>0</v>
      </c>
      <c r="ED171" s="199">
        <v>0</v>
      </c>
      <c r="EE171" s="199">
        <v>0</v>
      </c>
      <c r="EF171" s="199">
        <v>0</v>
      </c>
      <c r="EG171" s="199">
        <v>23.333333333333336</v>
      </c>
      <c r="EH171" s="199">
        <v>0</v>
      </c>
      <c r="EI171" s="199">
        <v>0</v>
      </c>
      <c r="EJ171" s="199">
        <v>0</v>
      </c>
      <c r="EK171" s="199">
        <v>0</v>
      </c>
      <c r="EL171" s="199">
        <v>0</v>
      </c>
      <c r="EM171" s="199">
        <v>0</v>
      </c>
      <c r="EN171" s="199">
        <v>0</v>
      </c>
      <c r="EO171" s="199">
        <v>0</v>
      </c>
      <c r="EP171" s="199">
        <v>0</v>
      </c>
      <c r="EQ171" s="199">
        <v>0</v>
      </c>
      <c r="ER171" s="199">
        <v>0</v>
      </c>
      <c r="ES171" s="199">
        <v>0</v>
      </c>
    </row>
    <row r="172" spans="1:149" ht="12" customHeight="1">
      <c r="A172" s="44" t="s">
        <v>36</v>
      </c>
      <c r="B172" s="2" t="s">
        <v>86</v>
      </c>
      <c r="C172" s="2" t="s">
        <v>84</v>
      </c>
      <c r="D172" s="2" t="s">
        <v>57</v>
      </c>
      <c r="E172" s="87" t="s">
        <v>113</v>
      </c>
      <c r="F172" s="4">
        <v>0.502</v>
      </c>
      <c r="G172" s="2">
        <v>2</v>
      </c>
      <c r="H172" s="2">
        <v>40850</v>
      </c>
      <c r="I172" s="64">
        <v>67.900000000000006</v>
      </c>
      <c r="J172" s="64">
        <v>26.18</v>
      </c>
      <c r="K172" s="2">
        <v>15.31</v>
      </c>
      <c r="L172" s="2">
        <v>7.54</v>
      </c>
      <c r="M172" s="2">
        <v>3.3E-3</v>
      </c>
      <c r="N172" s="2">
        <v>0.44</v>
      </c>
      <c r="O172" s="2">
        <v>8.1000000000000003E-2</v>
      </c>
      <c r="P172" s="2">
        <v>0.73</v>
      </c>
      <c r="Q172" s="2">
        <v>0.81</v>
      </c>
      <c r="R172" s="2">
        <v>0.12</v>
      </c>
      <c r="S172" s="2">
        <v>4.9000000000000002E-2</v>
      </c>
      <c r="T172" s="2">
        <v>1.7000000000000001E-2</v>
      </c>
      <c r="U172" s="2">
        <v>2.2999999999999998</v>
      </c>
      <c r="V172" s="2">
        <v>130</v>
      </c>
      <c r="W172" s="2">
        <v>7</v>
      </c>
      <c r="X172" s="297" t="s">
        <v>315</v>
      </c>
      <c r="Y172" s="288">
        <v>4850.0970000000007</v>
      </c>
      <c r="Z172" s="289">
        <v>833.35</v>
      </c>
      <c r="AA172" s="290">
        <v>4183.4170000000004</v>
      </c>
      <c r="AB172" s="92">
        <v>93018.527000000002</v>
      </c>
      <c r="AC172" s="92">
        <v>12316.913</v>
      </c>
      <c r="AD172" s="291">
        <f t="shared" ref="AD172:AD180" si="21">LOG(AC172)</f>
        <v>4.0905018738139622</v>
      </c>
      <c r="AE172" s="292">
        <f t="shared" si="18"/>
        <v>4070</v>
      </c>
      <c r="AF172" s="291">
        <f t="shared" ref="AF172:AF180" si="22">LOG(AE172)</f>
        <v>3.6095944092252199</v>
      </c>
      <c r="AG172" s="98">
        <v>3341194.2892160006</v>
      </c>
      <c r="AH172" s="99">
        <v>3191730.5000000005</v>
      </c>
      <c r="AI172" s="213">
        <v>1683367.0000000002</v>
      </c>
      <c r="AJ172" s="106">
        <v>1508363.5000000002</v>
      </c>
      <c r="AK172" s="114">
        <v>140</v>
      </c>
      <c r="AL172" s="114">
        <v>1870</v>
      </c>
      <c r="AM172" s="114">
        <v>430</v>
      </c>
      <c r="AN172" s="114">
        <v>1590</v>
      </c>
      <c r="AO172" s="114">
        <v>0</v>
      </c>
      <c r="AP172" s="114">
        <v>40</v>
      </c>
      <c r="AQ172" s="114">
        <v>0</v>
      </c>
      <c r="AR172" s="114">
        <v>0</v>
      </c>
      <c r="AS172" s="114">
        <v>0</v>
      </c>
      <c r="AT172" s="114">
        <v>0</v>
      </c>
      <c r="AU172" s="199">
        <v>0</v>
      </c>
      <c r="AV172" s="199">
        <v>0</v>
      </c>
      <c r="AW172" s="199">
        <v>0</v>
      </c>
      <c r="AX172" s="199">
        <v>0</v>
      </c>
      <c r="AY172" s="199">
        <v>0</v>
      </c>
      <c r="AZ172" s="199">
        <v>0</v>
      </c>
      <c r="BA172" s="199">
        <v>0</v>
      </c>
      <c r="BB172" s="199">
        <v>0</v>
      </c>
      <c r="BC172" s="199">
        <v>0</v>
      </c>
      <c r="BD172" s="199">
        <v>10</v>
      </c>
      <c r="BE172" s="199">
        <v>0</v>
      </c>
      <c r="BF172" s="199">
        <v>0</v>
      </c>
      <c r="BG172" s="199">
        <v>0</v>
      </c>
      <c r="BH172" s="199">
        <v>0</v>
      </c>
      <c r="BI172" s="199">
        <v>0</v>
      </c>
      <c r="BJ172" s="199">
        <v>0</v>
      </c>
      <c r="BK172" s="199">
        <v>0</v>
      </c>
      <c r="BL172" s="199">
        <v>0</v>
      </c>
      <c r="BM172" s="199">
        <v>110</v>
      </c>
      <c r="BN172" s="199">
        <v>0</v>
      </c>
      <c r="BO172" s="199">
        <v>0</v>
      </c>
      <c r="BP172" s="199">
        <v>0</v>
      </c>
      <c r="BQ172" s="199">
        <v>0</v>
      </c>
      <c r="BR172" s="199">
        <v>0</v>
      </c>
      <c r="BS172" s="199">
        <v>0</v>
      </c>
      <c r="BT172" s="199">
        <v>10</v>
      </c>
      <c r="BU172" s="199">
        <v>0</v>
      </c>
      <c r="BV172" s="199">
        <v>0</v>
      </c>
      <c r="BW172" s="199">
        <v>0</v>
      </c>
      <c r="BX172" s="199">
        <v>10</v>
      </c>
      <c r="BY172" s="199">
        <v>0</v>
      </c>
      <c r="BZ172" s="199">
        <v>0</v>
      </c>
      <c r="CA172" s="199">
        <v>0</v>
      </c>
      <c r="CB172" s="199">
        <v>0</v>
      </c>
      <c r="CC172" s="199">
        <v>0</v>
      </c>
      <c r="CD172" s="199">
        <v>0</v>
      </c>
      <c r="CE172" s="199">
        <v>0</v>
      </c>
      <c r="CF172" s="199">
        <v>0</v>
      </c>
      <c r="CG172" s="199">
        <v>0</v>
      </c>
      <c r="CH172" s="199">
        <v>0</v>
      </c>
      <c r="CI172" s="199">
        <v>0</v>
      </c>
      <c r="CJ172" s="199">
        <v>0</v>
      </c>
      <c r="CK172" s="199">
        <v>0</v>
      </c>
      <c r="CL172" s="199">
        <v>0</v>
      </c>
      <c r="CM172" s="199">
        <v>0</v>
      </c>
      <c r="CN172" s="199">
        <v>580</v>
      </c>
      <c r="CO172" s="199">
        <v>20</v>
      </c>
      <c r="CP172" s="199">
        <v>0</v>
      </c>
      <c r="CQ172" s="199">
        <v>10</v>
      </c>
      <c r="CR172" s="199">
        <v>530</v>
      </c>
      <c r="CS172" s="199">
        <v>600</v>
      </c>
      <c r="CT172" s="199">
        <v>0</v>
      </c>
      <c r="CU172" s="199">
        <v>0</v>
      </c>
      <c r="CV172" s="199">
        <v>10</v>
      </c>
      <c r="CW172" s="199">
        <v>10</v>
      </c>
      <c r="CX172" s="199">
        <v>0</v>
      </c>
      <c r="CY172" s="199">
        <v>0</v>
      </c>
      <c r="CZ172" s="199">
        <v>0</v>
      </c>
      <c r="DA172" s="199">
        <v>0</v>
      </c>
      <c r="DB172" s="199">
        <v>0</v>
      </c>
      <c r="DC172" s="199">
        <v>90</v>
      </c>
      <c r="DD172" s="199">
        <v>0</v>
      </c>
      <c r="DE172" s="199">
        <v>0</v>
      </c>
      <c r="DF172" s="199">
        <v>0</v>
      </c>
      <c r="DG172" s="199">
        <v>0</v>
      </c>
      <c r="DH172" s="199">
        <v>0</v>
      </c>
      <c r="DI172" s="199">
        <v>20</v>
      </c>
      <c r="DJ172" s="199">
        <v>0</v>
      </c>
      <c r="DK172" s="199">
        <v>0</v>
      </c>
      <c r="DL172" s="199">
        <v>0</v>
      </c>
      <c r="DM172" s="199">
        <v>0</v>
      </c>
      <c r="DN172" s="199">
        <v>0</v>
      </c>
      <c r="DO172" s="199">
        <v>0</v>
      </c>
      <c r="DP172" s="199">
        <v>0</v>
      </c>
      <c r="DQ172" s="199">
        <v>430</v>
      </c>
      <c r="DR172" s="199">
        <v>0</v>
      </c>
      <c r="DS172" s="199">
        <v>0</v>
      </c>
      <c r="DT172" s="199">
        <v>0</v>
      </c>
      <c r="DU172" s="199">
        <v>0</v>
      </c>
      <c r="DV172" s="199">
        <v>0</v>
      </c>
      <c r="DW172" s="199">
        <v>0</v>
      </c>
      <c r="DX172" s="199">
        <v>0</v>
      </c>
      <c r="DY172" s="199">
        <v>340</v>
      </c>
      <c r="DZ172" s="199">
        <v>0</v>
      </c>
      <c r="EA172" s="199">
        <v>0</v>
      </c>
      <c r="EB172" s="199">
        <v>0</v>
      </c>
      <c r="EC172" s="199">
        <v>1250</v>
      </c>
      <c r="ED172" s="199">
        <v>0</v>
      </c>
      <c r="EE172" s="199">
        <v>0</v>
      </c>
      <c r="EF172" s="199">
        <v>0</v>
      </c>
      <c r="EG172" s="199">
        <v>40</v>
      </c>
      <c r="EH172" s="199">
        <v>0</v>
      </c>
      <c r="EI172" s="199">
        <v>0</v>
      </c>
      <c r="EJ172" s="199">
        <v>0</v>
      </c>
      <c r="EK172" s="199">
        <v>0</v>
      </c>
      <c r="EL172" s="199">
        <v>0</v>
      </c>
      <c r="EM172" s="199">
        <v>0</v>
      </c>
      <c r="EN172" s="199">
        <v>0</v>
      </c>
      <c r="EO172" s="199">
        <v>0</v>
      </c>
      <c r="EP172" s="199">
        <v>0</v>
      </c>
      <c r="EQ172" s="199">
        <v>0</v>
      </c>
      <c r="ER172" s="199">
        <v>0</v>
      </c>
      <c r="ES172" s="199">
        <v>0</v>
      </c>
    </row>
    <row r="173" spans="1:149" ht="12" customHeight="1">
      <c r="A173" s="44" t="s">
        <v>36</v>
      </c>
      <c r="B173" s="2" t="s">
        <v>86</v>
      </c>
      <c r="C173" s="2" t="s">
        <v>84</v>
      </c>
      <c r="D173" s="2" t="s">
        <v>57</v>
      </c>
      <c r="E173" s="88" t="s">
        <v>114</v>
      </c>
      <c r="F173" s="4">
        <v>4</v>
      </c>
      <c r="G173" s="2" t="s">
        <v>29</v>
      </c>
      <c r="H173" s="2">
        <v>48850</v>
      </c>
      <c r="I173" s="64">
        <v>38.9</v>
      </c>
      <c r="J173" s="64">
        <v>31.95</v>
      </c>
      <c r="K173" s="2">
        <v>16.46</v>
      </c>
      <c r="L173" s="2">
        <v>7.55</v>
      </c>
      <c r="M173" s="2" t="s">
        <v>29</v>
      </c>
      <c r="N173" s="2">
        <v>0.32</v>
      </c>
      <c r="O173" s="2">
        <v>5.1999999999999998E-2</v>
      </c>
      <c r="P173" s="2">
        <v>0.6</v>
      </c>
      <c r="Q173" s="2">
        <v>0.65</v>
      </c>
      <c r="R173" s="2">
        <v>0.11</v>
      </c>
      <c r="S173" s="2">
        <v>5.7000000000000002E-2</v>
      </c>
      <c r="T173" s="2">
        <v>2.8000000000000001E-2</v>
      </c>
      <c r="U173" s="2">
        <v>1.9</v>
      </c>
      <c r="V173" s="2" t="s">
        <v>29</v>
      </c>
      <c r="W173" s="2" t="s">
        <v>29</v>
      </c>
      <c r="X173" s="157" t="s">
        <v>314</v>
      </c>
      <c r="Y173" s="288">
        <v>9633.5260000000017</v>
      </c>
      <c r="Z173" s="289">
        <v>1483.3630000000001</v>
      </c>
      <c r="AA173" s="290">
        <v>8300.1660000000011</v>
      </c>
      <c r="AB173" s="92">
        <v>65584.645000000004</v>
      </c>
      <c r="AC173" s="92">
        <v>9483.523000000001</v>
      </c>
      <c r="AD173" s="291">
        <f t="shared" si="21"/>
        <v>3.9769697018142081</v>
      </c>
      <c r="AE173" s="292">
        <f t="shared" si="18"/>
        <v>1150</v>
      </c>
      <c r="AF173" s="291">
        <f t="shared" si="22"/>
        <v>3.0606978403536118</v>
      </c>
      <c r="AG173" s="100">
        <v>3072122.0412120009</v>
      </c>
      <c r="AH173" s="99">
        <v>3230064.6000000006</v>
      </c>
      <c r="AI173" s="109">
        <v>1628365.9000000001</v>
      </c>
      <c r="AJ173" s="106">
        <v>1601698.7000000002</v>
      </c>
      <c r="AK173" s="114">
        <v>50</v>
      </c>
      <c r="AL173" s="114">
        <v>0</v>
      </c>
      <c r="AM173" s="114">
        <v>1100</v>
      </c>
      <c r="AN173" s="114">
        <v>0</v>
      </c>
      <c r="AO173" s="114">
        <v>0</v>
      </c>
      <c r="AP173" s="114">
        <v>0</v>
      </c>
      <c r="AQ173" s="114">
        <v>0</v>
      </c>
      <c r="AR173" s="114">
        <v>0</v>
      </c>
      <c r="AS173" s="114">
        <v>0</v>
      </c>
      <c r="AT173" s="114">
        <v>0</v>
      </c>
      <c r="AU173" s="199">
        <v>0</v>
      </c>
      <c r="AV173" s="199">
        <v>0</v>
      </c>
      <c r="AW173" s="199">
        <v>0</v>
      </c>
      <c r="AX173" s="199">
        <v>0</v>
      </c>
      <c r="AY173" s="199">
        <v>0</v>
      </c>
      <c r="AZ173" s="199">
        <v>0</v>
      </c>
      <c r="BA173" s="199">
        <v>0</v>
      </c>
      <c r="BB173" s="199">
        <v>0</v>
      </c>
      <c r="BC173" s="199">
        <v>0</v>
      </c>
      <c r="BD173" s="199">
        <v>0</v>
      </c>
      <c r="BE173" s="199">
        <v>3.3333333333333335</v>
      </c>
      <c r="BF173" s="199">
        <v>0</v>
      </c>
      <c r="BG173" s="199">
        <v>0</v>
      </c>
      <c r="BH173" s="199">
        <v>0</v>
      </c>
      <c r="BI173" s="199">
        <v>0</v>
      </c>
      <c r="BJ173" s="199">
        <v>0</v>
      </c>
      <c r="BK173" s="199">
        <v>0</v>
      </c>
      <c r="BL173" s="199">
        <v>0</v>
      </c>
      <c r="BM173" s="199">
        <v>6.666666666666667</v>
      </c>
      <c r="BN173" s="199">
        <v>0</v>
      </c>
      <c r="BO173" s="199">
        <v>0</v>
      </c>
      <c r="BP173" s="199">
        <v>0</v>
      </c>
      <c r="BQ173" s="199">
        <v>0</v>
      </c>
      <c r="BR173" s="199">
        <v>0</v>
      </c>
      <c r="BS173" s="199">
        <v>0</v>
      </c>
      <c r="BT173" s="199">
        <v>3.3333333333333335</v>
      </c>
      <c r="BU173" s="199">
        <v>0</v>
      </c>
      <c r="BV173" s="199">
        <v>0</v>
      </c>
      <c r="BW173" s="199">
        <v>0</v>
      </c>
      <c r="BX173" s="199">
        <v>3.3333333333333335</v>
      </c>
      <c r="BY173" s="199">
        <v>6.666666666666667</v>
      </c>
      <c r="BZ173" s="199">
        <v>0</v>
      </c>
      <c r="CA173" s="199">
        <v>0</v>
      </c>
      <c r="CB173" s="199">
        <v>0</v>
      </c>
      <c r="CC173" s="199">
        <v>0</v>
      </c>
      <c r="CD173" s="199">
        <v>0</v>
      </c>
      <c r="CE173" s="199">
        <v>0</v>
      </c>
      <c r="CF173" s="199">
        <v>0</v>
      </c>
      <c r="CG173" s="199">
        <v>0</v>
      </c>
      <c r="CH173" s="199">
        <v>0</v>
      </c>
      <c r="CI173" s="199">
        <v>0</v>
      </c>
      <c r="CJ173" s="199">
        <v>0</v>
      </c>
      <c r="CK173" s="199">
        <v>0</v>
      </c>
      <c r="CL173" s="199">
        <v>3.3333333333333335</v>
      </c>
      <c r="CM173" s="199">
        <v>0</v>
      </c>
      <c r="CN173" s="199">
        <v>23.333333333333336</v>
      </c>
      <c r="CO173" s="199">
        <v>13.333333333333334</v>
      </c>
      <c r="CP173" s="199">
        <v>0</v>
      </c>
      <c r="CQ173" s="199">
        <v>3.3333333333333335</v>
      </c>
      <c r="CR173" s="199">
        <v>0</v>
      </c>
      <c r="CS173" s="199">
        <v>6.666666666666667</v>
      </c>
      <c r="CT173" s="199">
        <v>0</v>
      </c>
      <c r="CU173" s="199">
        <v>0</v>
      </c>
      <c r="CV173" s="199">
        <v>0</v>
      </c>
      <c r="CW173" s="199">
        <v>0</v>
      </c>
      <c r="CX173" s="199">
        <v>0</v>
      </c>
      <c r="CY173" s="199">
        <v>0</v>
      </c>
      <c r="CZ173" s="199">
        <v>0</v>
      </c>
      <c r="DA173" s="199">
        <v>0</v>
      </c>
      <c r="DB173" s="199">
        <v>0</v>
      </c>
      <c r="DC173" s="199">
        <v>0</v>
      </c>
      <c r="DD173" s="199">
        <v>0</v>
      </c>
      <c r="DE173" s="199">
        <v>0</v>
      </c>
      <c r="DF173" s="199">
        <v>0</v>
      </c>
      <c r="DG173" s="199">
        <v>0</v>
      </c>
      <c r="DH173" s="199">
        <v>0</v>
      </c>
      <c r="DI173" s="199">
        <v>0</v>
      </c>
      <c r="DJ173" s="199">
        <v>0</v>
      </c>
      <c r="DK173" s="199">
        <v>0</v>
      </c>
      <c r="DL173" s="199">
        <v>0</v>
      </c>
      <c r="DM173" s="199">
        <v>0</v>
      </c>
      <c r="DN173" s="199">
        <v>0</v>
      </c>
      <c r="DO173" s="199">
        <v>0</v>
      </c>
      <c r="DP173" s="199">
        <v>0</v>
      </c>
      <c r="DQ173" s="199">
        <v>0</v>
      </c>
      <c r="DR173" s="199">
        <v>0</v>
      </c>
      <c r="DS173" s="199">
        <v>0</v>
      </c>
      <c r="DT173" s="199">
        <v>0</v>
      </c>
      <c r="DU173" s="199">
        <v>0</v>
      </c>
      <c r="DV173" s="199">
        <v>0</v>
      </c>
      <c r="DW173" s="199">
        <v>0</v>
      </c>
      <c r="DX173" s="199">
        <v>0</v>
      </c>
      <c r="DY173" s="199">
        <v>33.333333333333329</v>
      </c>
      <c r="DZ173" s="199">
        <v>0</v>
      </c>
      <c r="EA173" s="199">
        <v>0</v>
      </c>
      <c r="EB173" s="199">
        <v>0</v>
      </c>
      <c r="EC173" s="199">
        <v>1066.6666666666665</v>
      </c>
      <c r="ED173" s="199">
        <v>0</v>
      </c>
      <c r="EE173" s="199">
        <v>0</v>
      </c>
      <c r="EF173" s="199">
        <v>0</v>
      </c>
      <c r="EG173" s="199">
        <v>0</v>
      </c>
      <c r="EH173" s="199">
        <v>0</v>
      </c>
      <c r="EI173" s="199">
        <v>0</v>
      </c>
      <c r="EJ173" s="199">
        <v>0</v>
      </c>
      <c r="EK173" s="199">
        <v>0</v>
      </c>
      <c r="EL173" s="199">
        <v>0</v>
      </c>
      <c r="EM173" s="199">
        <v>0</v>
      </c>
      <c r="EN173" s="199">
        <v>0</v>
      </c>
      <c r="EO173" s="199">
        <v>0</v>
      </c>
      <c r="EP173" s="199">
        <v>0</v>
      </c>
      <c r="EQ173" s="199">
        <v>0</v>
      </c>
      <c r="ER173" s="199">
        <v>0</v>
      </c>
      <c r="ES173" s="199">
        <v>0</v>
      </c>
    </row>
    <row r="174" spans="1:149" ht="12" customHeight="1">
      <c r="A174" s="44" t="s">
        <v>36</v>
      </c>
      <c r="B174" s="2" t="s">
        <v>88</v>
      </c>
      <c r="C174" s="2" t="s">
        <v>84</v>
      </c>
      <c r="D174" s="2" t="s">
        <v>57</v>
      </c>
      <c r="E174" s="87" t="s">
        <v>113</v>
      </c>
      <c r="F174" s="4">
        <v>0.48199999999999998</v>
      </c>
      <c r="G174" s="2">
        <v>1.8</v>
      </c>
      <c r="H174" s="2">
        <v>13990</v>
      </c>
      <c r="I174" s="64">
        <v>79.8</v>
      </c>
      <c r="J174" s="64">
        <v>8.1300000000000008</v>
      </c>
      <c r="K174" s="2">
        <v>13.59</v>
      </c>
      <c r="L174" s="2">
        <v>7.51</v>
      </c>
      <c r="M174" s="2">
        <v>2.0999999999999999E-3</v>
      </c>
      <c r="N174" s="2">
        <v>0.5</v>
      </c>
      <c r="O174" s="2">
        <v>0.25</v>
      </c>
      <c r="P174" s="2">
        <v>0.72</v>
      </c>
      <c r="Q174" s="2">
        <v>0.97</v>
      </c>
      <c r="R174" s="2">
        <v>0.11</v>
      </c>
      <c r="S174" s="2">
        <v>3.5999999999999997E-2</v>
      </c>
      <c r="T174" s="2">
        <v>1.0999999999999999E-2</v>
      </c>
      <c r="U174" s="2">
        <v>3</v>
      </c>
      <c r="V174" s="2">
        <v>85</v>
      </c>
      <c r="W174" s="2">
        <v>10</v>
      </c>
      <c r="X174" s="297" t="s">
        <v>315</v>
      </c>
      <c r="Y174" s="288">
        <v>17467.016000000003</v>
      </c>
      <c r="Z174" s="289">
        <v>2516.7170000000001</v>
      </c>
      <c r="AA174" s="290">
        <v>15333.64</v>
      </c>
      <c r="AB174" s="92">
        <v>103818.74300000002</v>
      </c>
      <c r="AC174" s="92">
        <v>3766.7420000000002</v>
      </c>
      <c r="AD174" s="291">
        <f t="shared" si="21"/>
        <v>3.5759658745665375</v>
      </c>
      <c r="AE174" s="292">
        <f t="shared" si="18"/>
        <v>2253.333333333333</v>
      </c>
      <c r="AF174" s="291">
        <f t="shared" si="22"/>
        <v>3.3528254412219733</v>
      </c>
      <c r="AG174" s="98">
        <v>1769642.2588040004</v>
      </c>
      <c r="AH174" s="99">
        <v>2330046.6</v>
      </c>
      <c r="AI174" s="213">
        <v>1290025.8</v>
      </c>
      <c r="AJ174" s="106">
        <v>1040020.8</v>
      </c>
      <c r="AK174" s="114">
        <v>866.66666666666663</v>
      </c>
      <c r="AL174" s="114">
        <v>353.33333333333337</v>
      </c>
      <c r="AM174" s="114">
        <v>233.33333333333334</v>
      </c>
      <c r="AN174" s="114">
        <v>800</v>
      </c>
      <c r="AO174" s="114">
        <v>0</v>
      </c>
      <c r="AP174" s="114">
        <v>0</v>
      </c>
      <c r="AQ174" s="114">
        <v>0</v>
      </c>
      <c r="AR174" s="114">
        <v>0</v>
      </c>
      <c r="AS174" s="114">
        <v>0</v>
      </c>
      <c r="AT174" s="114">
        <v>0</v>
      </c>
      <c r="AU174" s="199">
        <v>0</v>
      </c>
      <c r="AV174" s="199">
        <v>0</v>
      </c>
      <c r="AW174" s="199">
        <v>0</v>
      </c>
      <c r="AX174" s="199">
        <v>6.666666666666667</v>
      </c>
      <c r="AY174" s="199">
        <v>0</v>
      </c>
      <c r="AZ174" s="199">
        <v>0</v>
      </c>
      <c r="BA174" s="199">
        <v>0</v>
      </c>
      <c r="BB174" s="199">
        <v>0</v>
      </c>
      <c r="BC174" s="199">
        <v>740</v>
      </c>
      <c r="BD174" s="199">
        <v>6.666666666666667</v>
      </c>
      <c r="BE174" s="199">
        <v>86.666666666666671</v>
      </c>
      <c r="BF174" s="199">
        <v>0</v>
      </c>
      <c r="BG174" s="199">
        <v>0</v>
      </c>
      <c r="BH174" s="199">
        <v>0</v>
      </c>
      <c r="BI174" s="199">
        <v>0</v>
      </c>
      <c r="BJ174" s="199">
        <v>0</v>
      </c>
      <c r="BK174" s="199">
        <v>0</v>
      </c>
      <c r="BL174" s="199">
        <v>13.333333333333334</v>
      </c>
      <c r="BM174" s="199">
        <v>0</v>
      </c>
      <c r="BN174" s="199">
        <v>0</v>
      </c>
      <c r="BO174" s="199">
        <v>0</v>
      </c>
      <c r="BP174" s="199">
        <v>0</v>
      </c>
      <c r="BQ174" s="199">
        <v>0</v>
      </c>
      <c r="BR174" s="199">
        <v>0</v>
      </c>
      <c r="BS174" s="199">
        <v>0</v>
      </c>
      <c r="BT174" s="199">
        <v>0</v>
      </c>
      <c r="BU174" s="199">
        <v>0</v>
      </c>
      <c r="BV174" s="199">
        <v>0</v>
      </c>
      <c r="BW174" s="199">
        <v>0</v>
      </c>
      <c r="BX174" s="199">
        <v>13.333333333333334</v>
      </c>
      <c r="BY174" s="199">
        <v>0</v>
      </c>
      <c r="BZ174" s="199">
        <v>0</v>
      </c>
      <c r="CA174" s="199">
        <v>0</v>
      </c>
      <c r="CB174" s="199">
        <v>0</v>
      </c>
      <c r="CC174" s="199">
        <v>0</v>
      </c>
      <c r="CD174" s="199">
        <v>0</v>
      </c>
      <c r="CE174" s="199">
        <v>0</v>
      </c>
      <c r="CF174" s="199">
        <v>0</v>
      </c>
      <c r="CG174" s="199">
        <v>0</v>
      </c>
      <c r="CH174" s="199">
        <v>0</v>
      </c>
      <c r="CI174" s="199">
        <v>0</v>
      </c>
      <c r="CJ174" s="199">
        <v>0</v>
      </c>
      <c r="CK174" s="199">
        <v>0</v>
      </c>
      <c r="CL174" s="199">
        <v>0</v>
      </c>
      <c r="CM174" s="199">
        <v>0</v>
      </c>
      <c r="CN174" s="199">
        <v>140</v>
      </c>
      <c r="CO174" s="199">
        <v>0</v>
      </c>
      <c r="CP174" s="199">
        <v>0</v>
      </c>
      <c r="CQ174" s="199">
        <v>0</v>
      </c>
      <c r="CR174" s="199">
        <v>213.33333333333334</v>
      </c>
      <c r="CS174" s="199">
        <v>0</v>
      </c>
      <c r="CT174" s="199">
        <v>0</v>
      </c>
      <c r="CU174" s="199">
        <v>0</v>
      </c>
      <c r="CV174" s="199">
        <v>0</v>
      </c>
      <c r="CW174" s="199">
        <v>0</v>
      </c>
      <c r="CX174" s="199">
        <v>0</v>
      </c>
      <c r="CY174" s="199">
        <v>0</v>
      </c>
      <c r="CZ174" s="199">
        <v>0</v>
      </c>
      <c r="DA174" s="199">
        <v>0</v>
      </c>
      <c r="DB174" s="199">
        <v>0</v>
      </c>
      <c r="DC174" s="199">
        <v>0</v>
      </c>
      <c r="DD174" s="199">
        <v>0</v>
      </c>
      <c r="DE174" s="199">
        <v>0</v>
      </c>
      <c r="DF174" s="199">
        <v>0</v>
      </c>
      <c r="DG174" s="199">
        <v>0</v>
      </c>
      <c r="DH174" s="199">
        <v>0</v>
      </c>
      <c r="DI174" s="199">
        <v>0</v>
      </c>
      <c r="DJ174" s="199">
        <v>0</v>
      </c>
      <c r="DK174" s="199">
        <v>0</v>
      </c>
      <c r="DL174" s="199">
        <v>0</v>
      </c>
      <c r="DM174" s="199">
        <v>0</v>
      </c>
      <c r="DN174" s="199">
        <v>0</v>
      </c>
      <c r="DO174" s="199">
        <v>0</v>
      </c>
      <c r="DP174" s="199">
        <v>0</v>
      </c>
      <c r="DQ174" s="199">
        <v>20</v>
      </c>
      <c r="DR174" s="199">
        <v>0</v>
      </c>
      <c r="DS174" s="199">
        <v>213.33333333333334</v>
      </c>
      <c r="DT174" s="199">
        <v>0</v>
      </c>
      <c r="DU174" s="199">
        <v>0</v>
      </c>
      <c r="DV174" s="199">
        <v>0</v>
      </c>
      <c r="DW174" s="199">
        <v>0</v>
      </c>
      <c r="DX174" s="199">
        <v>0</v>
      </c>
      <c r="DY174" s="199">
        <v>53.333333333333336</v>
      </c>
      <c r="DZ174" s="199">
        <v>20</v>
      </c>
      <c r="EA174" s="199">
        <v>0</v>
      </c>
      <c r="EB174" s="199">
        <v>0</v>
      </c>
      <c r="EC174" s="199">
        <v>726.66666666666674</v>
      </c>
      <c r="ED174" s="199">
        <v>0</v>
      </c>
      <c r="EE174" s="199">
        <v>0</v>
      </c>
      <c r="EF174" s="199">
        <v>0</v>
      </c>
      <c r="EG174" s="199">
        <v>0</v>
      </c>
      <c r="EH174" s="199">
        <v>0</v>
      </c>
      <c r="EI174" s="199">
        <v>0</v>
      </c>
      <c r="EJ174" s="199">
        <v>0</v>
      </c>
      <c r="EK174" s="199">
        <v>0</v>
      </c>
      <c r="EL174" s="199">
        <v>0</v>
      </c>
      <c r="EM174" s="199">
        <v>0</v>
      </c>
      <c r="EN174" s="199">
        <v>0</v>
      </c>
      <c r="EO174" s="199">
        <v>0</v>
      </c>
      <c r="EP174" s="199">
        <v>0</v>
      </c>
      <c r="EQ174" s="199">
        <v>0</v>
      </c>
      <c r="ER174" s="199">
        <v>0</v>
      </c>
      <c r="ES174" s="199">
        <v>0</v>
      </c>
    </row>
    <row r="175" spans="1:149" ht="12" customHeight="1" thickBot="1">
      <c r="A175" s="45" t="s">
        <v>36</v>
      </c>
      <c r="B175" s="12" t="s">
        <v>88</v>
      </c>
      <c r="C175" s="12" t="s">
        <v>84</v>
      </c>
      <c r="D175" s="12" t="s">
        <v>57</v>
      </c>
      <c r="E175" s="89" t="s">
        <v>114</v>
      </c>
      <c r="F175" s="14">
        <v>4.5</v>
      </c>
      <c r="G175" s="2" t="s">
        <v>29</v>
      </c>
      <c r="H175" s="2">
        <v>44180</v>
      </c>
      <c r="I175" s="64">
        <v>34.200000000000003</v>
      </c>
      <c r="J175" s="64">
        <v>28.55</v>
      </c>
      <c r="K175" s="2">
        <v>15.1</v>
      </c>
      <c r="L175" s="2">
        <v>7.37</v>
      </c>
      <c r="M175" s="2" t="s">
        <v>29</v>
      </c>
      <c r="N175" s="2">
        <v>0.27</v>
      </c>
      <c r="O175" s="2">
        <v>0.11</v>
      </c>
      <c r="P175" s="2">
        <v>0.55000000000000004</v>
      </c>
      <c r="Q175" s="2">
        <v>0.66</v>
      </c>
      <c r="R175" s="2">
        <v>0.18</v>
      </c>
      <c r="S175" s="2">
        <v>0.06</v>
      </c>
      <c r="T175" s="2">
        <v>3.2000000000000001E-2</v>
      </c>
      <c r="U175" s="2">
        <v>1.9</v>
      </c>
      <c r="V175" s="2" t="s">
        <v>29</v>
      </c>
      <c r="W175" s="2" t="s">
        <v>29</v>
      </c>
      <c r="X175" s="157" t="s">
        <v>314</v>
      </c>
      <c r="Y175" s="288">
        <v>24133.816000000003</v>
      </c>
      <c r="Z175" s="289">
        <v>9500.19</v>
      </c>
      <c r="AA175" s="290">
        <v>15683.647000000001</v>
      </c>
      <c r="AB175" s="93">
        <v>130919.28500000002</v>
      </c>
      <c r="AC175" s="93">
        <v>1883.3710000000001</v>
      </c>
      <c r="AD175" s="291">
        <f t="shared" si="21"/>
        <v>3.2749358789025562</v>
      </c>
      <c r="AE175" s="292">
        <f t="shared" si="18"/>
        <v>270</v>
      </c>
      <c r="AF175" s="291">
        <f t="shared" si="22"/>
        <v>2.4313637641589874</v>
      </c>
      <c r="AG175" s="101">
        <v>1283689.8732840004</v>
      </c>
      <c r="AH175" s="102">
        <v>3033394.0000000005</v>
      </c>
      <c r="AI175" s="110">
        <v>1243358.2000000002</v>
      </c>
      <c r="AJ175" s="110">
        <v>1790035.8000000003</v>
      </c>
      <c r="AK175" s="114">
        <v>30</v>
      </c>
      <c r="AL175" s="114">
        <v>170</v>
      </c>
      <c r="AM175" s="114">
        <v>0</v>
      </c>
      <c r="AN175" s="114">
        <v>70</v>
      </c>
      <c r="AO175" s="114">
        <v>0</v>
      </c>
      <c r="AP175" s="114">
        <v>0</v>
      </c>
      <c r="AQ175" s="114">
        <v>0</v>
      </c>
      <c r="AR175" s="114">
        <v>0</v>
      </c>
      <c r="AS175" s="114">
        <v>0</v>
      </c>
      <c r="AT175" s="114">
        <v>0</v>
      </c>
      <c r="AU175" s="199">
        <v>0</v>
      </c>
      <c r="AV175" s="199">
        <v>0</v>
      </c>
      <c r="AW175" s="199">
        <v>0</v>
      </c>
      <c r="AX175" s="199">
        <v>0</v>
      </c>
      <c r="AY175" s="199">
        <v>0</v>
      </c>
      <c r="AZ175" s="199">
        <v>0</v>
      </c>
      <c r="BA175" s="199">
        <v>0</v>
      </c>
      <c r="BB175" s="199">
        <v>0</v>
      </c>
      <c r="BC175" s="199">
        <v>0</v>
      </c>
      <c r="BD175" s="199">
        <v>13.333333333333334</v>
      </c>
      <c r="BE175" s="199">
        <v>0</v>
      </c>
      <c r="BF175" s="199">
        <v>0</v>
      </c>
      <c r="BG175" s="199">
        <v>0</v>
      </c>
      <c r="BH175" s="199">
        <v>0</v>
      </c>
      <c r="BI175" s="199">
        <v>0</v>
      </c>
      <c r="BJ175" s="199">
        <v>0</v>
      </c>
      <c r="BK175" s="199">
        <v>0</v>
      </c>
      <c r="BL175" s="199">
        <v>0</v>
      </c>
      <c r="BM175" s="199">
        <v>6.666666666666667</v>
      </c>
      <c r="BN175" s="199">
        <v>0</v>
      </c>
      <c r="BO175" s="199">
        <v>0</v>
      </c>
      <c r="BP175" s="199">
        <v>0</v>
      </c>
      <c r="BQ175" s="199">
        <v>0</v>
      </c>
      <c r="BR175" s="199">
        <v>0</v>
      </c>
      <c r="BS175" s="199">
        <v>0</v>
      </c>
      <c r="BT175" s="199">
        <v>3.3333333333333335</v>
      </c>
      <c r="BU175" s="199">
        <v>0</v>
      </c>
      <c r="BV175" s="199">
        <v>0</v>
      </c>
      <c r="BW175" s="199">
        <v>0</v>
      </c>
      <c r="BX175" s="199">
        <v>6.666666666666667</v>
      </c>
      <c r="BY175" s="199">
        <v>0</v>
      </c>
      <c r="BZ175" s="199">
        <v>0</v>
      </c>
      <c r="CA175" s="199">
        <v>0</v>
      </c>
      <c r="CB175" s="199">
        <v>0</v>
      </c>
      <c r="CC175" s="199">
        <v>0</v>
      </c>
      <c r="CD175" s="199">
        <v>0</v>
      </c>
      <c r="CE175" s="199">
        <v>3.3333333333333335</v>
      </c>
      <c r="CF175" s="199">
        <v>0</v>
      </c>
      <c r="CG175" s="199">
        <v>0</v>
      </c>
      <c r="CH175" s="199">
        <v>0</v>
      </c>
      <c r="CI175" s="199">
        <v>0</v>
      </c>
      <c r="CJ175" s="199">
        <v>0</v>
      </c>
      <c r="CK175" s="199">
        <v>0</v>
      </c>
      <c r="CL175" s="199">
        <v>0</v>
      </c>
      <c r="CM175" s="199">
        <v>0</v>
      </c>
      <c r="CN175" s="199">
        <v>96.666666666666657</v>
      </c>
      <c r="CO175" s="199">
        <v>43.333333333333336</v>
      </c>
      <c r="CP175" s="199">
        <v>0</v>
      </c>
      <c r="CQ175" s="199">
        <v>6.666666666666667</v>
      </c>
      <c r="CR175" s="199">
        <v>10</v>
      </c>
      <c r="CS175" s="199">
        <v>3.3333333333333335</v>
      </c>
      <c r="CT175" s="199">
        <v>0</v>
      </c>
      <c r="CU175" s="199">
        <v>0</v>
      </c>
      <c r="CV175" s="199">
        <v>0</v>
      </c>
      <c r="CW175" s="199">
        <v>0</v>
      </c>
      <c r="CX175" s="199">
        <v>0</v>
      </c>
      <c r="CY175" s="199">
        <v>0</v>
      </c>
      <c r="CZ175" s="199">
        <v>0</v>
      </c>
      <c r="DA175" s="199">
        <v>0</v>
      </c>
      <c r="DB175" s="199">
        <v>0</v>
      </c>
      <c r="DC175" s="199">
        <v>0</v>
      </c>
      <c r="DD175" s="199">
        <v>0</v>
      </c>
      <c r="DE175" s="199">
        <v>0</v>
      </c>
      <c r="DF175" s="199">
        <v>0</v>
      </c>
      <c r="DG175" s="199">
        <v>0</v>
      </c>
      <c r="DH175" s="199">
        <v>0</v>
      </c>
      <c r="DI175" s="199">
        <v>6.666666666666667</v>
      </c>
      <c r="DJ175" s="199">
        <v>0</v>
      </c>
      <c r="DK175" s="199">
        <v>0</v>
      </c>
      <c r="DL175" s="199">
        <v>0</v>
      </c>
      <c r="DM175" s="199">
        <v>0</v>
      </c>
      <c r="DN175" s="199">
        <v>0</v>
      </c>
      <c r="DO175" s="199">
        <v>0</v>
      </c>
      <c r="DP175" s="199">
        <v>0</v>
      </c>
      <c r="DQ175" s="199">
        <v>0</v>
      </c>
      <c r="DR175" s="199">
        <v>0</v>
      </c>
      <c r="DS175" s="199">
        <v>0</v>
      </c>
      <c r="DT175" s="199">
        <v>0</v>
      </c>
      <c r="DU175" s="199">
        <v>0</v>
      </c>
      <c r="DV175" s="199">
        <v>0</v>
      </c>
      <c r="DW175" s="199">
        <v>0</v>
      </c>
      <c r="DX175" s="199">
        <v>0</v>
      </c>
      <c r="DY175" s="199">
        <v>23.333333333333336</v>
      </c>
      <c r="DZ175" s="199">
        <v>0</v>
      </c>
      <c r="EA175" s="199">
        <v>0</v>
      </c>
      <c r="EB175" s="199">
        <v>0</v>
      </c>
      <c r="EC175" s="199">
        <v>46.666666666666671</v>
      </c>
      <c r="ED175" s="199">
        <v>0</v>
      </c>
      <c r="EE175" s="199">
        <v>0</v>
      </c>
      <c r="EF175" s="199">
        <v>0</v>
      </c>
      <c r="EG175" s="199">
        <v>0</v>
      </c>
      <c r="EH175" s="199">
        <v>0</v>
      </c>
      <c r="EI175" s="199">
        <v>0</v>
      </c>
      <c r="EJ175" s="199">
        <v>0</v>
      </c>
      <c r="EK175" s="199">
        <v>0</v>
      </c>
      <c r="EL175" s="199">
        <v>0</v>
      </c>
      <c r="EM175" s="199">
        <v>0</v>
      </c>
      <c r="EN175" s="199">
        <v>0</v>
      </c>
      <c r="EO175" s="199">
        <v>0</v>
      </c>
      <c r="EP175" s="199">
        <v>0</v>
      </c>
      <c r="EQ175" s="199">
        <v>0</v>
      </c>
      <c r="ER175" s="199">
        <v>0</v>
      </c>
      <c r="ES175" s="199">
        <v>0</v>
      </c>
    </row>
    <row r="176" spans="1:149" ht="12" customHeight="1">
      <c r="A176" s="43" t="s">
        <v>36</v>
      </c>
      <c r="B176" s="11" t="s">
        <v>91</v>
      </c>
      <c r="C176" s="11" t="s">
        <v>90</v>
      </c>
      <c r="D176" s="11" t="s">
        <v>57</v>
      </c>
      <c r="E176" s="90" t="s">
        <v>113</v>
      </c>
      <c r="F176" s="13">
        <v>0.504</v>
      </c>
      <c r="G176" s="2">
        <v>1.1000000000000001</v>
      </c>
      <c r="H176" s="2">
        <v>9415</v>
      </c>
      <c r="I176" s="64">
        <v>77.8</v>
      </c>
      <c r="J176" s="64">
        <v>5.31</v>
      </c>
      <c r="K176" s="2">
        <v>12.8</v>
      </c>
      <c r="L176" s="2">
        <v>7.27</v>
      </c>
      <c r="M176" s="2">
        <v>2.8E-3</v>
      </c>
      <c r="N176" s="2">
        <v>0.77</v>
      </c>
      <c r="O176" s="2">
        <v>0.97</v>
      </c>
      <c r="P176" s="2">
        <v>0.93</v>
      </c>
      <c r="Q176" s="2">
        <v>1.9</v>
      </c>
      <c r="R176" s="2">
        <v>6.0999999999999999E-2</v>
      </c>
      <c r="S176" s="2">
        <v>4.5999999999999999E-2</v>
      </c>
      <c r="T176" s="2">
        <v>0.01</v>
      </c>
      <c r="U176" s="2">
        <v>4.3</v>
      </c>
      <c r="V176" s="2">
        <v>74</v>
      </c>
      <c r="W176" s="2">
        <v>13</v>
      </c>
      <c r="X176" s="297" t="s">
        <v>315</v>
      </c>
      <c r="Y176" s="288">
        <v>13416.935000000001</v>
      </c>
      <c r="Z176" s="289">
        <v>5550.1110000000008</v>
      </c>
      <c r="AA176" s="290">
        <v>8283.4990000000016</v>
      </c>
      <c r="AB176" s="94">
        <v>127285.87900000002</v>
      </c>
      <c r="AC176" s="94">
        <v>3783.4090000000006</v>
      </c>
      <c r="AD176" s="291">
        <f t="shared" si="21"/>
        <v>3.5778832926122597</v>
      </c>
      <c r="AE176" s="292">
        <f t="shared" si="18"/>
        <v>553.33333333333337</v>
      </c>
      <c r="AF176" s="291">
        <f t="shared" si="22"/>
        <v>2.7429868333203928</v>
      </c>
      <c r="AG176" s="98">
        <v>766395.9942800001</v>
      </c>
      <c r="AH176" s="99">
        <v>2991726.5</v>
      </c>
      <c r="AI176" s="213">
        <v>1853370.4000000001</v>
      </c>
      <c r="AJ176" s="106">
        <v>1138356.1000000001</v>
      </c>
      <c r="AK176" s="114">
        <v>370</v>
      </c>
      <c r="AL176" s="114">
        <v>20</v>
      </c>
      <c r="AM176" s="114">
        <v>30</v>
      </c>
      <c r="AN176" s="114">
        <v>120</v>
      </c>
      <c r="AO176" s="114">
        <v>0</v>
      </c>
      <c r="AP176" s="114">
        <v>0</v>
      </c>
      <c r="AQ176" s="114">
        <v>0</v>
      </c>
      <c r="AR176" s="114">
        <v>0</v>
      </c>
      <c r="AS176" s="114">
        <v>0</v>
      </c>
      <c r="AT176" s="114">
        <v>13.333333333333334</v>
      </c>
      <c r="AU176" s="199">
        <v>0</v>
      </c>
      <c r="AV176" s="199">
        <v>0</v>
      </c>
      <c r="AW176" s="199">
        <v>0</v>
      </c>
      <c r="AX176" s="199">
        <v>0</v>
      </c>
      <c r="AY176" s="199">
        <v>0</v>
      </c>
      <c r="AZ176" s="199">
        <v>0</v>
      </c>
      <c r="BA176" s="199">
        <v>0</v>
      </c>
      <c r="BB176" s="199">
        <v>0</v>
      </c>
      <c r="BC176" s="199">
        <v>133.33333333333331</v>
      </c>
      <c r="BD176" s="199">
        <v>46.666666666666671</v>
      </c>
      <c r="BE176" s="199">
        <v>153.33333333333334</v>
      </c>
      <c r="BF176" s="199">
        <v>0</v>
      </c>
      <c r="BG176" s="199">
        <v>0</v>
      </c>
      <c r="BH176" s="199">
        <v>0</v>
      </c>
      <c r="BI176" s="199">
        <v>0</v>
      </c>
      <c r="BJ176" s="199">
        <v>0</v>
      </c>
      <c r="BK176" s="199">
        <v>0</v>
      </c>
      <c r="BL176" s="199">
        <v>0</v>
      </c>
      <c r="BM176" s="199">
        <v>0</v>
      </c>
      <c r="BN176" s="199">
        <v>0</v>
      </c>
      <c r="BO176" s="199">
        <v>0</v>
      </c>
      <c r="BP176" s="199">
        <v>0</v>
      </c>
      <c r="BQ176" s="199">
        <v>0</v>
      </c>
      <c r="BR176" s="199">
        <v>0</v>
      </c>
      <c r="BS176" s="199">
        <v>0</v>
      </c>
      <c r="BT176" s="199">
        <v>3.3333333333333335</v>
      </c>
      <c r="BU176" s="199">
        <v>0</v>
      </c>
      <c r="BV176" s="199">
        <v>0</v>
      </c>
      <c r="BW176" s="199">
        <v>0</v>
      </c>
      <c r="BX176" s="199">
        <v>6.666666666666667</v>
      </c>
      <c r="BY176" s="199">
        <v>16.666666666666664</v>
      </c>
      <c r="BZ176" s="199">
        <v>0</v>
      </c>
      <c r="CA176" s="199">
        <v>0</v>
      </c>
      <c r="CB176" s="199">
        <v>0</v>
      </c>
      <c r="CC176" s="199">
        <v>6.666666666666667</v>
      </c>
      <c r="CD176" s="199">
        <v>3.3333333333333335</v>
      </c>
      <c r="CE176" s="199">
        <v>0</v>
      </c>
      <c r="CF176" s="199">
        <v>0</v>
      </c>
      <c r="CG176" s="199">
        <v>0</v>
      </c>
      <c r="CH176" s="199">
        <v>0</v>
      </c>
      <c r="CI176" s="199">
        <v>0</v>
      </c>
      <c r="CJ176" s="199">
        <v>0</v>
      </c>
      <c r="CK176" s="199">
        <v>0</v>
      </c>
      <c r="CL176" s="199">
        <v>0</v>
      </c>
      <c r="CM176" s="199">
        <v>0</v>
      </c>
      <c r="CN176" s="199">
        <v>10</v>
      </c>
      <c r="CO176" s="199">
        <v>3.3333333333333335</v>
      </c>
      <c r="CP176" s="199">
        <v>0</v>
      </c>
      <c r="CQ176" s="199">
        <v>0</v>
      </c>
      <c r="CR176" s="199">
        <v>6.666666666666667</v>
      </c>
      <c r="CS176" s="199">
        <v>0</v>
      </c>
      <c r="CT176" s="199">
        <v>0</v>
      </c>
      <c r="CU176" s="199">
        <v>0</v>
      </c>
      <c r="CV176" s="199">
        <v>0</v>
      </c>
      <c r="CW176" s="199">
        <v>0</v>
      </c>
      <c r="CX176" s="199">
        <v>0</v>
      </c>
      <c r="CY176" s="199">
        <v>0</v>
      </c>
      <c r="CZ176" s="199">
        <v>0</v>
      </c>
      <c r="DA176" s="199">
        <v>0</v>
      </c>
      <c r="DB176" s="199">
        <v>0</v>
      </c>
      <c r="DC176" s="199">
        <v>0</v>
      </c>
      <c r="DD176" s="199">
        <v>0</v>
      </c>
      <c r="DE176" s="199">
        <v>0</v>
      </c>
      <c r="DF176" s="199">
        <v>0</v>
      </c>
      <c r="DG176" s="199">
        <v>0</v>
      </c>
      <c r="DH176" s="199">
        <v>0</v>
      </c>
      <c r="DI176" s="199">
        <v>0</v>
      </c>
      <c r="DJ176" s="199">
        <v>0</v>
      </c>
      <c r="DK176" s="199">
        <v>0</v>
      </c>
      <c r="DL176" s="199">
        <v>13.333333333333334</v>
      </c>
      <c r="DM176" s="199">
        <v>0</v>
      </c>
      <c r="DN176" s="199">
        <v>10</v>
      </c>
      <c r="DO176" s="199">
        <v>0</v>
      </c>
      <c r="DP176" s="199">
        <v>6.666666666666667</v>
      </c>
      <c r="DQ176" s="199">
        <v>0</v>
      </c>
      <c r="DR176" s="199">
        <v>0</v>
      </c>
      <c r="DS176" s="199">
        <v>0</v>
      </c>
      <c r="DT176" s="199">
        <v>0</v>
      </c>
      <c r="DU176" s="199">
        <v>0</v>
      </c>
      <c r="DV176" s="199">
        <v>0</v>
      </c>
      <c r="DW176" s="199">
        <v>0</v>
      </c>
      <c r="DX176" s="199">
        <v>43.333333333333336</v>
      </c>
      <c r="DY176" s="199">
        <v>10</v>
      </c>
      <c r="DZ176" s="199">
        <v>0</v>
      </c>
      <c r="EA176" s="199">
        <v>0</v>
      </c>
      <c r="EB176" s="199">
        <v>0</v>
      </c>
      <c r="EC176" s="199">
        <v>66.666666666666657</v>
      </c>
      <c r="ED176" s="199">
        <v>0</v>
      </c>
      <c r="EE176" s="199">
        <v>0</v>
      </c>
      <c r="EF176" s="199">
        <v>0</v>
      </c>
      <c r="EG176" s="199">
        <v>0</v>
      </c>
      <c r="EH176" s="199">
        <v>0</v>
      </c>
      <c r="EI176" s="199">
        <v>0</v>
      </c>
      <c r="EJ176" s="199">
        <v>0</v>
      </c>
      <c r="EK176" s="199">
        <v>0</v>
      </c>
      <c r="EL176" s="199">
        <v>0</v>
      </c>
      <c r="EM176" s="199">
        <v>0</v>
      </c>
      <c r="EN176" s="199">
        <v>0</v>
      </c>
      <c r="EO176" s="199">
        <v>13.333333333333334</v>
      </c>
      <c r="EP176" s="199">
        <v>0</v>
      </c>
      <c r="EQ176" s="199">
        <v>0</v>
      </c>
      <c r="ER176" s="199">
        <v>0</v>
      </c>
      <c r="ES176" s="199">
        <v>0</v>
      </c>
    </row>
    <row r="177" spans="1:149" ht="12" customHeight="1">
      <c r="A177" s="44" t="s">
        <v>36</v>
      </c>
      <c r="B177" s="2" t="s">
        <v>91</v>
      </c>
      <c r="C177" s="2" t="s">
        <v>90</v>
      </c>
      <c r="D177" s="2" t="s">
        <v>57</v>
      </c>
      <c r="E177" s="88" t="s">
        <v>114</v>
      </c>
      <c r="F177" s="4">
        <v>4.5</v>
      </c>
      <c r="G177" s="2" t="s">
        <v>29</v>
      </c>
      <c r="H177" s="2">
        <v>39280</v>
      </c>
      <c r="I177" s="64">
        <v>25.6</v>
      </c>
      <c r="J177" s="64">
        <v>25.07</v>
      </c>
      <c r="K177" s="2">
        <v>15.32</v>
      </c>
      <c r="L177" s="2">
        <v>7.24</v>
      </c>
      <c r="M177" s="2" t="s">
        <v>29</v>
      </c>
      <c r="N177" s="2">
        <v>0.4</v>
      </c>
      <c r="O177" s="2">
        <v>0.28999999999999998</v>
      </c>
      <c r="P177" s="2">
        <v>0.64</v>
      </c>
      <c r="Q177" s="2">
        <v>0.94</v>
      </c>
      <c r="R177" s="2">
        <v>0.2</v>
      </c>
      <c r="S177" s="2">
        <v>6.9000000000000006E-2</v>
      </c>
      <c r="T177" s="2">
        <v>2.9000000000000001E-2</v>
      </c>
      <c r="U177" s="2">
        <v>2.5</v>
      </c>
      <c r="V177" s="2" t="s">
        <v>29</v>
      </c>
      <c r="W177" s="2" t="s">
        <v>29</v>
      </c>
      <c r="X177" s="157" t="s">
        <v>314</v>
      </c>
      <c r="Y177" s="288">
        <v>16200.324000000002</v>
      </c>
      <c r="Z177" s="289">
        <v>2350.047</v>
      </c>
      <c r="AA177" s="290">
        <v>14166.95</v>
      </c>
      <c r="AB177" s="92">
        <v>113485.60300000002</v>
      </c>
      <c r="AC177" s="92">
        <v>1900.0380000000002</v>
      </c>
      <c r="AD177" s="291">
        <f t="shared" si="21"/>
        <v>3.2787622867556094</v>
      </c>
      <c r="AE177" s="292">
        <f t="shared" si="18"/>
        <v>143.33333333333331</v>
      </c>
      <c r="AF177" s="291">
        <f t="shared" si="22"/>
        <v>2.156347200859924</v>
      </c>
      <c r="AG177" s="100">
        <v>2346378.1932920003</v>
      </c>
      <c r="AH177" s="99">
        <v>3628405.9000000004</v>
      </c>
      <c r="AI177" s="109">
        <v>2008373.5000000002</v>
      </c>
      <c r="AJ177" s="106">
        <v>1620032.4000000001</v>
      </c>
      <c r="AK177" s="114">
        <v>43.333333333333329</v>
      </c>
      <c r="AL177" s="114">
        <v>0</v>
      </c>
      <c r="AM177" s="114">
        <v>16.666666666666668</v>
      </c>
      <c r="AN177" s="114">
        <v>83.333333333333329</v>
      </c>
      <c r="AO177" s="114">
        <v>0</v>
      </c>
      <c r="AP177" s="114">
        <v>0</v>
      </c>
      <c r="AQ177" s="114">
        <v>0</v>
      </c>
      <c r="AR177" s="114">
        <v>0</v>
      </c>
      <c r="AS177" s="114">
        <v>0</v>
      </c>
      <c r="AT177" s="114">
        <v>0</v>
      </c>
      <c r="AU177" s="199">
        <v>0</v>
      </c>
      <c r="AV177" s="199">
        <v>0</v>
      </c>
      <c r="AW177" s="199">
        <v>0</v>
      </c>
      <c r="AX177" s="199">
        <v>0</v>
      </c>
      <c r="AY177" s="199">
        <v>0</v>
      </c>
      <c r="AZ177" s="199">
        <v>0</v>
      </c>
      <c r="BA177" s="199">
        <v>0</v>
      </c>
      <c r="BB177" s="199">
        <v>0</v>
      </c>
      <c r="BC177" s="199">
        <v>0</v>
      </c>
      <c r="BD177" s="199">
        <v>20</v>
      </c>
      <c r="BE177" s="199">
        <v>3.3333333333333335</v>
      </c>
      <c r="BF177" s="199">
        <v>0</v>
      </c>
      <c r="BG177" s="199">
        <v>0</v>
      </c>
      <c r="BH177" s="199">
        <v>0</v>
      </c>
      <c r="BI177" s="199">
        <v>0</v>
      </c>
      <c r="BJ177" s="199">
        <v>0</v>
      </c>
      <c r="BK177" s="199">
        <v>0</v>
      </c>
      <c r="BL177" s="199">
        <v>0</v>
      </c>
      <c r="BM177" s="199">
        <v>0</v>
      </c>
      <c r="BN177" s="199">
        <v>0</v>
      </c>
      <c r="BO177" s="199">
        <v>0</v>
      </c>
      <c r="BP177" s="199">
        <v>0</v>
      </c>
      <c r="BQ177" s="199">
        <v>0</v>
      </c>
      <c r="BR177" s="199">
        <v>0</v>
      </c>
      <c r="BS177" s="199">
        <v>0</v>
      </c>
      <c r="BT177" s="199">
        <v>0</v>
      </c>
      <c r="BU177" s="199">
        <v>0</v>
      </c>
      <c r="BV177" s="199">
        <v>0</v>
      </c>
      <c r="BW177" s="199">
        <v>0</v>
      </c>
      <c r="BX177" s="199">
        <v>3.3333333333333335</v>
      </c>
      <c r="BY177" s="199">
        <v>16.666666666666664</v>
      </c>
      <c r="BZ177" s="199">
        <v>0</v>
      </c>
      <c r="CA177" s="199">
        <v>0</v>
      </c>
      <c r="CB177" s="199">
        <v>0</v>
      </c>
      <c r="CC177" s="199">
        <v>0</v>
      </c>
      <c r="CD177" s="199">
        <v>0</v>
      </c>
      <c r="CE177" s="199">
        <v>0</v>
      </c>
      <c r="CF177" s="199">
        <v>0</v>
      </c>
      <c r="CG177" s="199">
        <v>0</v>
      </c>
      <c r="CH177" s="199">
        <v>0</v>
      </c>
      <c r="CI177" s="199">
        <v>0</v>
      </c>
      <c r="CJ177" s="199">
        <v>0</v>
      </c>
      <c r="CK177" s="199">
        <v>0</v>
      </c>
      <c r="CL177" s="199">
        <v>0</v>
      </c>
      <c r="CM177" s="199">
        <v>0</v>
      </c>
      <c r="CN177" s="199">
        <v>0</v>
      </c>
      <c r="CO177" s="199">
        <v>0</v>
      </c>
      <c r="CP177" s="199">
        <v>0</v>
      </c>
      <c r="CQ177" s="199">
        <v>0</v>
      </c>
      <c r="CR177" s="199">
        <v>0</v>
      </c>
      <c r="CS177" s="199">
        <v>0</v>
      </c>
      <c r="CT177" s="199">
        <v>0</v>
      </c>
      <c r="CU177" s="199">
        <v>0</v>
      </c>
      <c r="CV177" s="199">
        <v>0</v>
      </c>
      <c r="CW177" s="199">
        <v>0</v>
      </c>
      <c r="CX177" s="199">
        <v>0</v>
      </c>
      <c r="CY177" s="199">
        <v>0</v>
      </c>
      <c r="CZ177" s="199">
        <v>0</v>
      </c>
      <c r="DA177" s="199">
        <v>0</v>
      </c>
      <c r="DB177" s="199">
        <v>0</v>
      </c>
      <c r="DC177" s="199">
        <v>0</v>
      </c>
      <c r="DD177" s="199">
        <v>0</v>
      </c>
      <c r="DE177" s="199">
        <v>0</v>
      </c>
      <c r="DF177" s="199">
        <v>0</v>
      </c>
      <c r="DG177" s="199">
        <v>0</v>
      </c>
      <c r="DH177" s="199">
        <v>0</v>
      </c>
      <c r="DI177" s="199">
        <v>0</v>
      </c>
      <c r="DJ177" s="199">
        <v>0</v>
      </c>
      <c r="DK177" s="199">
        <v>0</v>
      </c>
      <c r="DL177" s="199">
        <v>0</v>
      </c>
      <c r="DM177" s="199">
        <v>0</v>
      </c>
      <c r="DN177" s="199">
        <v>0</v>
      </c>
      <c r="DO177" s="199">
        <v>0</v>
      </c>
      <c r="DP177" s="199">
        <v>0</v>
      </c>
      <c r="DQ177" s="199">
        <v>0</v>
      </c>
      <c r="DR177" s="199">
        <v>3.3333333333333335</v>
      </c>
      <c r="DS177" s="199">
        <v>0</v>
      </c>
      <c r="DT177" s="199">
        <v>0</v>
      </c>
      <c r="DU177" s="199">
        <v>0</v>
      </c>
      <c r="DV177" s="199">
        <v>13.333333333333334</v>
      </c>
      <c r="DW177" s="199">
        <v>0</v>
      </c>
      <c r="DX177" s="199">
        <v>3.3333333333333335</v>
      </c>
      <c r="DY177" s="199">
        <v>16.666666666666664</v>
      </c>
      <c r="DZ177" s="199">
        <v>0</v>
      </c>
      <c r="EA177" s="199">
        <v>0</v>
      </c>
      <c r="EB177" s="199">
        <v>0</v>
      </c>
      <c r="EC177" s="199">
        <v>63.333333333333329</v>
      </c>
      <c r="ED177" s="199">
        <v>0</v>
      </c>
      <c r="EE177" s="199">
        <v>0</v>
      </c>
      <c r="EF177" s="199">
        <v>0</v>
      </c>
      <c r="EG177" s="199">
        <v>0</v>
      </c>
      <c r="EH177" s="199">
        <v>0</v>
      </c>
      <c r="EI177" s="199">
        <v>0</v>
      </c>
      <c r="EJ177" s="199">
        <v>0</v>
      </c>
      <c r="EK177" s="199">
        <v>0</v>
      </c>
      <c r="EL177" s="199">
        <v>0</v>
      </c>
      <c r="EM177" s="199">
        <v>0</v>
      </c>
      <c r="EN177" s="199">
        <v>0</v>
      </c>
      <c r="EO177" s="199">
        <v>0</v>
      </c>
      <c r="EP177" s="199">
        <v>0</v>
      </c>
      <c r="EQ177" s="199">
        <v>0</v>
      </c>
      <c r="ER177" s="199">
        <v>0</v>
      </c>
      <c r="ES177" s="199">
        <v>0</v>
      </c>
    </row>
    <row r="178" spans="1:149" ht="12" customHeight="1">
      <c r="A178" s="44" t="s">
        <v>36</v>
      </c>
      <c r="B178" s="2" t="s">
        <v>93</v>
      </c>
      <c r="C178" s="2" t="s">
        <v>90</v>
      </c>
      <c r="D178" s="2" t="s">
        <v>57</v>
      </c>
      <c r="E178" s="87" t="s">
        <v>113</v>
      </c>
      <c r="F178" s="4">
        <v>0.497</v>
      </c>
      <c r="G178" s="2">
        <v>0.4</v>
      </c>
      <c r="H178" s="2">
        <v>6878</v>
      </c>
      <c r="I178" s="64">
        <v>88.3</v>
      </c>
      <c r="J178" s="64">
        <v>3.79</v>
      </c>
      <c r="K178" s="2">
        <v>12.1</v>
      </c>
      <c r="L178" s="2">
        <v>7.39</v>
      </c>
      <c r="M178" s="2">
        <v>3.0000000000000001E-3</v>
      </c>
      <c r="N178" s="2">
        <v>1</v>
      </c>
      <c r="O178" s="2">
        <v>2.1</v>
      </c>
      <c r="P178" s="2">
        <v>1.2</v>
      </c>
      <c r="Q178" s="2">
        <v>3.4</v>
      </c>
      <c r="R178" s="2">
        <v>8.7999999999999995E-2</v>
      </c>
      <c r="S178" s="2">
        <v>7.0999999999999994E-2</v>
      </c>
      <c r="T178" s="2">
        <v>2.7E-2</v>
      </c>
      <c r="U178" s="2">
        <v>5.3</v>
      </c>
      <c r="V178" s="2">
        <v>69</v>
      </c>
      <c r="W178" s="2">
        <v>17</v>
      </c>
      <c r="X178" s="297" t="s">
        <v>315</v>
      </c>
      <c r="Y178" s="288">
        <v>17750.355000000003</v>
      </c>
      <c r="Z178" s="289">
        <v>7216.8110000000006</v>
      </c>
      <c r="AA178" s="290">
        <v>10933.552000000001</v>
      </c>
      <c r="AB178" s="92">
        <v>158519.83700000003</v>
      </c>
      <c r="AC178" s="92">
        <v>4750.0950000000003</v>
      </c>
      <c r="AD178" s="291">
        <f t="shared" si="21"/>
        <v>3.6767022954276469</v>
      </c>
      <c r="AE178" s="292">
        <f t="shared" si="18"/>
        <v>1330</v>
      </c>
      <c r="AF178" s="291">
        <f t="shared" si="22"/>
        <v>3.1238516409670858</v>
      </c>
      <c r="AG178" s="98">
        <v>785410.70790000015</v>
      </c>
      <c r="AH178" s="99">
        <v>1996706.6000000003</v>
      </c>
      <c r="AI178" s="213">
        <v>1076688.2000000002</v>
      </c>
      <c r="AJ178" s="106">
        <v>920018.40000000014</v>
      </c>
      <c r="AK178" s="114">
        <v>590</v>
      </c>
      <c r="AL178" s="114">
        <v>635</v>
      </c>
      <c r="AM178" s="114">
        <v>10</v>
      </c>
      <c r="AN178" s="114">
        <v>95</v>
      </c>
      <c r="AO178" s="114">
        <v>0</v>
      </c>
      <c r="AP178" s="114">
        <v>0</v>
      </c>
      <c r="AQ178" s="114">
        <v>0</v>
      </c>
      <c r="AR178" s="114">
        <v>0</v>
      </c>
      <c r="AS178" s="114">
        <v>0</v>
      </c>
      <c r="AT178" s="114">
        <v>0</v>
      </c>
      <c r="AU178" s="199">
        <v>0</v>
      </c>
      <c r="AV178" s="199">
        <v>0</v>
      </c>
      <c r="AW178" s="199">
        <v>0</v>
      </c>
      <c r="AX178" s="199">
        <v>0</v>
      </c>
      <c r="AY178" s="199">
        <v>0</v>
      </c>
      <c r="AZ178" s="199">
        <v>0</v>
      </c>
      <c r="BA178" s="199">
        <v>0</v>
      </c>
      <c r="BB178" s="199">
        <v>0</v>
      </c>
      <c r="BC178" s="199">
        <v>325</v>
      </c>
      <c r="BD178" s="199">
        <v>45</v>
      </c>
      <c r="BE178" s="199">
        <v>35</v>
      </c>
      <c r="BF178" s="199">
        <v>0</v>
      </c>
      <c r="BG178" s="199">
        <v>0</v>
      </c>
      <c r="BH178" s="199">
        <v>0</v>
      </c>
      <c r="BI178" s="199">
        <v>0</v>
      </c>
      <c r="BJ178" s="199">
        <v>5</v>
      </c>
      <c r="BK178" s="199">
        <v>0</v>
      </c>
      <c r="BL178" s="199">
        <v>0</v>
      </c>
      <c r="BM178" s="199">
        <v>0</v>
      </c>
      <c r="BN178" s="199">
        <v>0</v>
      </c>
      <c r="BO178" s="199">
        <v>0</v>
      </c>
      <c r="BP178" s="199">
        <v>0</v>
      </c>
      <c r="BQ178" s="199">
        <v>0</v>
      </c>
      <c r="BR178" s="199">
        <v>5</v>
      </c>
      <c r="BS178" s="199">
        <v>0</v>
      </c>
      <c r="BT178" s="199">
        <v>5</v>
      </c>
      <c r="BU178" s="199">
        <v>0</v>
      </c>
      <c r="BV178" s="199">
        <v>10</v>
      </c>
      <c r="BW178" s="199">
        <v>0</v>
      </c>
      <c r="BX178" s="199">
        <v>40</v>
      </c>
      <c r="BY178" s="199">
        <v>100</v>
      </c>
      <c r="BZ178" s="199">
        <v>0</v>
      </c>
      <c r="CA178" s="199">
        <v>0</v>
      </c>
      <c r="CB178" s="199">
        <v>0</v>
      </c>
      <c r="CC178" s="199">
        <v>15</v>
      </c>
      <c r="CD178" s="199">
        <v>5</v>
      </c>
      <c r="CE178" s="199">
        <v>0</v>
      </c>
      <c r="CF178" s="199">
        <v>0</v>
      </c>
      <c r="CG178" s="199">
        <v>0</v>
      </c>
      <c r="CH178" s="199">
        <v>0</v>
      </c>
      <c r="CI178" s="199">
        <v>0</v>
      </c>
      <c r="CJ178" s="199">
        <v>0</v>
      </c>
      <c r="CK178" s="199">
        <v>0</v>
      </c>
      <c r="CL178" s="199">
        <v>0</v>
      </c>
      <c r="CM178" s="199">
        <v>0</v>
      </c>
      <c r="CN178" s="199">
        <v>535</v>
      </c>
      <c r="CO178" s="199">
        <v>85</v>
      </c>
      <c r="CP178" s="199">
        <v>0</v>
      </c>
      <c r="CQ178" s="199">
        <v>5</v>
      </c>
      <c r="CR178" s="199">
        <v>10</v>
      </c>
      <c r="CS178" s="199">
        <v>0</v>
      </c>
      <c r="CT178" s="199">
        <v>0</v>
      </c>
      <c r="CU178" s="199">
        <v>0</v>
      </c>
      <c r="CV178" s="199">
        <v>0</v>
      </c>
      <c r="CW178" s="199">
        <v>0</v>
      </c>
      <c r="CX178" s="199">
        <v>0</v>
      </c>
      <c r="CY178" s="199">
        <v>0</v>
      </c>
      <c r="CZ178" s="199">
        <v>0</v>
      </c>
      <c r="DA178" s="199">
        <v>0</v>
      </c>
      <c r="DB178" s="199">
        <v>0</v>
      </c>
      <c r="DC178" s="199">
        <v>0</v>
      </c>
      <c r="DD178" s="199">
        <v>0</v>
      </c>
      <c r="DE178" s="199">
        <v>0</v>
      </c>
      <c r="DF178" s="199">
        <v>0</v>
      </c>
      <c r="DG178" s="199">
        <v>0</v>
      </c>
      <c r="DH178" s="199">
        <v>0</v>
      </c>
      <c r="DI178" s="199">
        <v>0</v>
      </c>
      <c r="DJ178" s="199">
        <v>0</v>
      </c>
      <c r="DK178" s="199">
        <v>0</v>
      </c>
      <c r="DL178" s="199">
        <v>0</v>
      </c>
      <c r="DM178" s="199">
        <v>0</v>
      </c>
      <c r="DN178" s="199">
        <v>5</v>
      </c>
      <c r="DO178" s="199">
        <v>0</v>
      </c>
      <c r="DP178" s="199">
        <v>0</v>
      </c>
      <c r="DQ178" s="199">
        <v>0</v>
      </c>
      <c r="DR178" s="199">
        <v>0</v>
      </c>
      <c r="DS178" s="199">
        <v>5</v>
      </c>
      <c r="DT178" s="199">
        <v>0</v>
      </c>
      <c r="DU178" s="199">
        <v>0</v>
      </c>
      <c r="DV178" s="199">
        <v>0</v>
      </c>
      <c r="DW178" s="199">
        <v>0</v>
      </c>
      <c r="DX178" s="199">
        <v>0</v>
      </c>
      <c r="DY178" s="199">
        <v>20</v>
      </c>
      <c r="DZ178" s="199">
        <v>0</v>
      </c>
      <c r="EA178" s="199">
        <v>0</v>
      </c>
      <c r="EB178" s="199">
        <v>0</v>
      </c>
      <c r="EC178" s="199">
        <v>75</v>
      </c>
      <c r="ED178" s="199">
        <v>0</v>
      </c>
      <c r="EE178" s="199">
        <v>0</v>
      </c>
      <c r="EF178" s="199">
        <v>0</v>
      </c>
      <c r="EG178" s="199">
        <v>0</v>
      </c>
      <c r="EH178" s="199">
        <v>0</v>
      </c>
      <c r="EI178" s="199">
        <v>0</v>
      </c>
      <c r="EJ178" s="199">
        <v>0</v>
      </c>
      <c r="EK178" s="199">
        <v>0</v>
      </c>
      <c r="EL178" s="199">
        <v>0</v>
      </c>
      <c r="EM178" s="199">
        <v>0</v>
      </c>
      <c r="EN178" s="199">
        <v>0</v>
      </c>
      <c r="EO178" s="199">
        <v>0</v>
      </c>
      <c r="EP178" s="199">
        <v>0</v>
      </c>
      <c r="EQ178" s="199">
        <v>0</v>
      </c>
      <c r="ER178" s="199">
        <v>0</v>
      </c>
      <c r="ES178" s="199">
        <v>0</v>
      </c>
    </row>
    <row r="179" spans="1:149" ht="12" customHeight="1" thickBot="1">
      <c r="A179" s="45" t="s">
        <v>36</v>
      </c>
      <c r="B179" s="12" t="s">
        <v>93</v>
      </c>
      <c r="C179" s="12" t="s">
        <v>90</v>
      </c>
      <c r="D179" s="12" t="s">
        <v>57</v>
      </c>
      <c r="E179" s="89" t="s">
        <v>114</v>
      </c>
      <c r="F179" s="14">
        <v>4</v>
      </c>
      <c r="G179" s="2" t="s">
        <v>29</v>
      </c>
      <c r="H179" s="2">
        <v>6950</v>
      </c>
      <c r="I179" s="64">
        <v>89.6</v>
      </c>
      <c r="J179" s="64">
        <v>3.83</v>
      </c>
      <c r="K179" s="2">
        <v>12.07</v>
      </c>
      <c r="L179" s="2">
        <v>7.38</v>
      </c>
      <c r="M179" s="2" t="s">
        <v>29</v>
      </c>
      <c r="N179" s="2">
        <v>0.83</v>
      </c>
      <c r="O179" s="2">
        <v>2.1</v>
      </c>
      <c r="P179" s="2">
        <v>0.94</v>
      </c>
      <c r="Q179" s="2">
        <v>3.1</v>
      </c>
      <c r="R179" s="2">
        <v>8.6999999999999994E-2</v>
      </c>
      <c r="S179" s="2">
        <v>0.12</v>
      </c>
      <c r="T179" s="2">
        <v>2.7E-2</v>
      </c>
      <c r="U179" s="2">
        <v>5.2</v>
      </c>
      <c r="V179" s="2" t="s">
        <v>29</v>
      </c>
      <c r="W179" s="2" t="s">
        <v>29</v>
      </c>
      <c r="X179" s="157" t="s">
        <v>314</v>
      </c>
      <c r="Y179" s="288">
        <v>94718.561000000016</v>
      </c>
      <c r="Z179" s="289">
        <v>48400.968000000008</v>
      </c>
      <c r="AA179" s="290">
        <v>50601.012000000002</v>
      </c>
      <c r="AB179" s="93">
        <v>298872.64400000003</v>
      </c>
      <c r="AC179" s="93">
        <v>4733.4280000000008</v>
      </c>
      <c r="AD179" s="291">
        <f t="shared" si="21"/>
        <v>3.6751757754661742</v>
      </c>
      <c r="AE179" s="292">
        <f t="shared" si="18"/>
        <v>1040</v>
      </c>
      <c r="AF179" s="291">
        <f t="shared" si="22"/>
        <v>3.0170333392987803</v>
      </c>
      <c r="AG179" s="101">
        <v>799442.25519200019</v>
      </c>
      <c r="AH179" s="102">
        <v>2701720.7</v>
      </c>
      <c r="AI179" s="110">
        <v>1480029.6</v>
      </c>
      <c r="AJ179" s="110">
        <v>1221691.1000000001</v>
      </c>
      <c r="AK179" s="114">
        <v>485</v>
      </c>
      <c r="AL179" s="114">
        <v>480</v>
      </c>
      <c r="AM179" s="114">
        <v>0</v>
      </c>
      <c r="AN179" s="114">
        <v>65</v>
      </c>
      <c r="AO179" s="114">
        <v>0</v>
      </c>
      <c r="AP179" s="114">
        <v>10</v>
      </c>
      <c r="AQ179" s="114">
        <v>0</v>
      </c>
      <c r="AR179" s="114">
        <v>0</v>
      </c>
      <c r="AS179" s="114">
        <v>0</v>
      </c>
      <c r="AT179" s="114">
        <v>0</v>
      </c>
      <c r="AU179" s="199">
        <v>0</v>
      </c>
      <c r="AV179" s="199">
        <v>0</v>
      </c>
      <c r="AW179" s="199">
        <v>0</v>
      </c>
      <c r="AX179" s="199">
        <v>0</v>
      </c>
      <c r="AY179" s="199">
        <v>0</v>
      </c>
      <c r="AZ179" s="199">
        <v>0</v>
      </c>
      <c r="BA179" s="199">
        <v>0</v>
      </c>
      <c r="BB179" s="199">
        <v>0</v>
      </c>
      <c r="BC179" s="199">
        <v>255</v>
      </c>
      <c r="BD179" s="199">
        <v>60</v>
      </c>
      <c r="BE179" s="199">
        <v>25</v>
      </c>
      <c r="BF179" s="199">
        <v>0</v>
      </c>
      <c r="BG179" s="199">
        <v>0</v>
      </c>
      <c r="BH179" s="199">
        <v>0</v>
      </c>
      <c r="BI179" s="199">
        <v>0</v>
      </c>
      <c r="BJ179" s="199">
        <v>0</v>
      </c>
      <c r="BK179" s="199">
        <v>0</v>
      </c>
      <c r="BL179" s="199">
        <v>0</v>
      </c>
      <c r="BM179" s="199">
        <v>0</v>
      </c>
      <c r="BN179" s="199">
        <v>0</v>
      </c>
      <c r="BO179" s="199">
        <v>0</v>
      </c>
      <c r="BP179" s="199">
        <v>0</v>
      </c>
      <c r="BQ179" s="199">
        <v>5</v>
      </c>
      <c r="BR179" s="199">
        <v>0</v>
      </c>
      <c r="BS179" s="199">
        <v>0</v>
      </c>
      <c r="BT179" s="199">
        <v>0</v>
      </c>
      <c r="BU179" s="199">
        <v>0</v>
      </c>
      <c r="BV179" s="199">
        <v>15</v>
      </c>
      <c r="BW179" s="199">
        <v>0</v>
      </c>
      <c r="BX179" s="199">
        <v>5</v>
      </c>
      <c r="BY179" s="199">
        <v>80</v>
      </c>
      <c r="BZ179" s="199">
        <v>0</v>
      </c>
      <c r="CA179" s="199">
        <v>0</v>
      </c>
      <c r="CB179" s="199">
        <v>0</v>
      </c>
      <c r="CC179" s="199">
        <v>10</v>
      </c>
      <c r="CD179" s="199">
        <v>30</v>
      </c>
      <c r="CE179" s="199">
        <v>0</v>
      </c>
      <c r="CF179" s="199">
        <v>0</v>
      </c>
      <c r="CG179" s="199">
        <v>0</v>
      </c>
      <c r="CH179" s="199">
        <v>0</v>
      </c>
      <c r="CI179" s="199">
        <v>0</v>
      </c>
      <c r="CJ179" s="199">
        <v>0</v>
      </c>
      <c r="CK179" s="199">
        <v>0</v>
      </c>
      <c r="CL179" s="199">
        <v>0</v>
      </c>
      <c r="CM179" s="199">
        <v>0</v>
      </c>
      <c r="CN179" s="199">
        <v>470</v>
      </c>
      <c r="CO179" s="199">
        <v>5</v>
      </c>
      <c r="CP179" s="199">
        <v>0</v>
      </c>
      <c r="CQ179" s="199">
        <v>5</v>
      </c>
      <c r="CR179" s="199">
        <v>0</v>
      </c>
      <c r="CS179" s="199">
        <v>0</v>
      </c>
      <c r="CT179" s="199">
        <v>0</v>
      </c>
      <c r="CU179" s="199">
        <v>0</v>
      </c>
      <c r="CV179" s="199">
        <v>0</v>
      </c>
      <c r="CW179" s="199">
        <v>0</v>
      </c>
      <c r="CX179" s="199">
        <v>0</v>
      </c>
      <c r="CY179" s="199">
        <v>0</v>
      </c>
      <c r="CZ179" s="199">
        <v>0</v>
      </c>
      <c r="DA179" s="199">
        <v>0</v>
      </c>
      <c r="DB179" s="199">
        <v>0</v>
      </c>
      <c r="DC179" s="199">
        <v>0</v>
      </c>
      <c r="DD179" s="199">
        <v>0</v>
      </c>
      <c r="DE179" s="199">
        <v>0</v>
      </c>
      <c r="DF179" s="199">
        <v>0</v>
      </c>
      <c r="DG179" s="199">
        <v>0</v>
      </c>
      <c r="DH179" s="199">
        <v>0</v>
      </c>
      <c r="DI179" s="199">
        <v>0</v>
      </c>
      <c r="DJ179" s="199">
        <v>0</v>
      </c>
      <c r="DK179" s="199">
        <v>0</v>
      </c>
      <c r="DL179" s="199">
        <v>0</v>
      </c>
      <c r="DM179" s="199">
        <v>0</v>
      </c>
      <c r="DN179" s="199">
        <v>0</v>
      </c>
      <c r="DO179" s="199">
        <v>0</v>
      </c>
      <c r="DP179" s="199">
        <v>0</v>
      </c>
      <c r="DQ179" s="199">
        <v>0</v>
      </c>
      <c r="DR179" s="199">
        <v>0</v>
      </c>
      <c r="DS179" s="199">
        <v>0</v>
      </c>
      <c r="DT179" s="199">
        <v>0</v>
      </c>
      <c r="DU179" s="199">
        <v>0</v>
      </c>
      <c r="DV179" s="199">
        <v>0</v>
      </c>
      <c r="DW179" s="199">
        <v>0</v>
      </c>
      <c r="DX179" s="199">
        <v>0</v>
      </c>
      <c r="DY179" s="199">
        <v>20</v>
      </c>
      <c r="DZ179" s="199">
        <v>5</v>
      </c>
      <c r="EA179" s="199">
        <v>0</v>
      </c>
      <c r="EB179" s="199">
        <v>0</v>
      </c>
      <c r="EC179" s="199">
        <v>40</v>
      </c>
      <c r="ED179" s="199">
        <v>0</v>
      </c>
      <c r="EE179" s="199">
        <v>0</v>
      </c>
      <c r="EF179" s="199">
        <v>0</v>
      </c>
      <c r="EG179" s="199">
        <v>10</v>
      </c>
      <c r="EH179" s="199">
        <v>0</v>
      </c>
      <c r="EI179" s="199">
        <v>0</v>
      </c>
      <c r="EJ179" s="199">
        <v>0</v>
      </c>
      <c r="EK179" s="199">
        <v>0</v>
      </c>
      <c r="EL179" s="199">
        <v>0</v>
      </c>
      <c r="EM179" s="199">
        <v>0</v>
      </c>
      <c r="EN179" s="199">
        <v>0</v>
      </c>
      <c r="EO179" s="199">
        <v>0</v>
      </c>
      <c r="EP179" s="199">
        <v>0</v>
      </c>
      <c r="EQ179" s="199">
        <v>0</v>
      </c>
      <c r="ER179" s="199">
        <v>0</v>
      </c>
      <c r="ES179" s="199">
        <v>0</v>
      </c>
    </row>
    <row r="180" spans="1:149" ht="12" customHeight="1">
      <c r="A180" s="43" t="s">
        <v>36</v>
      </c>
      <c r="B180" s="11" t="s">
        <v>96</v>
      </c>
      <c r="C180" s="11" t="s">
        <v>95</v>
      </c>
      <c r="D180" s="11" t="s">
        <v>57</v>
      </c>
      <c r="E180" s="90" t="s">
        <v>113</v>
      </c>
      <c r="F180" s="13">
        <v>0.52</v>
      </c>
      <c r="G180" s="2">
        <v>1</v>
      </c>
      <c r="H180" s="2">
        <v>8048</v>
      </c>
      <c r="I180" s="64">
        <v>81.599999999999994</v>
      </c>
      <c r="J180" s="64">
        <v>4.49</v>
      </c>
      <c r="K180" s="2">
        <v>15.42</v>
      </c>
      <c r="L180" s="2">
        <v>7.53</v>
      </c>
      <c r="M180" s="2">
        <v>5.7999999999999996E-3</v>
      </c>
      <c r="N180" s="2">
        <v>0.5</v>
      </c>
      <c r="O180" s="2">
        <v>0.85</v>
      </c>
      <c r="P180" s="2">
        <v>0.82</v>
      </c>
      <c r="Q180" s="2">
        <v>1.7</v>
      </c>
      <c r="R180" s="2">
        <v>5.2999999999999999E-2</v>
      </c>
      <c r="S180" s="2">
        <v>3.2000000000000001E-2</v>
      </c>
      <c r="T180" s="2">
        <v>6.0000000000000001E-3</v>
      </c>
      <c r="U180" s="2">
        <v>3.1</v>
      </c>
      <c r="V180" s="2">
        <v>84</v>
      </c>
      <c r="W180" s="2">
        <v>14</v>
      </c>
      <c r="X180" s="297" t="s">
        <v>315</v>
      </c>
      <c r="Y180" s="288">
        <v>10416.875000000002</v>
      </c>
      <c r="Z180" s="289">
        <v>1900.0380000000002</v>
      </c>
      <c r="AA180" s="290">
        <v>8700.1740000000009</v>
      </c>
      <c r="AB180" s="94">
        <v>111968.90600000002</v>
      </c>
      <c r="AC180" s="94">
        <v>1733.3680000000002</v>
      </c>
      <c r="AD180" s="291">
        <f t="shared" si="21"/>
        <v>3.238890774717917</v>
      </c>
      <c r="AE180" s="292">
        <f t="shared" si="18"/>
        <v>1013.3333333333334</v>
      </c>
      <c r="AF180" s="291">
        <f t="shared" si="22"/>
        <v>3.0057523288890913</v>
      </c>
      <c r="AG180" s="98">
        <v>1825974.5187600004</v>
      </c>
      <c r="AH180" s="99">
        <v>12670253.4</v>
      </c>
      <c r="AI180" s="213">
        <v>8278498.9000000004</v>
      </c>
      <c r="AJ180" s="106">
        <v>4391754.5</v>
      </c>
      <c r="AK180" s="114">
        <v>683.33333333333337</v>
      </c>
      <c r="AL180" s="114">
        <v>216.66666666666669</v>
      </c>
      <c r="AM180" s="114">
        <v>20</v>
      </c>
      <c r="AN180" s="114">
        <v>93.333333333333343</v>
      </c>
      <c r="AO180" s="114">
        <v>0</v>
      </c>
      <c r="AP180" s="114">
        <v>0</v>
      </c>
      <c r="AQ180" s="114">
        <v>0</v>
      </c>
      <c r="AR180" s="114">
        <v>0</v>
      </c>
      <c r="AS180" s="114">
        <v>0</v>
      </c>
      <c r="AT180" s="114">
        <v>0</v>
      </c>
      <c r="AU180" s="199">
        <v>0</v>
      </c>
      <c r="AV180" s="199">
        <v>0</v>
      </c>
      <c r="AW180" s="199">
        <v>0</v>
      </c>
      <c r="AX180" s="199">
        <v>0</v>
      </c>
      <c r="AY180" s="199">
        <v>0</v>
      </c>
      <c r="AZ180" s="199">
        <v>0</v>
      </c>
      <c r="BA180" s="199">
        <v>0</v>
      </c>
      <c r="BB180" s="199">
        <v>0</v>
      </c>
      <c r="BC180" s="199">
        <v>290</v>
      </c>
      <c r="BD180" s="199">
        <v>326.66666666666663</v>
      </c>
      <c r="BE180" s="199">
        <v>6.666666666666667</v>
      </c>
      <c r="BF180" s="199">
        <v>0</v>
      </c>
      <c r="BG180" s="199">
        <v>0</v>
      </c>
      <c r="BH180" s="199">
        <v>0</v>
      </c>
      <c r="BI180" s="199">
        <v>0</v>
      </c>
      <c r="BJ180" s="199">
        <v>0</v>
      </c>
      <c r="BK180" s="199">
        <v>0</v>
      </c>
      <c r="BL180" s="199">
        <v>0</v>
      </c>
      <c r="BM180" s="199">
        <v>33.333333333333329</v>
      </c>
      <c r="BN180" s="199">
        <v>0</v>
      </c>
      <c r="BO180" s="199">
        <v>0</v>
      </c>
      <c r="BP180" s="199">
        <v>0</v>
      </c>
      <c r="BQ180" s="199">
        <v>0</v>
      </c>
      <c r="BR180" s="199">
        <v>0</v>
      </c>
      <c r="BS180" s="199">
        <v>3.3333333333333335</v>
      </c>
      <c r="BT180" s="199">
        <v>0</v>
      </c>
      <c r="BU180" s="199">
        <v>0</v>
      </c>
      <c r="BV180" s="199">
        <v>0</v>
      </c>
      <c r="BW180" s="199">
        <v>3.3333333333333335</v>
      </c>
      <c r="BX180" s="199">
        <v>3.3333333333333335</v>
      </c>
      <c r="BY180" s="199">
        <v>10</v>
      </c>
      <c r="BZ180" s="199">
        <v>0</v>
      </c>
      <c r="CA180" s="199">
        <v>0</v>
      </c>
      <c r="CB180" s="199">
        <v>0</v>
      </c>
      <c r="CC180" s="199">
        <v>6.666666666666667</v>
      </c>
      <c r="CD180" s="199">
        <v>0</v>
      </c>
      <c r="CE180" s="199">
        <v>0</v>
      </c>
      <c r="CF180" s="199">
        <v>0</v>
      </c>
      <c r="CG180" s="199">
        <v>0</v>
      </c>
      <c r="CH180" s="199">
        <v>0</v>
      </c>
      <c r="CI180" s="199">
        <v>0</v>
      </c>
      <c r="CJ180" s="199">
        <v>0</v>
      </c>
      <c r="CK180" s="199">
        <v>0</v>
      </c>
      <c r="CL180" s="199">
        <v>0</v>
      </c>
      <c r="CM180" s="199">
        <v>0</v>
      </c>
      <c r="CN180" s="199">
        <v>213.33333333333334</v>
      </c>
      <c r="CO180" s="199">
        <v>0</v>
      </c>
      <c r="CP180" s="199">
        <v>0</v>
      </c>
      <c r="CQ180" s="199">
        <v>0</v>
      </c>
      <c r="CR180" s="199">
        <v>3.3333333333333335</v>
      </c>
      <c r="CS180" s="199">
        <v>0</v>
      </c>
      <c r="CT180" s="199">
        <v>0</v>
      </c>
      <c r="CU180" s="199">
        <v>0</v>
      </c>
      <c r="CV180" s="199">
        <v>0</v>
      </c>
      <c r="CW180" s="199">
        <v>0</v>
      </c>
      <c r="CX180" s="199">
        <v>0</v>
      </c>
      <c r="CY180" s="199">
        <v>0</v>
      </c>
      <c r="CZ180" s="199">
        <v>0</v>
      </c>
      <c r="DA180" s="199">
        <v>0</v>
      </c>
      <c r="DB180" s="199">
        <v>0</v>
      </c>
      <c r="DC180" s="199">
        <v>0</v>
      </c>
      <c r="DD180" s="199">
        <v>0</v>
      </c>
      <c r="DE180" s="199">
        <v>0</v>
      </c>
      <c r="DF180" s="199">
        <v>0</v>
      </c>
      <c r="DG180" s="199">
        <v>0</v>
      </c>
      <c r="DH180" s="199">
        <v>0</v>
      </c>
      <c r="DI180" s="199">
        <v>0</v>
      </c>
      <c r="DJ180" s="199">
        <v>0</v>
      </c>
      <c r="DK180" s="199">
        <v>0</v>
      </c>
      <c r="DL180" s="199">
        <v>0</v>
      </c>
      <c r="DM180" s="199">
        <v>0</v>
      </c>
      <c r="DN180" s="199">
        <v>3.3333333333333335</v>
      </c>
      <c r="DO180" s="199">
        <v>0</v>
      </c>
      <c r="DP180" s="199">
        <v>13.333333333333334</v>
      </c>
      <c r="DQ180" s="199">
        <v>0</v>
      </c>
      <c r="DR180" s="199">
        <v>0</v>
      </c>
      <c r="DS180" s="199">
        <v>3.3333333333333335</v>
      </c>
      <c r="DT180" s="199">
        <v>0</v>
      </c>
      <c r="DU180" s="199">
        <v>0</v>
      </c>
      <c r="DV180" s="199">
        <v>0</v>
      </c>
      <c r="DW180" s="199">
        <v>0</v>
      </c>
      <c r="DX180" s="199">
        <v>6.666666666666667</v>
      </c>
      <c r="DY180" s="199">
        <v>3.3333333333333335</v>
      </c>
      <c r="DZ180" s="199">
        <v>0</v>
      </c>
      <c r="EA180" s="199">
        <v>0</v>
      </c>
      <c r="EB180" s="199">
        <v>0</v>
      </c>
      <c r="EC180" s="199">
        <v>83.333333333333343</v>
      </c>
      <c r="ED180" s="199">
        <v>0</v>
      </c>
      <c r="EE180" s="199">
        <v>0</v>
      </c>
      <c r="EF180" s="199">
        <v>0</v>
      </c>
      <c r="EG180" s="199">
        <v>0</v>
      </c>
      <c r="EH180" s="199">
        <v>0</v>
      </c>
      <c r="EI180" s="199">
        <v>0</v>
      </c>
      <c r="EJ180" s="199">
        <v>0</v>
      </c>
      <c r="EK180" s="199">
        <v>0</v>
      </c>
      <c r="EL180" s="199">
        <v>0</v>
      </c>
      <c r="EM180" s="199">
        <v>0</v>
      </c>
      <c r="EN180" s="199">
        <v>0</v>
      </c>
      <c r="EO180" s="199">
        <v>0</v>
      </c>
      <c r="EP180" s="199">
        <v>0</v>
      </c>
      <c r="EQ180" s="199">
        <v>0</v>
      </c>
      <c r="ER180" s="199">
        <v>0</v>
      </c>
      <c r="ES180" s="199">
        <v>0</v>
      </c>
    </row>
    <row r="181" spans="1:149" ht="12" customHeight="1">
      <c r="A181" s="44" t="s">
        <v>36</v>
      </c>
      <c r="B181" s="2" t="s">
        <v>96</v>
      </c>
      <c r="C181" s="2" t="s">
        <v>95</v>
      </c>
      <c r="D181" s="2" t="s">
        <v>57</v>
      </c>
      <c r="E181" s="88" t="s">
        <v>114</v>
      </c>
      <c r="F181" s="4">
        <v>4</v>
      </c>
      <c r="G181" s="2" t="s">
        <v>29</v>
      </c>
      <c r="H181" s="2">
        <v>17270</v>
      </c>
      <c r="I181" s="64">
        <v>47</v>
      </c>
      <c r="J181" s="64">
        <v>10.210000000000001</v>
      </c>
      <c r="K181" s="2">
        <v>15.45</v>
      </c>
      <c r="L181" s="2">
        <v>7.36</v>
      </c>
      <c r="M181" s="2" t="s">
        <v>29</v>
      </c>
      <c r="N181" s="2">
        <v>0.53</v>
      </c>
      <c r="O181" s="2">
        <v>0.93</v>
      </c>
      <c r="P181" s="2">
        <v>0.94</v>
      </c>
      <c r="Q181" s="2">
        <v>1.9</v>
      </c>
      <c r="R181" s="2">
        <v>0.23</v>
      </c>
      <c r="S181" s="2">
        <v>4.1000000000000002E-2</v>
      </c>
      <c r="T181" s="2">
        <v>1.4E-2</v>
      </c>
      <c r="U181" s="2">
        <v>3.7</v>
      </c>
      <c r="V181" s="2" t="s">
        <v>29</v>
      </c>
      <c r="W181" s="2" t="s">
        <v>29</v>
      </c>
      <c r="X181" s="297" t="s">
        <v>315</v>
      </c>
      <c r="Y181" s="288">
        <v>9050.1810000000005</v>
      </c>
      <c r="Z181" s="289">
        <v>1783.3690000000001</v>
      </c>
      <c r="AA181" s="290">
        <v>7500.15</v>
      </c>
      <c r="AB181" s="92">
        <v>106168.79</v>
      </c>
      <c r="AC181" s="92">
        <v>4683.4270000000006</v>
      </c>
      <c r="AD181" s="291"/>
      <c r="AE181" s="292">
        <f t="shared" si="18"/>
        <v>253.33333333333337</v>
      </c>
      <c r="AF181" s="291"/>
      <c r="AG181" s="100">
        <v>1879890.1303840005</v>
      </c>
      <c r="AH181" s="99">
        <v>14083615</v>
      </c>
      <c r="AI181" s="109">
        <v>9625192.5</v>
      </c>
      <c r="AJ181" s="106">
        <v>4458422.5</v>
      </c>
      <c r="AK181" s="114">
        <v>153.33333333333337</v>
      </c>
      <c r="AL181" s="114">
        <v>90</v>
      </c>
      <c r="AM181" s="114">
        <v>0</v>
      </c>
      <c r="AN181" s="114">
        <v>10</v>
      </c>
      <c r="AO181" s="114">
        <v>0</v>
      </c>
      <c r="AP181" s="114">
        <v>0</v>
      </c>
      <c r="AQ181" s="114">
        <v>0</v>
      </c>
      <c r="AR181" s="114">
        <v>0</v>
      </c>
      <c r="AS181" s="114">
        <v>0</v>
      </c>
      <c r="AT181" s="114">
        <v>0</v>
      </c>
      <c r="AU181" s="199">
        <v>0</v>
      </c>
      <c r="AV181" s="199">
        <v>0</v>
      </c>
      <c r="AW181" s="199">
        <v>0</v>
      </c>
      <c r="AX181" s="199">
        <v>0</v>
      </c>
      <c r="AY181" s="199">
        <v>0</v>
      </c>
      <c r="AZ181" s="199">
        <v>0</v>
      </c>
      <c r="BA181" s="199">
        <v>0</v>
      </c>
      <c r="BB181" s="199">
        <v>0</v>
      </c>
      <c r="BC181" s="199">
        <v>20</v>
      </c>
      <c r="BD181" s="199">
        <v>90</v>
      </c>
      <c r="BE181" s="199">
        <v>3.3333333333333335</v>
      </c>
      <c r="BF181" s="199">
        <v>0</v>
      </c>
      <c r="BG181" s="199">
        <v>0</v>
      </c>
      <c r="BH181" s="199">
        <v>0</v>
      </c>
      <c r="BI181" s="199">
        <v>0</v>
      </c>
      <c r="BJ181" s="199">
        <v>0</v>
      </c>
      <c r="BK181" s="199">
        <v>0</v>
      </c>
      <c r="BL181" s="199">
        <v>0</v>
      </c>
      <c r="BM181" s="199">
        <v>26.666666666666668</v>
      </c>
      <c r="BN181" s="199">
        <v>0</v>
      </c>
      <c r="BO181" s="199">
        <v>0</v>
      </c>
      <c r="BP181" s="199">
        <v>0</v>
      </c>
      <c r="BQ181" s="199">
        <v>0</v>
      </c>
      <c r="BR181" s="199">
        <v>0</v>
      </c>
      <c r="BS181" s="199">
        <v>0</v>
      </c>
      <c r="BT181" s="199">
        <v>0</v>
      </c>
      <c r="BU181" s="199">
        <v>0</v>
      </c>
      <c r="BV181" s="199">
        <v>0</v>
      </c>
      <c r="BW181" s="199">
        <v>3.3333333333333335</v>
      </c>
      <c r="BX181" s="199">
        <v>3.3333333333333335</v>
      </c>
      <c r="BY181" s="199">
        <v>3.3333333333333335</v>
      </c>
      <c r="BZ181" s="199">
        <v>0</v>
      </c>
      <c r="CA181" s="199">
        <v>0</v>
      </c>
      <c r="CB181" s="199">
        <v>0</v>
      </c>
      <c r="CC181" s="199">
        <v>3.3333333333333335</v>
      </c>
      <c r="CD181" s="199">
        <v>0</v>
      </c>
      <c r="CE181" s="199">
        <v>0</v>
      </c>
      <c r="CF181" s="199">
        <v>0</v>
      </c>
      <c r="CG181" s="199">
        <v>0</v>
      </c>
      <c r="CH181" s="199">
        <v>0</v>
      </c>
      <c r="CI181" s="199">
        <v>0</v>
      </c>
      <c r="CJ181" s="199">
        <v>0</v>
      </c>
      <c r="CK181" s="199">
        <v>0</v>
      </c>
      <c r="CL181" s="199">
        <v>0</v>
      </c>
      <c r="CM181" s="199">
        <v>0</v>
      </c>
      <c r="CN181" s="199">
        <v>73.333333333333329</v>
      </c>
      <c r="CO181" s="199">
        <v>10</v>
      </c>
      <c r="CP181" s="199">
        <v>0</v>
      </c>
      <c r="CQ181" s="199">
        <v>3.3333333333333335</v>
      </c>
      <c r="CR181" s="199">
        <v>3.3333333333333335</v>
      </c>
      <c r="CS181" s="199">
        <v>0</v>
      </c>
      <c r="CT181" s="199">
        <v>0</v>
      </c>
      <c r="CU181" s="199">
        <v>0</v>
      </c>
      <c r="CV181" s="199">
        <v>0</v>
      </c>
      <c r="CW181" s="199">
        <v>0</v>
      </c>
      <c r="CX181" s="199">
        <v>0</v>
      </c>
      <c r="CY181" s="199">
        <v>0</v>
      </c>
      <c r="CZ181" s="199">
        <v>0</v>
      </c>
      <c r="DA181" s="199">
        <v>0</v>
      </c>
      <c r="DB181" s="199">
        <v>0</v>
      </c>
      <c r="DC181" s="199">
        <v>0</v>
      </c>
      <c r="DD181" s="199">
        <v>0</v>
      </c>
      <c r="DE181" s="199">
        <v>0</v>
      </c>
      <c r="DF181" s="199">
        <v>0</v>
      </c>
      <c r="DG181" s="199">
        <v>0</v>
      </c>
      <c r="DH181" s="199">
        <v>0</v>
      </c>
      <c r="DI181" s="199">
        <v>0</v>
      </c>
      <c r="DJ181" s="199">
        <v>0</v>
      </c>
      <c r="DK181" s="199">
        <v>0</v>
      </c>
      <c r="DL181" s="199">
        <v>0</v>
      </c>
      <c r="DM181" s="199">
        <v>0</v>
      </c>
      <c r="DN181" s="199">
        <v>0</v>
      </c>
      <c r="DO181" s="199">
        <v>0</v>
      </c>
      <c r="DP181" s="199">
        <v>0</v>
      </c>
      <c r="DQ181" s="199">
        <v>0</v>
      </c>
      <c r="DR181" s="199">
        <v>0</v>
      </c>
      <c r="DS181" s="199">
        <v>0</v>
      </c>
      <c r="DT181" s="199">
        <v>0</v>
      </c>
      <c r="DU181" s="199">
        <v>0</v>
      </c>
      <c r="DV181" s="199">
        <v>0</v>
      </c>
      <c r="DW181" s="199">
        <v>0</v>
      </c>
      <c r="DX181" s="199">
        <v>0</v>
      </c>
      <c r="DY181" s="199">
        <v>0</v>
      </c>
      <c r="DZ181" s="199">
        <v>0</v>
      </c>
      <c r="EA181" s="199">
        <v>0</v>
      </c>
      <c r="EB181" s="199">
        <v>0</v>
      </c>
      <c r="EC181" s="199">
        <v>10</v>
      </c>
      <c r="ED181" s="199">
        <v>0</v>
      </c>
      <c r="EE181" s="199">
        <v>0</v>
      </c>
      <c r="EF181" s="199">
        <v>0</v>
      </c>
      <c r="EG181" s="199">
        <v>0</v>
      </c>
      <c r="EH181" s="199">
        <v>0</v>
      </c>
      <c r="EI181" s="199">
        <v>0</v>
      </c>
      <c r="EJ181" s="199">
        <v>0</v>
      </c>
      <c r="EK181" s="199">
        <v>0</v>
      </c>
      <c r="EL181" s="199">
        <v>0</v>
      </c>
      <c r="EM181" s="199">
        <v>0</v>
      </c>
      <c r="EN181" s="199">
        <v>0</v>
      </c>
      <c r="EO181" s="199">
        <v>0</v>
      </c>
      <c r="EP181" s="199">
        <v>0</v>
      </c>
      <c r="EQ181" s="199">
        <v>0</v>
      </c>
      <c r="ER181" s="199">
        <v>0</v>
      </c>
      <c r="ES181" s="199">
        <v>0</v>
      </c>
    </row>
    <row r="182" spans="1:149" ht="12" customHeight="1">
      <c r="A182" s="44" t="s">
        <v>36</v>
      </c>
      <c r="B182" s="2" t="s">
        <v>98</v>
      </c>
      <c r="C182" s="2" t="s">
        <v>95</v>
      </c>
      <c r="D182" s="2" t="s">
        <v>57</v>
      </c>
      <c r="E182" s="87" t="s">
        <v>113</v>
      </c>
      <c r="F182" s="4">
        <v>0.51300000000000001</v>
      </c>
      <c r="G182" s="2">
        <v>0.5</v>
      </c>
      <c r="H182" s="2">
        <v>5122</v>
      </c>
      <c r="I182" s="64">
        <v>85.8</v>
      </c>
      <c r="J182" s="64">
        <v>2.77</v>
      </c>
      <c r="K182" s="2">
        <v>15.18</v>
      </c>
      <c r="L182" s="2">
        <v>7.51</v>
      </c>
      <c r="M182" s="2">
        <v>1.9E-3</v>
      </c>
      <c r="N182" s="2">
        <v>0.71</v>
      </c>
      <c r="O182" s="2">
        <v>0.41</v>
      </c>
      <c r="P182" s="2">
        <v>0.96</v>
      </c>
      <c r="Q182" s="2">
        <v>1.4</v>
      </c>
      <c r="R182" s="2">
        <v>0.05</v>
      </c>
      <c r="S182" s="2">
        <v>9.0999999999999998E-2</v>
      </c>
      <c r="T182" s="2">
        <v>4.2000000000000003E-2</v>
      </c>
      <c r="U182" s="2">
        <v>4.3</v>
      </c>
      <c r="V182" s="2">
        <v>71</v>
      </c>
      <c r="W182" s="2">
        <v>17</v>
      </c>
      <c r="X182" s="157" t="s">
        <v>314</v>
      </c>
      <c r="Y182" s="288">
        <v>36884.071000000004</v>
      </c>
      <c r="Z182" s="289">
        <v>9866.8640000000014</v>
      </c>
      <c r="AA182" s="290">
        <v>28017.227000000003</v>
      </c>
      <c r="AB182" s="92">
        <v>238821.44300000003</v>
      </c>
      <c r="AC182" s="92">
        <v>900.01800000000003</v>
      </c>
      <c r="AD182" s="291">
        <f>LOG(AC182)</f>
        <v>2.9542511952421053</v>
      </c>
      <c r="AE182" s="292">
        <f t="shared" si="18"/>
        <v>4160</v>
      </c>
      <c r="AF182" s="291">
        <f>LOG(AE182)</f>
        <v>3.6190933306267428</v>
      </c>
      <c r="AG182" s="98">
        <v>449178.11671600008</v>
      </c>
      <c r="AH182" s="99">
        <v>1553364.4</v>
      </c>
      <c r="AI182" s="213">
        <v>453342.4</v>
      </c>
      <c r="AJ182" s="106">
        <v>1100022</v>
      </c>
      <c r="AK182" s="114">
        <v>290</v>
      </c>
      <c r="AL182" s="114">
        <v>2450</v>
      </c>
      <c r="AM182" s="114">
        <v>0</v>
      </c>
      <c r="AN182" s="114">
        <v>1420</v>
      </c>
      <c r="AO182" s="114">
        <v>0</v>
      </c>
      <c r="AP182" s="114">
        <v>0</v>
      </c>
      <c r="AQ182" s="114">
        <v>0</v>
      </c>
      <c r="AR182" s="114">
        <v>0</v>
      </c>
      <c r="AS182" s="114">
        <v>0</v>
      </c>
      <c r="AT182" s="114">
        <v>0</v>
      </c>
      <c r="AU182" s="199">
        <v>0</v>
      </c>
      <c r="AV182" s="199">
        <v>0</v>
      </c>
      <c r="AW182" s="199">
        <v>0</v>
      </c>
      <c r="AX182" s="199">
        <v>0</v>
      </c>
      <c r="AY182" s="199">
        <v>0</v>
      </c>
      <c r="AZ182" s="199">
        <v>0</v>
      </c>
      <c r="BA182" s="199">
        <v>0</v>
      </c>
      <c r="BB182" s="199">
        <v>0</v>
      </c>
      <c r="BC182" s="199">
        <v>0</v>
      </c>
      <c r="BD182" s="199">
        <v>100</v>
      </c>
      <c r="BE182" s="199">
        <v>10</v>
      </c>
      <c r="BF182" s="199">
        <v>0</v>
      </c>
      <c r="BG182" s="199">
        <v>0</v>
      </c>
      <c r="BH182" s="199">
        <v>0</v>
      </c>
      <c r="BI182" s="199">
        <v>0</v>
      </c>
      <c r="BJ182" s="199">
        <v>0</v>
      </c>
      <c r="BK182" s="199">
        <v>0</v>
      </c>
      <c r="BL182" s="199">
        <v>0</v>
      </c>
      <c r="BM182" s="199">
        <v>0</v>
      </c>
      <c r="BN182" s="199">
        <v>0</v>
      </c>
      <c r="BO182" s="199">
        <v>0</v>
      </c>
      <c r="BP182" s="199">
        <v>0</v>
      </c>
      <c r="BQ182" s="199">
        <v>0</v>
      </c>
      <c r="BR182" s="199">
        <v>0</v>
      </c>
      <c r="BS182" s="199">
        <v>0</v>
      </c>
      <c r="BT182" s="199">
        <v>0</v>
      </c>
      <c r="BU182" s="199">
        <v>0</v>
      </c>
      <c r="BV182" s="199">
        <v>0</v>
      </c>
      <c r="BW182" s="199">
        <v>0</v>
      </c>
      <c r="BX182" s="199">
        <v>20</v>
      </c>
      <c r="BY182" s="199">
        <v>120</v>
      </c>
      <c r="BZ182" s="199">
        <v>0</v>
      </c>
      <c r="CA182" s="199">
        <v>0</v>
      </c>
      <c r="CB182" s="199">
        <v>0</v>
      </c>
      <c r="CC182" s="199">
        <v>30</v>
      </c>
      <c r="CD182" s="199">
        <v>10</v>
      </c>
      <c r="CE182" s="199">
        <v>0</v>
      </c>
      <c r="CF182" s="199">
        <v>0</v>
      </c>
      <c r="CG182" s="199">
        <v>0</v>
      </c>
      <c r="CH182" s="199">
        <v>0</v>
      </c>
      <c r="CI182" s="199">
        <v>0</v>
      </c>
      <c r="CJ182" s="199">
        <v>0</v>
      </c>
      <c r="CK182" s="199">
        <v>0</v>
      </c>
      <c r="CL182" s="199">
        <v>10</v>
      </c>
      <c r="CM182" s="199">
        <v>0</v>
      </c>
      <c r="CN182" s="199">
        <v>2300</v>
      </c>
      <c r="CO182" s="199">
        <v>120</v>
      </c>
      <c r="CP182" s="199">
        <v>0</v>
      </c>
      <c r="CQ182" s="199">
        <v>0</v>
      </c>
      <c r="CR182" s="199">
        <v>10</v>
      </c>
      <c r="CS182" s="199">
        <v>0</v>
      </c>
      <c r="CT182" s="199">
        <v>0</v>
      </c>
      <c r="CU182" s="199">
        <v>0</v>
      </c>
      <c r="CV182" s="199">
        <v>0</v>
      </c>
      <c r="CW182" s="199">
        <v>0</v>
      </c>
      <c r="CX182" s="199">
        <v>0</v>
      </c>
      <c r="CY182" s="199">
        <v>0</v>
      </c>
      <c r="CZ182" s="199">
        <v>0</v>
      </c>
      <c r="DA182" s="199">
        <v>0</v>
      </c>
      <c r="DB182" s="199">
        <v>0</v>
      </c>
      <c r="DC182" s="199">
        <v>0</v>
      </c>
      <c r="DD182" s="199">
        <v>10</v>
      </c>
      <c r="DE182" s="199">
        <v>0</v>
      </c>
      <c r="DF182" s="199">
        <v>0</v>
      </c>
      <c r="DG182" s="199">
        <v>0</v>
      </c>
      <c r="DH182" s="199">
        <v>0</v>
      </c>
      <c r="DI182" s="199">
        <v>0</v>
      </c>
      <c r="DJ182" s="199">
        <v>0</v>
      </c>
      <c r="DK182" s="199">
        <v>0</v>
      </c>
      <c r="DL182" s="199">
        <v>0</v>
      </c>
      <c r="DM182" s="199">
        <v>0</v>
      </c>
      <c r="DN182" s="199">
        <v>0</v>
      </c>
      <c r="DO182" s="199">
        <v>0</v>
      </c>
      <c r="DP182" s="199">
        <v>0</v>
      </c>
      <c r="DQ182" s="199">
        <v>0</v>
      </c>
      <c r="DR182" s="199">
        <v>0</v>
      </c>
      <c r="DS182" s="199">
        <v>0</v>
      </c>
      <c r="DT182" s="199">
        <v>0</v>
      </c>
      <c r="DU182" s="199">
        <v>0</v>
      </c>
      <c r="DV182" s="199">
        <v>0</v>
      </c>
      <c r="DW182" s="199">
        <v>0</v>
      </c>
      <c r="DX182" s="199">
        <v>0</v>
      </c>
      <c r="DY182" s="199">
        <v>0</v>
      </c>
      <c r="DZ182" s="199">
        <v>0</v>
      </c>
      <c r="EA182" s="199">
        <v>0</v>
      </c>
      <c r="EB182" s="199">
        <v>0</v>
      </c>
      <c r="EC182" s="199">
        <v>1420</v>
      </c>
      <c r="ED182" s="199">
        <v>0</v>
      </c>
      <c r="EE182" s="199">
        <v>0</v>
      </c>
      <c r="EF182" s="199">
        <v>0</v>
      </c>
      <c r="EG182" s="199">
        <v>0</v>
      </c>
      <c r="EH182" s="199">
        <v>0</v>
      </c>
      <c r="EI182" s="199">
        <v>0</v>
      </c>
      <c r="EJ182" s="199">
        <v>0</v>
      </c>
      <c r="EK182" s="199">
        <v>0</v>
      </c>
      <c r="EL182" s="199">
        <v>0</v>
      </c>
      <c r="EM182" s="199">
        <v>0</v>
      </c>
      <c r="EN182" s="199">
        <v>0</v>
      </c>
      <c r="EO182" s="199">
        <v>0</v>
      </c>
      <c r="EP182" s="199">
        <v>0</v>
      </c>
      <c r="EQ182" s="199">
        <v>0</v>
      </c>
      <c r="ER182" s="199">
        <v>0</v>
      </c>
      <c r="ES182" s="199">
        <v>0</v>
      </c>
    </row>
    <row r="183" spans="1:149" ht="12" customHeight="1" thickBot="1">
      <c r="A183" s="45" t="s">
        <v>36</v>
      </c>
      <c r="B183" s="12" t="s">
        <v>98</v>
      </c>
      <c r="C183" s="12" t="s">
        <v>95</v>
      </c>
      <c r="D183" s="12" t="s">
        <v>57</v>
      </c>
      <c r="E183" s="89" t="s">
        <v>114</v>
      </c>
      <c r="F183" s="14">
        <v>5</v>
      </c>
      <c r="G183" s="2" t="s">
        <v>29</v>
      </c>
      <c r="H183" s="2">
        <v>5129</v>
      </c>
      <c r="I183" s="64">
        <v>84.8</v>
      </c>
      <c r="J183" s="64">
        <v>2.78</v>
      </c>
      <c r="K183" s="2">
        <v>15.18</v>
      </c>
      <c r="L183" s="2">
        <v>7.48</v>
      </c>
      <c r="M183" s="2" t="s">
        <v>29</v>
      </c>
      <c r="N183" s="2">
        <v>0.57999999999999996</v>
      </c>
      <c r="O183" s="2">
        <v>0.4</v>
      </c>
      <c r="P183" s="2">
        <v>0.89</v>
      </c>
      <c r="Q183" s="2">
        <v>1.3</v>
      </c>
      <c r="R183" s="2">
        <v>5.3999999999999999E-2</v>
      </c>
      <c r="S183" s="2">
        <v>0.09</v>
      </c>
      <c r="T183" s="2">
        <v>4.2999999999999997E-2</v>
      </c>
      <c r="U183" s="2">
        <v>4.2</v>
      </c>
      <c r="V183" s="2" t="s">
        <v>29</v>
      </c>
      <c r="W183" s="2" t="s">
        <v>29</v>
      </c>
      <c r="X183" s="157" t="s">
        <v>314</v>
      </c>
      <c r="Y183" s="288">
        <v>40817.483000000007</v>
      </c>
      <c r="Z183" s="289">
        <v>11166.89</v>
      </c>
      <c r="AA183" s="290">
        <v>30767.282000000003</v>
      </c>
      <c r="AB183" s="93">
        <v>238788.10900000003</v>
      </c>
      <c r="AC183" s="93">
        <v>1800.0360000000001</v>
      </c>
      <c r="AD183" s="291">
        <f>LOG(AC183)</f>
        <v>3.2552811909060866</v>
      </c>
      <c r="AE183" s="292">
        <f t="shared" si="18"/>
        <v>1860</v>
      </c>
      <c r="AF183" s="291">
        <f>LOG(AE183)</f>
        <v>3.2695129442179165</v>
      </c>
      <c r="AG183" s="101">
        <v>399889.73096800008</v>
      </c>
      <c r="AH183" s="102">
        <v>1618365.7000000002</v>
      </c>
      <c r="AI183" s="110">
        <v>556677.80000000005</v>
      </c>
      <c r="AJ183" s="110">
        <v>1061687.9000000001</v>
      </c>
      <c r="AK183" s="114">
        <v>300</v>
      </c>
      <c r="AL183" s="114">
        <v>800</v>
      </c>
      <c r="AM183" s="114">
        <v>0</v>
      </c>
      <c r="AN183" s="114">
        <v>760</v>
      </c>
      <c r="AO183" s="114">
        <v>0</v>
      </c>
      <c r="AP183" s="114">
        <v>0</v>
      </c>
      <c r="AQ183" s="114">
        <v>0</v>
      </c>
      <c r="AR183" s="114">
        <v>0</v>
      </c>
      <c r="AS183" s="114">
        <v>0</v>
      </c>
      <c r="AT183" s="114"/>
      <c r="AU183" s="199">
        <v>0</v>
      </c>
      <c r="AV183" s="199">
        <v>0</v>
      </c>
      <c r="AW183" s="199">
        <v>0</v>
      </c>
      <c r="AX183" s="199">
        <v>0</v>
      </c>
      <c r="AY183" s="199">
        <v>0</v>
      </c>
      <c r="AZ183" s="199">
        <v>0</v>
      </c>
      <c r="BA183" s="199">
        <v>0</v>
      </c>
      <c r="BB183" s="199">
        <v>0</v>
      </c>
      <c r="BC183" s="199">
        <v>0</v>
      </c>
      <c r="BD183" s="199">
        <v>100</v>
      </c>
      <c r="BE183" s="199">
        <v>0</v>
      </c>
      <c r="BF183" s="199">
        <v>0</v>
      </c>
      <c r="BG183" s="199">
        <v>0</v>
      </c>
      <c r="BH183" s="199">
        <v>0</v>
      </c>
      <c r="BI183" s="199">
        <v>0</v>
      </c>
      <c r="BJ183" s="199">
        <v>30</v>
      </c>
      <c r="BK183" s="199">
        <v>0</v>
      </c>
      <c r="BL183" s="199">
        <v>0</v>
      </c>
      <c r="BM183" s="199">
        <v>30</v>
      </c>
      <c r="BN183" s="199">
        <v>0</v>
      </c>
      <c r="BO183" s="199">
        <v>0</v>
      </c>
      <c r="BP183" s="199">
        <v>0</v>
      </c>
      <c r="BQ183" s="199">
        <v>0</v>
      </c>
      <c r="BR183" s="199">
        <v>0</v>
      </c>
      <c r="BS183" s="199">
        <v>0</v>
      </c>
      <c r="BT183" s="199">
        <v>0</v>
      </c>
      <c r="BU183" s="199">
        <v>0</v>
      </c>
      <c r="BV183" s="199">
        <v>0</v>
      </c>
      <c r="BW183" s="199">
        <v>0</v>
      </c>
      <c r="BX183" s="199">
        <v>20</v>
      </c>
      <c r="BY183" s="199">
        <v>100</v>
      </c>
      <c r="BZ183" s="199">
        <v>0</v>
      </c>
      <c r="CA183" s="199">
        <v>0</v>
      </c>
      <c r="CB183" s="199">
        <v>0</v>
      </c>
      <c r="CC183" s="199">
        <v>0</v>
      </c>
      <c r="CD183" s="199">
        <v>20</v>
      </c>
      <c r="CE183" s="199">
        <v>0</v>
      </c>
      <c r="CF183" s="199">
        <v>0</v>
      </c>
      <c r="CG183" s="199">
        <v>0</v>
      </c>
      <c r="CH183" s="199">
        <v>0</v>
      </c>
      <c r="CI183" s="199">
        <v>0</v>
      </c>
      <c r="CJ183" s="199">
        <v>0</v>
      </c>
      <c r="CK183" s="199">
        <v>0</v>
      </c>
      <c r="CL183" s="199">
        <v>0</v>
      </c>
      <c r="CM183" s="199">
        <v>0</v>
      </c>
      <c r="CN183" s="199">
        <v>790</v>
      </c>
      <c r="CO183" s="199">
        <v>0</v>
      </c>
      <c r="CP183" s="199">
        <v>0</v>
      </c>
      <c r="CQ183" s="199">
        <v>0</v>
      </c>
      <c r="CR183" s="199">
        <v>0</v>
      </c>
      <c r="CS183" s="199">
        <v>0</v>
      </c>
      <c r="CT183" s="199">
        <v>0</v>
      </c>
      <c r="CU183" s="199">
        <v>0</v>
      </c>
      <c r="CV183" s="199">
        <v>0</v>
      </c>
      <c r="CW183" s="199">
        <v>0</v>
      </c>
      <c r="CX183" s="199">
        <v>0</v>
      </c>
      <c r="CY183" s="199">
        <v>0</v>
      </c>
      <c r="CZ183" s="199">
        <v>0</v>
      </c>
      <c r="DA183" s="199">
        <v>0</v>
      </c>
      <c r="DB183" s="199">
        <v>0</v>
      </c>
      <c r="DC183" s="199">
        <v>0</v>
      </c>
      <c r="DD183" s="199">
        <v>0</v>
      </c>
      <c r="DE183" s="199">
        <v>0</v>
      </c>
      <c r="DF183" s="199">
        <v>0</v>
      </c>
      <c r="DG183" s="199">
        <v>0</v>
      </c>
      <c r="DH183" s="199">
        <v>10</v>
      </c>
      <c r="DI183" s="199">
        <v>0</v>
      </c>
      <c r="DJ183" s="199">
        <v>0</v>
      </c>
      <c r="DK183" s="199">
        <v>0</v>
      </c>
      <c r="DL183" s="199">
        <v>0</v>
      </c>
      <c r="DM183" s="199">
        <v>0</v>
      </c>
      <c r="DN183" s="199">
        <v>0</v>
      </c>
      <c r="DO183" s="199">
        <v>0</v>
      </c>
      <c r="DP183" s="199">
        <v>0</v>
      </c>
      <c r="DQ183" s="199">
        <v>0</v>
      </c>
      <c r="DR183" s="199">
        <v>0</v>
      </c>
      <c r="DS183" s="199">
        <v>0</v>
      </c>
      <c r="DT183" s="199">
        <v>0</v>
      </c>
      <c r="DU183" s="199">
        <v>0</v>
      </c>
      <c r="DV183" s="199">
        <v>0</v>
      </c>
      <c r="DW183" s="199">
        <v>0</v>
      </c>
      <c r="DX183" s="199">
        <v>0</v>
      </c>
      <c r="DY183" s="199">
        <v>40</v>
      </c>
      <c r="DZ183" s="199">
        <v>0</v>
      </c>
      <c r="EA183" s="199">
        <v>0</v>
      </c>
      <c r="EB183" s="199">
        <v>0</v>
      </c>
      <c r="EC183" s="199">
        <v>720</v>
      </c>
      <c r="ED183" s="199">
        <v>0</v>
      </c>
      <c r="EE183" s="199">
        <v>0</v>
      </c>
      <c r="EF183" s="199">
        <v>0</v>
      </c>
      <c r="EG183" s="199">
        <v>0</v>
      </c>
      <c r="EH183" s="199">
        <v>0</v>
      </c>
      <c r="EI183" s="199">
        <v>0</v>
      </c>
      <c r="EJ183" s="199">
        <v>0</v>
      </c>
      <c r="EK183" s="199">
        <v>0</v>
      </c>
      <c r="EL183" s="199">
        <v>0</v>
      </c>
      <c r="EM183" s="199">
        <v>0</v>
      </c>
      <c r="EN183" s="199">
        <v>0</v>
      </c>
      <c r="EO183" s="199">
        <v>0</v>
      </c>
      <c r="EP183" s="308">
        <v>0</v>
      </c>
      <c r="EQ183" s="199">
        <v>0</v>
      </c>
      <c r="ER183" s="199">
        <v>0</v>
      </c>
      <c r="ES183" s="199">
        <v>0</v>
      </c>
    </row>
    <row r="184" spans="1:149" ht="12" customHeight="1">
      <c r="A184" s="43" t="s">
        <v>36</v>
      </c>
      <c r="B184" s="11" t="s">
        <v>100</v>
      </c>
      <c r="C184" s="11" t="s">
        <v>101</v>
      </c>
      <c r="D184" s="11" t="s">
        <v>57</v>
      </c>
      <c r="E184" s="90" t="s">
        <v>113</v>
      </c>
      <c r="F184" s="13">
        <v>0.5</v>
      </c>
      <c r="G184" s="2">
        <v>0.7</v>
      </c>
      <c r="H184" s="2">
        <v>6617</v>
      </c>
      <c r="I184" s="64">
        <v>82</v>
      </c>
      <c r="J184" s="64">
        <v>3.64</v>
      </c>
      <c r="K184" s="2">
        <v>15.61</v>
      </c>
      <c r="L184" s="2">
        <v>7.68</v>
      </c>
      <c r="M184" s="2">
        <v>5.0000000000000001E-4</v>
      </c>
      <c r="N184" s="2">
        <v>0.76</v>
      </c>
      <c r="O184" s="2">
        <v>0.31</v>
      </c>
      <c r="P184" s="2">
        <v>0.86</v>
      </c>
      <c r="Q184" s="2">
        <v>1.2</v>
      </c>
      <c r="R184" s="2">
        <v>7.4999999999999997E-2</v>
      </c>
      <c r="S184" s="2">
        <v>4.5999999999999999E-2</v>
      </c>
      <c r="T184" s="2">
        <v>0.02</v>
      </c>
      <c r="U184" s="2">
        <v>2.6</v>
      </c>
      <c r="V184" s="2">
        <v>92</v>
      </c>
      <c r="W184" s="2">
        <v>15</v>
      </c>
      <c r="X184" s="297" t="s">
        <v>315</v>
      </c>
      <c r="Y184" s="288">
        <v>9900.1980000000003</v>
      </c>
      <c r="Z184" s="294">
        <v>2383.3810000000003</v>
      </c>
      <c r="AA184" s="295">
        <v>7800.1560000000009</v>
      </c>
      <c r="AB184" s="94">
        <v>95935.252000000008</v>
      </c>
      <c r="AC184" s="94">
        <v>916.68499999999995</v>
      </c>
      <c r="AD184" s="291">
        <f>LOG(AC184)</f>
        <v>2.9622201249133804</v>
      </c>
      <c r="AE184" s="292">
        <f t="shared" si="18"/>
        <v>986.66666666666663</v>
      </c>
      <c r="AF184" s="291">
        <f>LOG(AE184)</f>
        <v>2.9941704563392761</v>
      </c>
      <c r="AG184" s="98">
        <v>1442664.1193720002</v>
      </c>
      <c r="AH184" s="99">
        <v>3756741.8000000007</v>
      </c>
      <c r="AI184" s="213">
        <v>2023373.8000000003</v>
      </c>
      <c r="AJ184" s="106">
        <v>1733368.0000000002</v>
      </c>
      <c r="AK184" s="114">
        <v>86.666666666666671</v>
      </c>
      <c r="AL184" s="114">
        <v>300</v>
      </c>
      <c r="AM184" s="114">
        <v>0</v>
      </c>
      <c r="AN184" s="114">
        <v>596.66666666666663</v>
      </c>
      <c r="AO184" s="114">
        <v>3.3333333333333335</v>
      </c>
      <c r="AP184" s="114">
        <v>0</v>
      </c>
      <c r="AQ184" s="114">
        <v>0</v>
      </c>
      <c r="AR184" s="114">
        <v>0</v>
      </c>
      <c r="AS184" s="114">
        <v>0</v>
      </c>
      <c r="AT184" s="114">
        <v>0</v>
      </c>
      <c r="AU184" s="199">
        <v>0</v>
      </c>
      <c r="AV184" s="199">
        <v>0</v>
      </c>
      <c r="AW184" s="199">
        <v>0</v>
      </c>
      <c r="AX184" s="199">
        <v>0</v>
      </c>
      <c r="AY184" s="199">
        <v>0</v>
      </c>
      <c r="AZ184" s="199">
        <v>0</v>
      </c>
      <c r="BA184" s="199">
        <v>0</v>
      </c>
      <c r="BB184" s="199">
        <v>0</v>
      </c>
      <c r="BC184" s="199">
        <v>16.666666666666664</v>
      </c>
      <c r="BD184" s="199">
        <v>10</v>
      </c>
      <c r="BE184" s="199">
        <v>3.3333333333333335</v>
      </c>
      <c r="BF184" s="199">
        <v>0</v>
      </c>
      <c r="BG184" s="199">
        <v>0</v>
      </c>
      <c r="BH184" s="199">
        <v>0</v>
      </c>
      <c r="BI184" s="199">
        <v>0</v>
      </c>
      <c r="BJ184" s="199">
        <v>6.666666666666667</v>
      </c>
      <c r="BK184" s="199">
        <v>0</v>
      </c>
      <c r="BL184" s="199">
        <v>0</v>
      </c>
      <c r="BM184" s="199">
        <v>13.333333333333334</v>
      </c>
      <c r="BN184" s="199">
        <v>0</v>
      </c>
      <c r="BO184" s="199">
        <v>0</v>
      </c>
      <c r="BP184" s="199">
        <v>0</v>
      </c>
      <c r="BQ184" s="199">
        <v>0</v>
      </c>
      <c r="BR184" s="199">
        <v>0</v>
      </c>
      <c r="BS184" s="199">
        <v>0</v>
      </c>
      <c r="BT184" s="199">
        <v>0</v>
      </c>
      <c r="BU184" s="199">
        <v>0</v>
      </c>
      <c r="BV184" s="199">
        <v>0</v>
      </c>
      <c r="BW184" s="199">
        <v>0</v>
      </c>
      <c r="BX184" s="199">
        <v>23.333333333333336</v>
      </c>
      <c r="BY184" s="199">
        <v>13.333333333333334</v>
      </c>
      <c r="BZ184" s="199">
        <v>0</v>
      </c>
      <c r="CA184" s="199">
        <v>0</v>
      </c>
      <c r="CB184" s="199">
        <v>0</v>
      </c>
      <c r="CC184" s="199">
        <v>0</v>
      </c>
      <c r="CD184" s="199">
        <v>0</v>
      </c>
      <c r="CE184" s="199">
        <v>0</v>
      </c>
      <c r="CF184" s="199">
        <v>0</v>
      </c>
      <c r="CG184" s="199">
        <v>0</v>
      </c>
      <c r="CH184" s="199">
        <v>0</v>
      </c>
      <c r="CI184" s="199">
        <v>0</v>
      </c>
      <c r="CJ184" s="199">
        <v>0</v>
      </c>
      <c r="CK184" s="199">
        <v>0</v>
      </c>
      <c r="CL184" s="199">
        <v>0</v>
      </c>
      <c r="CM184" s="199">
        <v>0</v>
      </c>
      <c r="CN184" s="199">
        <v>266.66666666666663</v>
      </c>
      <c r="CO184" s="199">
        <v>23.333333333333336</v>
      </c>
      <c r="CP184" s="199">
        <v>0</v>
      </c>
      <c r="CQ184" s="199">
        <v>0</v>
      </c>
      <c r="CR184" s="199">
        <v>10</v>
      </c>
      <c r="CS184" s="199">
        <v>0</v>
      </c>
      <c r="CT184" s="199">
        <v>0</v>
      </c>
      <c r="CU184" s="199">
        <v>0</v>
      </c>
      <c r="CV184" s="199">
        <v>0</v>
      </c>
      <c r="CW184" s="199">
        <v>0</v>
      </c>
      <c r="CX184" s="199">
        <v>0</v>
      </c>
      <c r="CY184" s="199">
        <v>0</v>
      </c>
      <c r="CZ184" s="199">
        <v>0</v>
      </c>
      <c r="DA184" s="199">
        <v>0</v>
      </c>
      <c r="DB184" s="199">
        <v>0</v>
      </c>
      <c r="DC184" s="199">
        <v>0</v>
      </c>
      <c r="DD184" s="199">
        <v>0</v>
      </c>
      <c r="DE184" s="199">
        <v>0</v>
      </c>
      <c r="DF184" s="199">
        <v>0</v>
      </c>
      <c r="DG184" s="199">
        <v>0</v>
      </c>
      <c r="DH184" s="199">
        <v>0</v>
      </c>
      <c r="DI184" s="199">
        <v>0</v>
      </c>
      <c r="DJ184" s="199">
        <v>0</v>
      </c>
      <c r="DK184" s="199">
        <v>0</v>
      </c>
      <c r="DL184" s="199">
        <v>0</v>
      </c>
      <c r="DM184" s="199">
        <v>0</v>
      </c>
      <c r="DN184" s="199">
        <v>0</v>
      </c>
      <c r="DO184" s="199">
        <v>0</v>
      </c>
      <c r="DP184" s="199">
        <v>0</v>
      </c>
      <c r="DQ184" s="199">
        <v>0</v>
      </c>
      <c r="DR184" s="199">
        <v>0</v>
      </c>
      <c r="DS184" s="199">
        <v>0</v>
      </c>
      <c r="DT184" s="199">
        <v>0</v>
      </c>
      <c r="DU184" s="199">
        <v>0</v>
      </c>
      <c r="DV184" s="199">
        <v>0</v>
      </c>
      <c r="DW184" s="199">
        <v>0</v>
      </c>
      <c r="DX184" s="199">
        <v>6.666666666666667</v>
      </c>
      <c r="DY184" s="199">
        <v>3.3333333333333335</v>
      </c>
      <c r="DZ184" s="199">
        <v>0</v>
      </c>
      <c r="EA184" s="199">
        <v>0</v>
      </c>
      <c r="EB184" s="199">
        <v>0</v>
      </c>
      <c r="EC184" s="199">
        <v>586.66666666666663</v>
      </c>
      <c r="ED184" s="199">
        <v>3.3333333333333335</v>
      </c>
      <c r="EE184" s="199">
        <v>0</v>
      </c>
      <c r="EF184" s="199">
        <v>0</v>
      </c>
      <c r="EG184" s="199">
        <v>0</v>
      </c>
      <c r="EH184" s="199">
        <v>0</v>
      </c>
      <c r="EI184" s="199">
        <v>0</v>
      </c>
      <c r="EJ184" s="199">
        <v>0</v>
      </c>
      <c r="EK184" s="199">
        <v>0</v>
      </c>
      <c r="EL184" s="199">
        <v>0</v>
      </c>
      <c r="EM184" s="199">
        <v>0</v>
      </c>
      <c r="EN184" s="199">
        <v>0</v>
      </c>
      <c r="EO184" s="199">
        <v>0</v>
      </c>
      <c r="EP184" s="199">
        <v>0</v>
      </c>
      <c r="EQ184" s="199">
        <v>0</v>
      </c>
      <c r="ER184" s="199">
        <v>0</v>
      </c>
      <c r="ES184" s="199">
        <v>0</v>
      </c>
    </row>
    <row r="185" spans="1:149" ht="12" customHeight="1">
      <c r="A185" s="44" t="s">
        <v>36</v>
      </c>
      <c r="B185" s="2" t="s">
        <v>100</v>
      </c>
      <c r="C185" s="2" t="s">
        <v>101</v>
      </c>
      <c r="D185" s="2" t="s">
        <v>57</v>
      </c>
      <c r="E185" s="88" t="s">
        <v>114</v>
      </c>
      <c r="F185" s="4">
        <v>4</v>
      </c>
      <c r="G185" s="2" t="s">
        <v>29</v>
      </c>
      <c r="H185" s="2">
        <v>6866</v>
      </c>
      <c r="I185" s="64">
        <v>78.7</v>
      </c>
      <c r="J185" s="64">
        <v>3.79</v>
      </c>
      <c r="K185" s="2">
        <v>15.02</v>
      </c>
      <c r="L185" s="2">
        <v>7.66</v>
      </c>
      <c r="M185" s="2" t="s">
        <v>29</v>
      </c>
      <c r="N185" s="2">
        <v>0.75</v>
      </c>
      <c r="O185" s="2">
        <v>0.32</v>
      </c>
      <c r="P185" s="2">
        <v>0.86</v>
      </c>
      <c r="Q185" s="2">
        <v>1.2</v>
      </c>
      <c r="R185" s="2">
        <v>7.4999999999999997E-2</v>
      </c>
      <c r="S185" s="2">
        <v>4.8000000000000001E-2</v>
      </c>
      <c r="T185" s="2">
        <v>2.1000000000000001E-2</v>
      </c>
      <c r="U185" s="2">
        <v>2.6</v>
      </c>
      <c r="V185" s="2" t="s">
        <v>29</v>
      </c>
      <c r="W185" s="2" t="s">
        <v>29</v>
      </c>
      <c r="X185" s="297" t="s">
        <v>315</v>
      </c>
      <c r="Y185" s="288">
        <v>16767.002</v>
      </c>
      <c r="Z185" s="294">
        <v>3333.4</v>
      </c>
      <c r="AA185" s="295">
        <v>13933.612000000001</v>
      </c>
      <c r="AB185" s="92">
        <v>133719.34100000001</v>
      </c>
      <c r="AC185" s="97" t="s">
        <v>115</v>
      </c>
      <c r="AD185" s="291"/>
      <c r="AE185" s="292">
        <f t="shared" si="18"/>
        <v>793.33333333333337</v>
      </c>
      <c r="AF185" s="291"/>
      <c r="AG185" s="100">
        <v>1436182.2564040003</v>
      </c>
      <c r="AH185" s="99">
        <v>3390067.8000000007</v>
      </c>
      <c r="AI185" s="109">
        <v>1790035.8000000003</v>
      </c>
      <c r="AJ185" s="106">
        <v>1600032.0000000002</v>
      </c>
      <c r="AK185" s="114">
        <v>86.666666666666671</v>
      </c>
      <c r="AL185" s="114">
        <v>443.33333333333331</v>
      </c>
      <c r="AM185" s="114">
        <v>0</v>
      </c>
      <c r="AN185" s="114">
        <v>260</v>
      </c>
      <c r="AO185" s="114">
        <v>3.3333333333333335</v>
      </c>
      <c r="AP185" s="114">
        <v>0</v>
      </c>
      <c r="AQ185" s="114">
        <v>0</v>
      </c>
      <c r="AR185" s="114">
        <v>0</v>
      </c>
      <c r="AS185" s="114">
        <v>0</v>
      </c>
      <c r="AT185" s="114">
        <v>0</v>
      </c>
      <c r="AU185" s="199">
        <v>0</v>
      </c>
      <c r="AV185" s="199">
        <v>0</v>
      </c>
      <c r="AW185" s="199">
        <v>0</v>
      </c>
      <c r="AX185" s="199">
        <v>0</v>
      </c>
      <c r="AY185" s="199">
        <v>0</v>
      </c>
      <c r="AZ185" s="199">
        <v>0</v>
      </c>
      <c r="BA185" s="199">
        <v>0</v>
      </c>
      <c r="BB185" s="199">
        <v>0</v>
      </c>
      <c r="BC185" s="199">
        <v>3.3333333333333335</v>
      </c>
      <c r="BD185" s="199">
        <v>26.666666666666668</v>
      </c>
      <c r="BE185" s="199">
        <v>0</v>
      </c>
      <c r="BF185" s="199">
        <v>0</v>
      </c>
      <c r="BG185" s="199">
        <v>0</v>
      </c>
      <c r="BH185" s="199">
        <v>0</v>
      </c>
      <c r="BI185" s="199">
        <v>0</v>
      </c>
      <c r="BJ185" s="199">
        <v>0</v>
      </c>
      <c r="BK185" s="199">
        <v>0</v>
      </c>
      <c r="BL185" s="199">
        <v>0</v>
      </c>
      <c r="BM185" s="199">
        <v>0</v>
      </c>
      <c r="BN185" s="199">
        <v>0</v>
      </c>
      <c r="BO185" s="199">
        <v>0</v>
      </c>
      <c r="BP185" s="199">
        <v>0</v>
      </c>
      <c r="BQ185" s="199">
        <v>0</v>
      </c>
      <c r="BR185" s="199">
        <v>0</v>
      </c>
      <c r="BS185" s="199">
        <v>0</v>
      </c>
      <c r="BT185" s="199">
        <v>0</v>
      </c>
      <c r="BU185" s="199">
        <v>0</v>
      </c>
      <c r="BV185" s="199">
        <v>0</v>
      </c>
      <c r="BW185" s="199">
        <v>0</v>
      </c>
      <c r="BX185" s="199">
        <v>16.666666666666664</v>
      </c>
      <c r="BY185" s="199">
        <v>33.333333333333329</v>
      </c>
      <c r="BZ185" s="199">
        <v>0</v>
      </c>
      <c r="CA185" s="199">
        <v>0</v>
      </c>
      <c r="CB185" s="199">
        <v>0</v>
      </c>
      <c r="CC185" s="199">
        <v>0</v>
      </c>
      <c r="CD185" s="199">
        <v>6.666666666666667</v>
      </c>
      <c r="CE185" s="199">
        <v>0</v>
      </c>
      <c r="CF185" s="199">
        <v>0</v>
      </c>
      <c r="CG185" s="199">
        <v>0</v>
      </c>
      <c r="CH185" s="199">
        <v>0</v>
      </c>
      <c r="CI185" s="199">
        <v>0</v>
      </c>
      <c r="CJ185" s="199">
        <v>0</v>
      </c>
      <c r="CK185" s="199">
        <v>0</v>
      </c>
      <c r="CL185" s="199">
        <v>0</v>
      </c>
      <c r="CM185" s="199">
        <v>0</v>
      </c>
      <c r="CN185" s="199">
        <v>436.66666666666663</v>
      </c>
      <c r="CO185" s="199">
        <v>0</v>
      </c>
      <c r="CP185" s="199">
        <v>0</v>
      </c>
      <c r="CQ185" s="199">
        <v>0</v>
      </c>
      <c r="CR185" s="199">
        <v>6.666666666666667</v>
      </c>
      <c r="CS185" s="199">
        <v>0</v>
      </c>
      <c r="CT185" s="199">
        <v>0</v>
      </c>
      <c r="CU185" s="199">
        <v>0</v>
      </c>
      <c r="CV185" s="199">
        <v>0</v>
      </c>
      <c r="CW185" s="199">
        <v>0</v>
      </c>
      <c r="CX185" s="199">
        <v>0</v>
      </c>
      <c r="CY185" s="199">
        <v>0</v>
      </c>
      <c r="CZ185" s="199">
        <v>0</v>
      </c>
      <c r="DA185" s="199">
        <v>0</v>
      </c>
      <c r="DB185" s="199">
        <v>0</v>
      </c>
      <c r="DC185" s="199">
        <v>0</v>
      </c>
      <c r="DD185" s="199">
        <v>0</v>
      </c>
      <c r="DE185" s="199">
        <v>0</v>
      </c>
      <c r="DF185" s="199">
        <v>0</v>
      </c>
      <c r="DG185" s="199">
        <v>0</v>
      </c>
      <c r="DH185" s="199">
        <v>0</v>
      </c>
      <c r="DI185" s="199">
        <v>0</v>
      </c>
      <c r="DJ185" s="199">
        <v>0</v>
      </c>
      <c r="DK185" s="199">
        <v>0</v>
      </c>
      <c r="DL185" s="199">
        <v>0</v>
      </c>
      <c r="DM185" s="199">
        <v>0</v>
      </c>
      <c r="DN185" s="199">
        <v>0</v>
      </c>
      <c r="DO185" s="199">
        <v>0</v>
      </c>
      <c r="DP185" s="199">
        <v>0</v>
      </c>
      <c r="DQ185" s="199">
        <v>0</v>
      </c>
      <c r="DR185" s="199">
        <v>0</v>
      </c>
      <c r="DS185" s="199">
        <v>0</v>
      </c>
      <c r="DT185" s="199">
        <v>0</v>
      </c>
      <c r="DU185" s="199">
        <v>0</v>
      </c>
      <c r="DV185" s="199">
        <v>0</v>
      </c>
      <c r="DW185" s="199">
        <v>0</v>
      </c>
      <c r="DX185" s="199">
        <v>0</v>
      </c>
      <c r="DY185" s="199">
        <v>3.3333333333333335</v>
      </c>
      <c r="DZ185" s="199">
        <v>0</v>
      </c>
      <c r="EA185" s="199">
        <v>0</v>
      </c>
      <c r="EB185" s="199">
        <v>0</v>
      </c>
      <c r="EC185" s="199">
        <v>256.66666666666669</v>
      </c>
      <c r="ED185" s="199">
        <v>3.3333333333333335</v>
      </c>
      <c r="EE185" s="199">
        <v>0</v>
      </c>
      <c r="EF185" s="199">
        <v>0</v>
      </c>
      <c r="EG185" s="199">
        <v>0</v>
      </c>
      <c r="EH185" s="199">
        <v>0</v>
      </c>
      <c r="EI185" s="199">
        <v>0</v>
      </c>
      <c r="EJ185" s="199">
        <v>0</v>
      </c>
      <c r="EK185" s="199">
        <v>0</v>
      </c>
      <c r="EL185" s="199">
        <v>0</v>
      </c>
      <c r="EM185" s="199">
        <v>0</v>
      </c>
      <c r="EN185" s="199">
        <v>0</v>
      </c>
      <c r="EO185" s="199">
        <v>0</v>
      </c>
      <c r="EP185" s="199">
        <v>0</v>
      </c>
      <c r="EQ185" s="199">
        <v>0</v>
      </c>
      <c r="ER185" s="199">
        <v>0</v>
      </c>
      <c r="ES185" s="199">
        <v>0</v>
      </c>
    </row>
    <row r="186" spans="1:149" ht="12" customHeight="1">
      <c r="A186" s="44" t="s">
        <v>36</v>
      </c>
      <c r="B186" s="2" t="s">
        <v>103</v>
      </c>
      <c r="C186" s="2" t="s">
        <v>101</v>
      </c>
      <c r="D186" s="2" t="s">
        <v>57</v>
      </c>
      <c r="E186" s="87" t="s">
        <v>113</v>
      </c>
      <c r="F186" s="4">
        <v>0.54400000000000004</v>
      </c>
      <c r="G186" s="2">
        <v>0.5</v>
      </c>
      <c r="H186" s="2">
        <v>5916</v>
      </c>
      <c r="I186" s="64">
        <v>85.4</v>
      </c>
      <c r="J186" s="296">
        <v>3.23</v>
      </c>
      <c r="K186" s="2">
        <v>15.85</v>
      </c>
      <c r="L186" s="2">
        <v>7.54</v>
      </c>
      <c r="M186" s="2">
        <v>5.0000000000000001E-4</v>
      </c>
      <c r="N186" s="2">
        <v>0.72</v>
      </c>
      <c r="O186" s="2">
        <v>0.22</v>
      </c>
      <c r="P186" s="2">
        <v>0.87</v>
      </c>
      <c r="Q186" s="2">
        <v>1.1000000000000001</v>
      </c>
      <c r="R186" s="2">
        <v>5.8000000000000003E-2</v>
      </c>
      <c r="S186" s="2">
        <v>6.2E-2</v>
      </c>
      <c r="T186" s="2">
        <v>0.03</v>
      </c>
      <c r="U186" s="2">
        <v>2.8</v>
      </c>
      <c r="V186" s="2">
        <v>76</v>
      </c>
      <c r="W186" s="2">
        <v>15</v>
      </c>
      <c r="X186" s="157" t="s">
        <v>314</v>
      </c>
      <c r="Y186" s="288">
        <v>19133.716</v>
      </c>
      <c r="Z186" s="289">
        <v>3500.07</v>
      </c>
      <c r="AA186" s="290">
        <v>16183.657000000001</v>
      </c>
      <c r="AB186" s="92">
        <v>151869.70400000003</v>
      </c>
      <c r="AC186" s="92">
        <v>933.35200000000009</v>
      </c>
      <c r="AD186" s="291">
        <f>LOG(AC186)</f>
        <v>2.970045462425337</v>
      </c>
      <c r="AE186" s="292">
        <f t="shared" si="18"/>
        <v>673.33333333333337</v>
      </c>
      <c r="AF186" s="291">
        <f>LOG(AE186)</f>
        <v>2.8282301147269613</v>
      </c>
      <c r="AG186" s="98">
        <v>1434027.8799840002</v>
      </c>
      <c r="AH186" s="99">
        <v>2355047.1</v>
      </c>
      <c r="AI186" s="213">
        <v>2000040.0000000002</v>
      </c>
      <c r="AJ186" s="106">
        <v>355007.10000000003</v>
      </c>
      <c r="AK186" s="114">
        <v>106.66666666666667</v>
      </c>
      <c r="AL186" s="114">
        <v>460</v>
      </c>
      <c r="AM186" s="114">
        <v>10</v>
      </c>
      <c r="AN186" s="114">
        <v>93.333333333333329</v>
      </c>
      <c r="AO186" s="114">
        <v>3.3333333333333335</v>
      </c>
      <c r="AP186" s="114">
        <v>0</v>
      </c>
      <c r="AQ186" s="114">
        <v>0</v>
      </c>
      <c r="AR186" s="114">
        <v>0</v>
      </c>
      <c r="AS186" s="114">
        <v>0</v>
      </c>
      <c r="AT186" s="114">
        <v>0</v>
      </c>
      <c r="AU186" s="199">
        <v>0</v>
      </c>
      <c r="AV186" s="199">
        <v>0</v>
      </c>
      <c r="AW186" s="199">
        <v>0</v>
      </c>
      <c r="AX186" s="199">
        <v>0</v>
      </c>
      <c r="AY186" s="199">
        <v>0</v>
      </c>
      <c r="AZ186" s="199">
        <v>0</v>
      </c>
      <c r="BA186" s="199">
        <v>0</v>
      </c>
      <c r="BB186" s="199">
        <v>0</v>
      </c>
      <c r="BC186" s="199">
        <v>10</v>
      </c>
      <c r="BD186" s="199">
        <v>30</v>
      </c>
      <c r="BE186" s="199">
        <v>3.3333333333333335</v>
      </c>
      <c r="BF186" s="199">
        <v>0</v>
      </c>
      <c r="BG186" s="199">
        <v>0</v>
      </c>
      <c r="BH186" s="199">
        <v>0</v>
      </c>
      <c r="BI186" s="199">
        <v>0</v>
      </c>
      <c r="BJ186" s="199">
        <v>0</v>
      </c>
      <c r="BK186" s="199">
        <v>0</v>
      </c>
      <c r="BL186" s="199">
        <v>0</v>
      </c>
      <c r="BM186" s="199">
        <v>0</v>
      </c>
      <c r="BN186" s="199">
        <v>0</v>
      </c>
      <c r="BO186" s="199">
        <v>0</v>
      </c>
      <c r="BP186" s="199">
        <v>0</v>
      </c>
      <c r="BQ186" s="199">
        <v>0</v>
      </c>
      <c r="BR186" s="199">
        <v>0</v>
      </c>
      <c r="BS186" s="199">
        <v>0</v>
      </c>
      <c r="BT186" s="199">
        <v>10</v>
      </c>
      <c r="BU186" s="199">
        <v>0</v>
      </c>
      <c r="BV186" s="199">
        <v>0</v>
      </c>
      <c r="BW186" s="199">
        <v>0</v>
      </c>
      <c r="BX186" s="199">
        <v>26.666666666666668</v>
      </c>
      <c r="BY186" s="199">
        <v>20</v>
      </c>
      <c r="BZ186" s="199">
        <v>0</v>
      </c>
      <c r="CA186" s="199">
        <v>0</v>
      </c>
      <c r="CB186" s="199">
        <v>0</v>
      </c>
      <c r="CC186" s="199">
        <v>6.666666666666667</v>
      </c>
      <c r="CD186" s="199">
        <v>0</v>
      </c>
      <c r="CE186" s="199">
        <v>0</v>
      </c>
      <c r="CF186" s="199">
        <v>0</v>
      </c>
      <c r="CG186" s="199">
        <v>0</v>
      </c>
      <c r="CH186" s="199">
        <v>0</v>
      </c>
      <c r="CI186" s="199">
        <v>0</v>
      </c>
      <c r="CJ186" s="199">
        <v>0</v>
      </c>
      <c r="CK186" s="199">
        <v>0</v>
      </c>
      <c r="CL186" s="199">
        <v>3.3333333333333335</v>
      </c>
      <c r="CM186" s="199">
        <v>0</v>
      </c>
      <c r="CN186" s="199">
        <v>386.66666666666663</v>
      </c>
      <c r="CO186" s="199">
        <v>66.666666666666657</v>
      </c>
      <c r="CP186" s="199">
        <v>0</v>
      </c>
      <c r="CQ186" s="199">
        <v>0</v>
      </c>
      <c r="CR186" s="199">
        <v>3.3333333333333335</v>
      </c>
      <c r="CS186" s="199">
        <v>0</v>
      </c>
      <c r="CT186" s="199">
        <v>0</v>
      </c>
      <c r="CU186" s="199">
        <v>0</v>
      </c>
      <c r="CV186" s="199">
        <v>0</v>
      </c>
      <c r="CW186" s="199">
        <v>0</v>
      </c>
      <c r="CX186" s="199">
        <v>0</v>
      </c>
      <c r="CY186" s="199">
        <v>0</v>
      </c>
      <c r="CZ186" s="199">
        <v>0</v>
      </c>
      <c r="DA186" s="199">
        <v>0</v>
      </c>
      <c r="DB186" s="199">
        <v>0</v>
      </c>
      <c r="DC186" s="199">
        <v>0</v>
      </c>
      <c r="DD186" s="199">
        <v>0</v>
      </c>
      <c r="DE186" s="199">
        <v>0</v>
      </c>
      <c r="DF186" s="199">
        <v>0</v>
      </c>
      <c r="DG186" s="199">
        <v>0</v>
      </c>
      <c r="DH186" s="199">
        <v>0</v>
      </c>
      <c r="DI186" s="199">
        <v>0</v>
      </c>
      <c r="DJ186" s="199">
        <v>0</v>
      </c>
      <c r="DK186" s="199">
        <v>0</v>
      </c>
      <c r="DL186" s="199">
        <v>0</v>
      </c>
      <c r="DM186" s="199">
        <v>0</v>
      </c>
      <c r="DN186" s="199">
        <v>0</v>
      </c>
      <c r="DO186" s="199">
        <v>0</v>
      </c>
      <c r="DP186" s="199">
        <v>0</v>
      </c>
      <c r="DQ186" s="199">
        <v>0</v>
      </c>
      <c r="DR186" s="199">
        <v>3.3333333333333335</v>
      </c>
      <c r="DS186" s="199">
        <v>0</v>
      </c>
      <c r="DT186" s="199">
        <v>0</v>
      </c>
      <c r="DU186" s="199">
        <v>6.666666666666667</v>
      </c>
      <c r="DV186" s="199">
        <v>0</v>
      </c>
      <c r="DW186" s="199">
        <v>0</v>
      </c>
      <c r="DX186" s="199">
        <v>0</v>
      </c>
      <c r="DY186" s="199">
        <v>20</v>
      </c>
      <c r="DZ186" s="199">
        <v>0</v>
      </c>
      <c r="EA186" s="199">
        <v>0</v>
      </c>
      <c r="EB186" s="199">
        <v>0</v>
      </c>
      <c r="EC186" s="199">
        <v>73.333333333333329</v>
      </c>
      <c r="ED186" s="199">
        <v>0</v>
      </c>
      <c r="EE186" s="199">
        <v>3.3333333333333335</v>
      </c>
      <c r="EF186" s="199">
        <v>0</v>
      </c>
      <c r="EG186" s="199">
        <v>0</v>
      </c>
      <c r="EH186" s="199">
        <v>0</v>
      </c>
      <c r="EI186" s="199">
        <v>0</v>
      </c>
      <c r="EJ186" s="199">
        <v>0</v>
      </c>
      <c r="EK186" s="199">
        <v>0</v>
      </c>
      <c r="EL186" s="199">
        <v>0</v>
      </c>
      <c r="EM186" s="199">
        <v>0</v>
      </c>
      <c r="EN186" s="199">
        <v>0</v>
      </c>
      <c r="EO186" s="199">
        <v>0</v>
      </c>
      <c r="EP186" s="199">
        <v>0</v>
      </c>
      <c r="EQ186" s="199">
        <v>0</v>
      </c>
      <c r="ER186" s="199">
        <v>0</v>
      </c>
      <c r="ES186" s="199">
        <v>0</v>
      </c>
    </row>
    <row r="187" spans="1:149" ht="12" customHeight="1" thickBot="1">
      <c r="A187" s="45" t="s">
        <v>36</v>
      </c>
      <c r="B187" s="12" t="s">
        <v>103</v>
      </c>
      <c r="C187" s="12" t="s">
        <v>101</v>
      </c>
      <c r="D187" s="12" t="s">
        <v>57</v>
      </c>
      <c r="E187" s="89" t="s">
        <v>114</v>
      </c>
      <c r="F187" s="14">
        <v>3.6</v>
      </c>
      <c r="G187" s="2" t="s">
        <v>29</v>
      </c>
      <c r="H187" s="2">
        <v>5916</v>
      </c>
      <c r="I187" s="64">
        <v>84.8</v>
      </c>
      <c r="J187" s="296">
        <v>3.23</v>
      </c>
      <c r="K187" s="2">
        <v>15.84</v>
      </c>
      <c r="L187" s="2">
        <v>7.52</v>
      </c>
      <c r="M187" s="2" t="s">
        <v>29</v>
      </c>
      <c r="N187" s="2">
        <v>0.73</v>
      </c>
      <c r="O187" s="2">
        <v>0.22</v>
      </c>
      <c r="P187" s="2">
        <v>0.86</v>
      </c>
      <c r="Q187" s="2">
        <v>1.1000000000000001</v>
      </c>
      <c r="R187" s="2">
        <v>6.3E-2</v>
      </c>
      <c r="S187" s="2">
        <v>6.6000000000000003E-2</v>
      </c>
      <c r="T187" s="2">
        <v>2.8000000000000001E-2</v>
      </c>
      <c r="U187" s="2">
        <v>2.8</v>
      </c>
      <c r="V187" s="2" t="s">
        <v>29</v>
      </c>
      <c r="W187" s="2" t="s">
        <v>29</v>
      </c>
      <c r="X187" s="157" t="s">
        <v>314</v>
      </c>
      <c r="Y187" s="288">
        <v>31783.969000000005</v>
      </c>
      <c r="Z187" s="289">
        <v>5616.7790000000005</v>
      </c>
      <c r="AA187" s="290">
        <v>26883.871000000003</v>
      </c>
      <c r="AB187" s="93">
        <v>240088.13500000001</v>
      </c>
      <c r="AC187" s="93">
        <v>933.35200000000009</v>
      </c>
      <c r="AD187" s="291">
        <f>LOG(AC187)</f>
        <v>2.970045462425337</v>
      </c>
      <c r="AE187" s="292">
        <f t="shared" si="18"/>
        <v>550</v>
      </c>
      <c r="AF187" s="291">
        <f>LOG(AE187)</f>
        <v>2.7403626894942437</v>
      </c>
      <c r="AG187" s="101">
        <v>1327807.7556240002</v>
      </c>
      <c r="AH187" s="102">
        <v>750015.00000000012</v>
      </c>
      <c r="AI187" s="110">
        <v>725014.50000000012</v>
      </c>
      <c r="AJ187" s="110">
        <v>25000.500000000004</v>
      </c>
      <c r="AK187" s="114">
        <v>110</v>
      </c>
      <c r="AL187" s="114">
        <v>343.33333333333331</v>
      </c>
      <c r="AM187" s="114">
        <v>0</v>
      </c>
      <c r="AN187" s="114">
        <v>96.666666666666671</v>
      </c>
      <c r="AO187" s="114">
        <v>0</v>
      </c>
      <c r="AP187" s="114">
        <v>0</v>
      </c>
      <c r="AQ187" s="114">
        <v>0</v>
      </c>
      <c r="AR187" s="114">
        <v>0</v>
      </c>
      <c r="AS187" s="114">
        <v>0</v>
      </c>
      <c r="AT187" s="114">
        <v>0</v>
      </c>
      <c r="AU187" s="199">
        <v>0</v>
      </c>
      <c r="AV187" s="199">
        <v>0</v>
      </c>
      <c r="AW187" s="199">
        <v>0</v>
      </c>
      <c r="AX187" s="199">
        <v>0</v>
      </c>
      <c r="AY187" s="199">
        <v>0</v>
      </c>
      <c r="AZ187" s="199">
        <v>0</v>
      </c>
      <c r="BA187" s="199">
        <v>0</v>
      </c>
      <c r="BB187" s="199">
        <v>0</v>
      </c>
      <c r="BC187" s="199">
        <v>0</v>
      </c>
      <c r="BD187" s="199">
        <v>20</v>
      </c>
      <c r="BE187" s="199">
        <v>6.666666666666667</v>
      </c>
      <c r="BF187" s="199">
        <v>0</v>
      </c>
      <c r="BG187" s="199">
        <v>0</v>
      </c>
      <c r="BH187" s="199">
        <v>0</v>
      </c>
      <c r="BI187" s="199">
        <v>0</v>
      </c>
      <c r="BJ187" s="199">
        <v>13.333333333333334</v>
      </c>
      <c r="BK187" s="199">
        <v>0</v>
      </c>
      <c r="BL187" s="199">
        <v>0</v>
      </c>
      <c r="BM187" s="199">
        <v>0</v>
      </c>
      <c r="BN187" s="199">
        <v>0</v>
      </c>
      <c r="BO187" s="199">
        <v>0</v>
      </c>
      <c r="BP187" s="199">
        <v>0</v>
      </c>
      <c r="BQ187" s="199">
        <v>3.3333333333333335</v>
      </c>
      <c r="BR187" s="199">
        <v>6.666666666666667</v>
      </c>
      <c r="BS187" s="199">
        <v>0</v>
      </c>
      <c r="BT187" s="199">
        <v>0</v>
      </c>
      <c r="BU187" s="199">
        <v>0</v>
      </c>
      <c r="BV187" s="199">
        <v>0</v>
      </c>
      <c r="BW187" s="199">
        <v>0</v>
      </c>
      <c r="BX187" s="199">
        <v>13.333333333333334</v>
      </c>
      <c r="BY187" s="199">
        <v>36.666666666666664</v>
      </c>
      <c r="BZ187" s="199">
        <v>0</v>
      </c>
      <c r="CA187" s="199">
        <v>0</v>
      </c>
      <c r="CB187" s="199">
        <v>0</v>
      </c>
      <c r="CC187" s="199">
        <v>6.666666666666667</v>
      </c>
      <c r="CD187" s="199">
        <v>3.3333333333333335</v>
      </c>
      <c r="CE187" s="199">
        <v>0</v>
      </c>
      <c r="CF187" s="199">
        <v>0</v>
      </c>
      <c r="CG187" s="199">
        <v>0</v>
      </c>
      <c r="CH187" s="199">
        <v>0</v>
      </c>
      <c r="CI187" s="199">
        <v>0</v>
      </c>
      <c r="CJ187" s="199">
        <v>0</v>
      </c>
      <c r="CK187" s="199">
        <v>0</v>
      </c>
      <c r="CL187" s="199">
        <v>10</v>
      </c>
      <c r="CM187" s="199">
        <v>0</v>
      </c>
      <c r="CN187" s="199">
        <v>306.66666666666669</v>
      </c>
      <c r="CO187" s="199">
        <v>23.333333333333336</v>
      </c>
      <c r="CP187" s="199">
        <v>0</v>
      </c>
      <c r="CQ187" s="199">
        <v>0</v>
      </c>
      <c r="CR187" s="199">
        <v>3.3333333333333335</v>
      </c>
      <c r="CS187" s="199">
        <v>0</v>
      </c>
      <c r="CT187" s="199">
        <v>0</v>
      </c>
      <c r="CU187" s="199">
        <v>0</v>
      </c>
      <c r="CV187" s="199">
        <v>0</v>
      </c>
      <c r="CW187" s="199">
        <v>0</v>
      </c>
      <c r="CX187" s="199">
        <v>0</v>
      </c>
      <c r="CY187" s="199">
        <v>0</v>
      </c>
      <c r="CZ187" s="199">
        <v>0</v>
      </c>
      <c r="DA187" s="199">
        <v>0</v>
      </c>
      <c r="DB187" s="199">
        <v>0</v>
      </c>
      <c r="DC187" s="199">
        <v>0</v>
      </c>
      <c r="DD187" s="199">
        <v>0</v>
      </c>
      <c r="DE187" s="199">
        <v>0</v>
      </c>
      <c r="DF187" s="199">
        <v>0</v>
      </c>
      <c r="DG187" s="199">
        <v>0</v>
      </c>
      <c r="DH187" s="199">
        <v>0</v>
      </c>
      <c r="DI187" s="199">
        <v>0</v>
      </c>
      <c r="DJ187" s="199">
        <v>0</v>
      </c>
      <c r="DK187" s="199">
        <v>0</v>
      </c>
      <c r="DL187" s="199">
        <v>0</v>
      </c>
      <c r="DM187" s="199">
        <v>0</v>
      </c>
      <c r="DN187" s="199">
        <v>0</v>
      </c>
      <c r="DO187" s="199">
        <v>0</v>
      </c>
      <c r="DP187" s="199">
        <v>0</v>
      </c>
      <c r="DQ187" s="199">
        <v>0</v>
      </c>
      <c r="DR187" s="199">
        <v>0</v>
      </c>
      <c r="DS187" s="199">
        <v>0</v>
      </c>
      <c r="DT187" s="199">
        <v>0</v>
      </c>
      <c r="DU187" s="199">
        <v>0</v>
      </c>
      <c r="DV187" s="199">
        <v>0</v>
      </c>
      <c r="DW187" s="199">
        <v>0</v>
      </c>
      <c r="DX187" s="199">
        <v>0</v>
      </c>
      <c r="DY187" s="199">
        <v>13.333333333333334</v>
      </c>
      <c r="DZ187" s="199">
        <v>0</v>
      </c>
      <c r="EA187" s="199">
        <v>0</v>
      </c>
      <c r="EB187" s="199">
        <v>0</v>
      </c>
      <c r="EC187" s="199">
        <v>83.333333333333343</v>
      </c>
      <c r="ED187" s="199">
        <v>0</v>
      </c>
      <c r="EE187" s="199">
        <v>0</v>
      </c>
      <c r="EF187" s="199">
        <v>0</v>
      </c>
      <c r="EG187" s="199">
        <v>0</v>
      </c>
      <c r="EH187" s="199">
        <v>0</v>
      </c>
      <c r="EI187" s="199">
        <v>0</v>
      </c>
      <c r="EJ187" s="199">
        <v>0</v>
      </c>
      <c r="EK187" s="199">
        <v>0</v>
      </c>
      <c r="EL187" s="199">
        <v>0</v>
      </c>
      <c r="EM187" s="199">
        <v>0</v>
      </c>
      <c r="EN187" s="199">
        <v>0</v>
      </c>
      <c r="EO187" s="199">
        <v>0</v>
      </c>
      <c r="EP187" s="199">
        <v>0</v>
      </c>
      <c r="EQ187" s="199">
        <v>0</v>
      </c>
      <c r="ER187" s="199">
        <v>0</v>
      </c>
      <c r="ES187" s="199">
        <v>0</v>
      </c>
    </row>
    <row r="188" spans="1:149" ht="12" customHeight="1">
      <c r="A188" s="43" t="s">
        <v>36</v>
      </c>
      <c r="B188" s="11" t="s">
        <v>105</v>
      </c>
      <c r="C188" s="11" t="s">
        <v>32</v>
      </c>
      <c r="D188" s="11" t="s">
        <v>57</v>
      </c>
      <c r="E188" s="90" t="s">
        <v>113</v>
      </c>
      <c r="F188" s="13">
        <v>0.50700000000000001</v>
      </c>
      <c r="G188" s="2">
        <v>0.8</v>
      </c>
      <c r="H188" s="2">
        <v>6306</v>
      </c>
      <c r="I188" s="64">
        <v>74.8</v>
      </c>
      <c r="J188" s="296">
        <v>3.45</v>
      </c>
      <c r="K188" s="2">
        <v>18.86</v>
      </c>
      <c r="L188" s="2">
        <v>7.5</v>
      </c>
      <c r="M188" s="2">
        <v>4.7999999999999996E-3</v>
      </c>
      <c r="N188" s="2">
        <v>0.7</v>
      </c>
      <c r="O188" s="2">
        <v>0.13</v>
      </c>
      <c r="P188" s="2">
        <v>0.82</v>
      </c>
      <c r="Q188" s="2">
        <v>0.96</v>
      </c>
      <c r="R188" s="2">
        <v>7.0000000000000007E-2</v>
      </c>
      <c r="S188" s="2">
        <v>5.0999999999999997E-2</v>
      </c>
      <c r="T188" s="2">
        <v>1.9E-2</v>
      </c>
      <c r="U188" s="2">
        <v>2.1</v>
      </c>
      <c r="V188" s="2">
        <v>93</v>
      </c>
      <c r="W188" s="2">
        <v>13</v>
      </c>
      <c r="X188" s="157" t="s">
        <v>314</v>
      </c>
      <c r="Y188" s="288">
        <v>13566.938000000002</v>
      </c>
      <c r="Z188" s="289">
        <v>3933.4120000000003</v>
      </c>
      <c r="AA188" s="290">
        <v>9933.5320000000011</v>
      </c>
      <c r="AB188" s="94">
        <v>136519.39700000003</v>
      </c>
      <c r="AC188" s="94">
        <v>2766.7220000000002</v>
      </c>
      <c r="AD188" s="291">
        <f>LOG(AC188)</f>
        <v>3.4419655234591917</v>
      </c>
      <c r="AE188" s="292">
        <f t="shared" si="18"/>
        <v>820</v>
      </c>
      <c r="AF188" s="291">
        <f>LOG(AE188)</f>
        <v>2.9138138523837167</v>
      </c>
      <c r="AG188" s="98">
        <v>1870392.1404280004</v>
      </c>
      <c r="AH188" s="99">
        <v>1925038.5</v>
      </c>
      <c r="AI188" s="213">
        <v>1213357.6000000001</v>
      </c>
      <c r="AJ188" s="106">
        <v>711680.9</v>
      </c>
      <c r="AK188" s="114">
        <v>160</v>
      </c>
      <c r="AL188" s="114">
        <v>266.66666666666669</v>
      </c>
      <c r="AM188" s="114">
        <v>123.33333333333334</v>
      </c>
      <c r="AN188" s="114">
        <v>270</v>
      </c>
      <c r="AO188" s="114">
        <v>0</v>
      </c>
      <c r="AP188" s="114">
        <v>0</v>
      </c>
      <c r="AQ188" s="114">
        <v>0</v>
      </c>
      <c r="AR188" s="114">
        <v>0</v>
      </c>
      <c r="AS188" s="114">
        <v>0</v>
      </c>
      <c r="AT188" s="114">
        <v>0</v>
      </c>
      <c r="AU188" s="199">
        <v>0</v>
      </c>
      <c r="AV188" s="199">
        <v>0</v>
      </c>
      <c r="AW188" s="199">
        <v>0</v>
      </c>
      <c r="AX188" s="199">
        <v>0</v>
      </c>
      <c r="AY188" s="199">
        <v>0</v>
      </c>
      <c r="AZ188" s="199">
        <v>0</v>
      </c>
      <c r="BA188" s="199">
        <v>0</v>
      </c>
      <c r="BB188" s="199">
        <v>0</v>
      </c>
      <c r="BC188" s="199">
        <v>70</v>
      </c>
      <c r="BD188" s="199">
        <v>46.666666666666671</v>
      </c>
      <c r="BE188" s="199">
        <v>0</v>
      </c>
      <c r="BF188" s="199">
        <v>0</v>
      </c>
      <c r="BG188" s="199">
        <v>0</v>
      </c>
      <c r="BH188" s="199">
        <v>0</v>
      </c>
      <c r="BI188" s="199">
        <v>0</v>
      </c>
      <c r="BJ188" s="199">
        <v>6.666666666666667</v>
      </c>
      <c r="BK188" s="199">
        <v>0</v>
      </c>
      <c r="BL188" s="199">
        <v>0</v>
      </c>
      <c r="BM188" s="199">
        <v>0</v>
      </c>
      <c r="BN188" s="199">
        <v>0</v>
      </c>
      <c r="BO188" s="199">
        <v>0</v>
      </c>
      <c r="BP188" s="199">
        <v>0</v>
      </c>
      <c r="BQ188" s="199">
        <v>0</v>
      </c>
      <c r="BR188" s="199">
        <v>0</v>
      </c>
      <c r="BS188" s="199">
        <v>0</v>
      </c>
      <c r="BT188" s="199">
        <v>0</v>
      </c>
      <c r="BU188" s="199">
        <v>0</v>
      </c>
      <c r="BV188" s="199">
        <v>0</v>
      </c>
      <c r="BW188" s="199">
        <v>0</v>
      </c>
      <c r="BX188" s="199">
        <v>10</v>
      </c>
      <c r="BY188" s="199">
        <v>20</v>
      </c>
      <c r="BZ188" s="199">
        <v>0</v>
      </c>
      <c r="CA188" s="199">
        <v>0</v>
      </c>
      <c r="CB188" s="199">
        <v>0</v>
      </c>
      <c r="CC188" s="199">
        <v>3.3333333333333335</v>
      </c>
      <c r="CD188" s="199">
        <v>3.3333333333333335</v>
      </c>
      <c r="CE188" s="199">
        <v>0</v>
      </c>
      <c r="CF188" s="199">
        <v>0</v>
      </c>
      <c r="CG188" s="199">
        <v>0</v>
      </c>
      <c r="CH188" s="199">
        <v>0</v>
      </c>
      <c r="CI188" s="199">
        <v>0</v>
      </c>
      <c r="CJ188" s="199">
        <v>0</v>
      </c>
      <c r="CK188" s="199">
        <v>0</v>
      </c>
      <c r="CL188" s="199">
        <v>0</v>
      </c>
      <c r="CM188" s="199">
        <v>0</v>
      </c>
      <c r="CN188" s="199">
        <v>166.66666666666669</v>
      </c>
      <c r="CO188" s="199">
        <v>80</v>
      </c>
      <c r="CP188" s="199">
        <v>0</v>
      </c>
      <c r="CQ188" s="199">
        <v>0</v>
      </c>
      <c r="CR188" s="199">
        <v>3.3333333333333335</v>
      </c>
      <c r="CS188" s="199">
        <v>10</v>
      </c>
      <c r="CT188" s="199">
        <v>0</v>
      </c>
      <c r="CU188" s="199">
        <v>0</v>
      </c>
      <c r="CV188" s="199">
        <v>0</v>
      </c>
      <c r="CW188" s="199">
        <v>0</v>
      </c>
      <c r="CX188" s="199">
        <v>0</v>
      </c>
      <c r="CY188" s="199">
        <v>0</v>
      </c>
      <c r="CZ188" s="199">
        <v>0</v>
      </c>
      <c r="DA188" s="199">
        <v>0</v>
      </c>
      <c r="DB188" s="199">
        <v>0</v>
      </c>
      <c r="DC188" s="199">
        <v>0</v>
      </c>
      <c r="DD188" s="199">
        <v>0</v>
      </c>
      <c r="DE188" s="199">
        <v>0</v>
      </c>
      <c r="DF188" s="199">
        <v>0</v>
      </c>
      <c r="DG188" s="199">
        <v>0</v>
      </c>
      <c r="DH188" s="199">
        <v>0</v>
      </c>
      <c r="DI188" s="199">
        <v>6.666666666666667</v>
      </c>
      <c r="DJ188" s="199">
        <v>0</v>
      </c>
      <c r="DK188" s="199">
        <v>46.666666666666671</v>
      </c>
      <c r="DL188" s="199">
        <v>0</v>
      </c>
      <c r="DM188" s="199">
        <v>0</v>
      </c>
      <c r="DN188" s="199">
        <v>6.666666666666667</v>
      </c>
      <c r="DO188" s="199">
        <v>0</v>
      </c>
      <c r="DP188" s="199">
        <v>13.333333333333334</v>
      </c>
      <c r="DQ188" s="199">
        <v>0</v>
      </c>
      <c r="DR188" s="199">
        <v>6.666666666666667</v>
      </c>
      <c r="DS188" s="199">
        <v>10</v>
      </c>
      <c r="DT188" s="199">
        <v>0</v>
      </c>
      <c r="DU188" s="199">
        <v>40</v>
      </c>
      <c r="DV188" s="199">
        <v>0</v>
      </c>
      <c r="DW188" s="199">
        <v>0</v>
      </c>
      <c r="DX188" s="199">
        <v>193.33333333333331</v>
      </c>
      <c r="DY188" s="199">
        <v>0</v>
      </c>
      <c r="DZ188" s="199">
        <v>0</v>
      </c>
      <c r="EA188" s="199">
        <v>0</v>
      </c>
      <c r="EB188" s="199">
        <v>0</v>
      </c>
      <c r="EC188" s="199">
        <v>76.666666666666671</v>
      </c>
      <c r="ED188" s="199">
        <v>0</v>
      </c>
      <c r="EE188" s="199">
        <v>0</v>
      </c>
      <c r="EF188" s="199">
        <v>0</v>
      </c>
      <c r="EG188" s="199">
        <v>0</v>
      </c>
      <c r="EH188" s="199">
        <v>0</v>
      </c>
      <c r="EI188" s="199">
        <v>0</v>
      </c>
      <c r="EJ188" s="199">
        <v>0</v>
      </c>
      <c r="EK188" s="199">
        <v>0</v>
      </c>
      <c r="EL188" s="199">
        <v>0</v>
      </c>
      <c r="EM188" s="199">
        <v>0</v>
      </c>
      <c r="EN188" s="199">
        <v>0</v>
      </c>
      <c r="EO188" s="199">
        <v>0</v>
      </c>
      <c r="EP188" s="199">
        <v>0</v>
      </c>
      <c r="EQ188" s="199">
        <v>0</v>
      </c>
      <c r="ER188" s="199">
        <v>0</v>
      </c>
      <c r="ES188" s="199">
        <v>0</v>
      </c>
    </row>
    <row r="189" spans="1:149" ht="12" customHeight="1">
      <c r="A189" s="44" t="s">
        <v>36</v>
      </c>
      <c r="B189" s="2" t="s">
        <v>105</v>
      </c>
      <c r="C189" s="2" t="s">
        <v>32</v>
      </c>
      <c r="D189" s="2" t="s">
        <v>57</v>
      </c>
      <c r="E189" s="88" t="s">
        <v>114</v>
      </c>
      <c r="F189" s="4">
        <v>3.8</v>
      </c>
      <c r="G189" s="2" t="s">
        <v>29</v>
      </c>
      <c r="H189" s="2">
        <v>6305</v>
      </c>
      <c r="I189" s="64">
        <v>23.1</v>
      </c>
      <c r="J189" s="296">
        <v>3.46</v>
      </c>
      <c r="K189" s="2">
        <v>17.52</v>
      </c>
      <c r="L189" s="2">
        <v>7.41</v>
      </c>
      <c r="M189" s="2" t="s">
        <v>29</v>
      </c>
      <c r="N189" s="2">
        <v>0.7</v>
      </c>
      <c r="O189" s="2">
        <v>0.14000000000000001</v>
      </c>
      <c r="P189" s="2">
        <v>0.86</v>
      </c>
      <c r="Q189" s="2">
        <v>1</v>
      </c>
      <c r="R189" s="2">
        <v>7.3999999999999996E-2</v>
      </c>
      <c r="S189" s="2">
        <v>5.6000000000000001E-2</v>
      </c>
      <c r="T189" s="2">
        <v>2.1999999999999999E-2</v>
      </c>
      <c r="U189" s="2">
        <v>2.2000000000000002</v>
      </c>
      <c r="V189" s="2" t="s">
        <v>29</v>
      </c>
      <c r="W189" s="2" t="s">
        <v>29</v>
      </c>
      <c r="X189" s="157" t="s">
        <v>314</v>
      </c>
      <c r="Y189" s="288">
        <v>20717.081000000002</v>
      </c>
      <c r="Z189" s="289">
        <v>4216.7510000000002</v>
      </c>
      <c r="AA189" s="290">
        <v>17050.341</v>
      </c>
      <c r="AB189" s="92">
        <v>179736.92800000001</v>
      </c>
      <c r="AC189" s="92">
        <v>950.01900000000012</v>
      </c>
      <c r="AD189" s="291">
        <f>LOG(AC189)</f>
        <v>2.9777322910916282</v>
      </c>
      <c r="AE189" s="292">
        <f t="shared" si="18"/>
        <v>489.99999999999994</v>
      </c>
      <c r="AF189" s="291">
        <f>LOG(AE189)</f>
        <v>2.6901960800285134</v>
      </c>
      <c r="AG189" s="100">
        <v>1669641.7255000004</v>
      </c>
      <c r="AH189" s="99">
        <v>2126709.2000000002</v>
      </c>
      <c r="AI189" s="109">
        <v>1096688.6000000001</v>
      </c>
      <c r="AJ189" s="106">
        <v>1030020.6000000001</v>
      </c>
      <c r="AK189" s="114">
        <v>133.33333333333331</v>
      </c>
      <c r="AL189" s="114">
        <v>323.33333333333331</v>
      </c>
      <c r="AM189" s="114">
        <v>0</v>
      </c>
      <c r="AN189" s="114">
        <v>33.333333333333336</v>
      </c>
      <c r="AO189" s="114">
        <v>0</v>
      </c>
      <c r="AP189" s="114">
        <v>0</v>
      </c>
      <c r="AQ189" s="114">
        <v>0</v>
      </c>
      <c r="AR189" s="114">
        <v>0</v>
      </c>
      <c r="AS189" s="114">
        <v>0</v>
      </c>
      <c r="AT189" s="114">
        <v>0</v>
      </c>
      <c r="AU189" s="199">
        <v>0</v>
      </c>
      <c r="AV189" s="199">
        <v>0</v>
      </c>
      <c r="AW189" s="199">
        <v>0</v>
      </c>
      <c r="AX189" s="199">
        <v>0</v>
      </c>
      <c r="AY189" s="199">
        <v>0</v>
      </c>
      <c r="AZ189" s="199">
        <v>0</v>
      </c>
      <c r="BA189" s="199">
        <v>0</v>
      </c>
      <c r="BB189" s="199">
        <v>0</v>
      </c>
      <c r="BC189" s="199">
        <v>16.666666666666664</v>
      </c>
      <c r="BD189" s="199">
        <v>33.333333333333329</v>
      </c>
      <c r="BE189" s="199">
        <v>0</v>
      </c>
      <c r="BF189" s="199">
        <v>0</v>
      </c>
      <c r="BG189" s="199">
        <v>0</v>
      </c>
      <c r="BH189" s="199">
        <v>0</v>
      </c>
      <c r="BI189" s="199">
        <v>0</v>
      </c>
      <c r="BJ189" s="199">
        <v>3.3333333333333335</v>
      </c>
      <c r="BK189" s="199">
        <v>0</v>
      </c>
      <c r="BL189" s="199">
        <v>0</v>
      </c>
      <c r="BM189" s="199">
        <v>13.333333333333334</v>
      </c>
      <c r="BN189" s="199">
        <v>0</v>
      </c>
      <c r="BO189" s="199">
        <v>0</v>
      </c>
      <c r="BP189" s="199">
        <v>0</v>
      </c>
      <c r="BQ189" s="199">
        <v>0</v>
      </c>
      <c r="BR189" s="199">
        <v>0</v>
      </c>
      <c r="BS189" s="199">
        <v>0</v>
      </c>
      <c r="BT189" s="199">
        <v>0</v>
      </c>
      <c r="BU189" s="199">
        <v>0</v>
      </c>
      <c r="BV189" s="199">
        <v>0</v>
      </c>
      <c r="BW189" s="199">
        <v>0</v>
      </c>
      <c r="BX189" s="199">
        <v>26.666666666666668</v>
      </c>
      <c r="BY189" s="199">
        <v>33.333333333333329</v>
      </c>
      <c r="BZ189" s="199">
        <v>0</v>
      </c>
      <c r="CA189" s="199">
        <v>0</v>
      </c>
      <c r="CB189" s="199">
        <v>0</v>
      </c>
      <c r="CC189" s="199">
        <v>6.666666666666667</v>
      </c>
      <c r="CD189" s="199">
        <v>0</v>
      </c>
      <c r="CE189" s="199">
        <v>0</v>
      </c>
      <c r="CF189" s="199">
        <v>0</v>
      </c>
      <c r="CG189" s="199">
        <v>0</v>
      </c>
      <c r="CH189" s="199">
        <v>0</v>
      </c>
      <c r="CI189" s="199">
        <v>0</v>
      </c>
      <c r="CJ189" s="199">
        <v>0</v>
      </c>
      <c r="CK189" s="199">
        <v>0</v>
      </c>
      <c r="CL189" s="199">
        <v>10</v>
      </c>
      <c r="CM189" s="199">
        <v>0</v>
      </c>
      <c r="CN189" s="199">
        <v>213.33333333333334</v>
      </c>
      <c r="CO189" s="199">
        <v>96.666666666666657</v>
      </c>
      <c r="CP189" s="199">
        <v>0</v>
      </c>
      <c r="CQ189" s="199">
        <v>3.3333333333333335</v>
      </c>
      <c r="CR189" s="199">
        <v>0</v>
      </c>
      <c r="CS189" s="199">
        <v>0</v>
      </c>
      <c r="CT189" s="199">
        <v>0</v>
      </c>
      <c r="CU189" s="199">
        <v>0</v>
      </c>
      <c r="CV189" s="199">
        <v>0</v>
      </c>
      <c r="CW189" s="199">
        <v>0</v>
      </c>
      <c r="CX189" s="199">
        <v>0</v>
      </c>
      <c r="CY189" s="199">
        <v>0</v>
      </c>
      <c r="CZ189" s="199">
        <v>0</v>
      </c>
      <c r="DA189" s="199">
        <v>0</v>
      </c>
      <c r="DB189" s="199">
        <v>0</v>
      </c>
      <c r="DC189" s="199">
        <v>0</v>
      </c>
      <c r="DD189" s="199">
        <v>0</v>
      </c>
      <c r="DE189" s="199">
        <v>0</v>
      </c>
      <c r="DF189" s="199">
        <v>0</v>
      </c>
      <c r="DG189" s="199">
        <v>0</v>
      </c>
      <c r="DH189" s="199">
        <v>0</v>
      </c>
      <c r="DI189" s="199">
        <v>0</v>
      </c>
      <c r="DJ189" s="199">
        <v>0</v>
      </c>
      <c r="DK189" s="199">
        <v>0</v>
      </c>
      <c r="DL189" s="199">
        <v>0</v>
      </c>
      <c r="DM189" s="199">
        <v>0</v>
      </c>
      <c r="DN189" s="199">
        <v>0</v>
      </c>
      <c r="DO189" s="199">
        <v>0</v>
      </c>
      <c r="DP189" s="199">
        <v>0</v>
      </c>
      <c r="DQ189" s="199">
        <v>0</v>
      </c>
      <c r="DR189" s="199">
        <v>0</v>
      </c>
      <c r="DS189" s="199">
        <v>0</v>
      </c>
      <c r="DT189" s="199">
        <v>0</v>
      </c>
      <c r="DU189" s="199">
        <v>0</v>
      </c>
      <c r="DV189" s="199">
        <v>0</v>
      </c>
      <c r="DW189" s="199">
        <v>0</v>
      </c>
      <c r="DX189" s="199">
        <v>3.3333333333333335</v>
      </c>
      <c r="DY189" s="199">
        <v>3.3333333333333335</v>
      </c>
      <c r="DZ189" s="199">
        <v>0</v>
      </c>
      <c r="EA189" s="199">
        <v>0</v>
      </c>
      <c r="EB189" s="199">
        <v>0</v>
      </c>
      <c r="EC189" s="199">
        <v>26.666666666666668</v>
      </c>
      <c r="ED189" s="199">
        <v>0</v>
      </c>
      <c r="EE189" s="199">
        <v>0</v>
      </c>
      <c r="EF189" s="199">
        <v>0</v>
      </c>
      <c r="EG189" s="199">
        <v>0</v>
      </c>
      <c r="EH189" s="199">
        <v>0</v>
      </c>
      <c r="EI189" s="199">
        <v>0</v>
      </c>
      <c r="EJ189" s="199">
        <v>0</v>
      </c>
      <c r="EK189" s="199">
        <v>0</v>
      </c>
      <c r="EL189" s="199">
        <v>0</v>
      </c>
      <c r="EM189" s="199">
        <v>0</v>
      </c>
      <c r="EN189" s="199">
        <v>0</v>
      </c>
      <c r="EO189" s="199">
        <v>0</v>
      </c>
      <c r="EP189" s="199">
        <v>0</v>
      </c>
      <c r="EQ189" s="199">
        <v>0</v>
      </c>
      <c r="ER189" s="199">
        <v>0</v>
      </c>
      <c r="ES189" s="199">
        <v>0</v>
      </c>
    </row>
    <row r="190" spans="1:149" ht="12" customHeight="1">
      <c r="A190" s="44" t="s">
        <v>36</v>
      </c>
      <c r="B190" s="2" t="s">
        <v>18</v>
      </c>
      <c r="C190" s="2" t="s">
        <v>32</v>
      </c>
      <c r="D190" s="2" t="s">
        <v>57</v>
      </c>
      <c r="E190" s="87" t="s">
        <v>113</v>
      </c>
      <c r="F190" s="4">
        <v>0.496</v>
      </c>
      <c r="G190" s="2">
        <v>1</v>
      </c>
      <c r="H190" s="2">
        <v>8287</v>
      </c>
      <c r="I190" s="64">
        <v>74.8</v>
      </c>
      <c r="J190" s="296">
        <v>4.6100000000000003</v>
      </c>
      <c r="K190" s="2">
        <v>22.1</v>
      </c>
      <c r="L190" s="2">
        <v>7.59</v>
      </c>
      <c r="M190" s="2">
        <v>4.4000000000000003E-3</v>
      </c>
      <c r="N190" s="2">
        <v>0.51</v>
      </c>
      <c r="O190" s="2">
        <v>0.11</v>
      </c>
      <c r="P190" s="2">
        <v>0.77</v>
      </c>
      <c r="Q190" s="2">
        <v>0.88</v>
      </c>
      <c r="R190" s="2">
        <v>0.11</v>
      </c>
      <c r="S190" s="2">
        <v>5.2999999999999999E-2</v>
      </c>
      <c r="T190" s="2">
        <v>1.7000000000000001E-2</v>
      </c>
      <c r="U190" s="2">
        <v>2</v>
      </c>
      <c r="V190" s="2">
        <v>100</v>
      </c>
      <c r="W190" s="2">
        <v>13</v>
      </c>
      <c r="X190" s="157" t="s">
        <v>314</v>
      </c>
      <c r="Y190" s="288">
        <v>22767.122000000003</v>
      </c>
      <c r="Z190" s="289">
        <v>3750.0750000000003</v>
      </c>
      <c r="AA190" s="290">
        <v>19717.061000000002</v>
      </c>
      <c r="AB190" s="92">
        <v>291189.15700000001</v>
      </c>
      <c r="AC190" s="92">
        <v>11466.896000000001</v>
      </c>
      <c r="AD190" s="291"/>
      <c r="AE190" s="292">
        <f t="shared" si="18"/>
        <v>816.66666666666663</v>
      </c>
      <c r="AF190" s="291"/>
      <c r="AG190" s="98">
        <v>3425252.4370120005</v>
      </c>
      <c r="AH190" s="99">
        <v>2268378.7000000002</v>
      </c>
      <c r="AI190" s="213">
        <v>933352.00000000012</v>
      </c>
      <c r="AJ190" s="106">
        <v>1335026.7000000002</v>
      </c>
      <c r="AK190" s="114">
        <v>306.66666666666669</v>
      </c>
      <c r="AL190" s="114">
        <v>216.66666666666669</v>
      </c>
      <c r="AM190" s="114">
        <v>86.666666666666657</v>
      </c>
      <c r="AN190" s="114">
        <v>200</v>
      </c>
      <c r="AO190" s="114">
        <v>0</v>
      </c>
      <c r="AP190" s="114">
        <v>6.666666666666667</v>
      </c>
      <c r="AQ190" s="114">
        <v>0</v>
      </c>
      <c r="AR190" s="114">
        <v>0</v>
      </c>
      <c r="AS190" s="114">
        <v>0</v>
      </c>
      <c r="AT190" s="114">
        <v>0</v>
      </c>
      <c r="AU190" s="199">
        <v>0</v>
      </c>
      <c r="AV190" s="199">
        <v>0</v>
      </c>
      <c r="AW190" s="199">
        <v>0</v>
      </c>
      <c r="AX190" s="199">
        <v>0</v>
      </c>
      <c r="AY190" s="199">
        <v>0</v>
      </c>
      <c r="AZ190" s="199">
        <v>0</v>
      </c>
      <c r="BA190" s="199">
        <v>0</v>
      </c>
      <c r="BB190" s="199">
        <v>0</v>
      </c>
      <c r="BC190" s="199">
        <v>23.333333333333336</v>
      </c>
      <c r="BD190" s="199">
        <v>23.333333333333336</v>
      </c>
      <c r="BE190" s="199">
        <v>0</v>
      </c>
      <c r="BF190" s="199">
        <v>0</v>
      </c>
      <c r="BG190" s="199">
        <v>0</v>
      </c>
      <c r="BH190" s="199">
        <v>0</v>
      </c>
      <c r="BI190" s="199">
        <v>0</v>
      </c>
      <c r="BJ190" s="199">
        <v>0</v>
      </c>
      <c r="BK190" s="199">
        <v>0</v>
      </c>
      <c r="BL190" s="199">
        <v>0</v>
      </c>
      <c r="BM190" s="199">
        <v>166.66666666666669</v>
      </c>
      <c r="BN190" s="199">
        <v>0</v>
      </c>
      <c r="BO190" s="199">
        <v>0</v>
      </c>
      <c r="BP190" s="199">
        <v>0</v>
      </c>
      <c r="BQ190" s="199">
        <v>0</v>
      </c>
      <c r="BR190" s="199">
        <v>0</v>
      </c>
      <c r="BS190" s="199">
        <v>0</v>
      </c>
      <c r="BT190" s="199">
        <v>0</v>
      </c>
      <c r="BU190" s="199">
        <v>0</v>
      </c>
      <c r="BV190" s="199">
        <v>0</v>
      </c>
      <c r="BW190" s="199">
        <v>43.333333333333336</v>
      </c>
      <c r="BX190" s="199">
        <v>20</v>
      </c>
      <c r="BY190" s="199">
        <v>30</v>
      </c>
      <c r="BZ190" s="199">
        <v>0</v>
      </c>
      <c r="CA190" s="199">
        <v>0</v>
      </c>
      <c r="CB190" s="199">
        <v>0</v>
      </c>
      <c r="CC190" s="199">
        <v>0</v>
      </c>
      <c r="CD190" s="199">
        <v>0</v>
      </c>
      <c r="CE190" s="199">
        <v>0</v>
      </c>
      <c r="CF190" s="199">
        <v>0</v>
      </c>
      <c r="CG190" s="199">
        <v>0</v>
      </c>
      <c r="CH190" s="199">
        <v>0</v>
      </c>
      <c r="CI190" s="199">
        <v>0</v>
      </c>
      <c r="CJ190" s="199">
        <v>0</v>
      </c>
      <c r="CK190" s="199">
        <v>0</v>
      </c>
      <c r="CL190" s="199">
        <v>16.666666666666664</v>
      </c>
      <c r="CM190" s="199">
        <v>0</v>
      </c>
      <c r="CN190" s="199">
        <v>73.333333333333329</v>
      </c>
      <c r="CO190" s="199">
        <v>26.666666666666668</v>
      </c>
      <c r="CP190" s="199">
        <v>0</v>
      </c>
      <c r="CQ190" s="199">
        <v>3.3333333333333335</v>
      </c>
      <c r="CR190" s="199">
        <v>20</v>
      </c>
      <c r="CS190" s="199">
        <v>0</v>
      </c>
      <c r="CT190" s="199">
        <v>0</v>
      </c>
      <c r="CU190" s="199">
        <v>0</v>
      </c>
      <c r="CV190" s="199">
        <v>3.3333333333333335</v>
      </c>
      <c r="CW190" s="199">
        <v>0</v>
      </c>
      <c r="CX190" s="199">
        <v>0</v>
      </c>
      <c r="CY190" s="199">
        <v>0</v>
      </c>
      <c r="CZ190" s="199">
        <v>0</v>
      </c>
      <c r="DA190" s="199">
        <v>6.666666666666667</v>
      </c>
      <c r="DB190" s="199">
        <v>0</v>
      </c>
      <c r="DC190" s="199">
        <v>0</v>
      </c>
      <c r="DD190" s="199">
        <v>0</v>
      </c>
      <c r="DE190" s="199">
        <v>0</v>
      </c>
      <c r="DF190" s="199">
        <v>0</v>
      </c>
      <c r="DG190" s="199">
        <v>0</v>
      </c>
      <c r="DH190" s="199">
        <v>0</v>
      </c>
      <c r="DI190" s="199">
        <v>66.666666666666657</v>
      </c>
      <c r="DJ190" s="199">
        <v>0</v>
      </c>
      <c r="DK190" s="199">
        <v>0</v>
      </c>
      <c r="DL190" s="199">
        <v>0</v>
      </c>
      <c r="DM190" s="199">
        <v>0</v>
      </c>
      <c r="DN190" s="199">
        <v>20</v>
      </c>
      <c r="DO190" s="199">
        <v>0</v>
      </c>
      <c r="DP190" s="199">
        <v>0</v>
      </c>
      <c r="DQ190" s="199">
        <v>0</v>
      </c>
      <c r="DR190" s="199">
        <v>0</v>
      </c>
      <c r="DS190" s="199">
        <v>66.666666666666657</v>
      </c>
      <c r="DT190" s="199">
        <v>0</v>
      </c>
      <c r="DU190" s="199">
        <v>0</v>
      </c>
      <c r="DV190" s="199">
        <v>0</v>
      </c>
      <c r="DW190" s="199">
        <v>0</v>
      </c>
      <c r="DX190" s="199">
        <v>156.66666666666669</v>
      </c>
      <c r="DY190" s="199">
        <v>13.333333333333334</v>
      </c>
      <c r="DZ190" s="199">
        <v>0</v>
      </c>
      <c r="EA190" s="199">
        <v>0</v>
      </c>
      <c r="EB190" s="199">
        <v>0</v>
      </c>
      <c r="EC190" s="199">
        <v>30</v>
      </c>
      <c r="ED190" s="199">
        <v>0</v>
      </c>
      <c r="EE190" s="199">
        <v>0</v>
      </c>
      <c r="EF190" s="199">
        <v>0</v>
      </c>
      <c r="EG190" s="199">
        <v>6.666666666666667</v>
      </c>
      <c r="EH190" s="199">
        <v>0</v>
      </c>
      <c r="EI190" s="199">
        <v>0</v>
      </c>
      <c r="EJ190" s="199">
        <v>0</v>
      </c>
      <c r="EK190" s="199">
        <v>0</v>
      </c>
      <c r="EL190" s="199">
        <v>0</v>
      </c>
      <c r="EM190" s="199">
        <v>0</v>
      </c>
      <c r="EN190" s="199">
        <v>0</v>
      </c>
      <c r="EO190" s="199">
        <v>0</v>
      </c>
      <c r="EP190" s="199">
        <v>0</v>
      </c>
      <c r="EQ190" s="199">
        <v>0</v>
      </c>
      <c r="ER190" s="199">
        <v>0</v>
      </c>
      <c r="ES190" s="199">
        <v>0</v>
      </c>
    </row>
    <row r="191" spans="1:149" ht="12" customHeight="1" thickBot="1">
      <c r="A191" s="45" t="s">
        <v>36</v>
      </c>
      <c r="B191" s="12" t="s">
        <v>18</v>
      </c>
      <c r="C191" s="12" t="s">
        <v>32</v>
      </c>
      <c r="D191" s="12" t="s">
        <v>57</v>
      </c>
      <c r="E191" s="89" t="s">
        <v>114</v>
      </c>
      <c r="F191" s="14">
        <v>4</v>
      </c>
      <c r="G191" s="2" t="s">
        <v>29</v>
      </c>
      <c r="H191" s="2">
        <v>28690</v>
      </c>
      <c r="I191" s="64">
        <v>23.1</v>
      </c>
      <c r="J191" s="64">
        <v>17.739999999999998</v>
      </c>
      <c r="K191" s="2">
        <v>20.73</v>
      </c>
      <c r="L191" s="2">
        <v>7.41</v>
      </c>
      <c r="M191" s="2" t="s">
        <v>29</v>
      </c>
      <c r="N191" s="2">
        <v>0.36</v>
      </c>
      <c r="O191" s="2">
        <v>1.0999999999999999E-2</v>
      </c>
      <c r="P191" s="2">
        <v>0.55000000000000004</v>
      </c>
      <c r="Q191" s="2">
        <v>0.56000000000000005</v>
      </c>
      <c r="R191" s="2">
        <v>8.5999999999999993E-2</v>
      </c>
      <c r="S191" s="2">
        <v>5.3999999999999999E-2</v>
      </c>
      <c r="T191" s="2">
        <v>2.3E-2</v>
      </c>
      <c r="U191" s="2">
        <v>2</v>
      </c>
      <c r="V191" s="2" t="s">
        <v>29</v>
      </c>
      <c r="W191" s="2" t="s">
        <v>29</v>
      </c>
      <c r="X191" s="157" t="s">
        <v>314</v>
      </c>
      <c r="Y191" s="288">
        <v>10333.540000000001</v>
      </c>
      <c r="Z191" s="289">
        <v>2166.71</v>
      </c>
      <c r="AA191" s="290">
        <v>8250.1650000000009</v>
      </c>
      <c r="AB191" s="93">
        <v>151803.03600000002</v>
      </c>
      <c r="AC191" s="93">
        <v>4733.4280000000008</v>
      </c>
      <c r="AD191" s="291">
        <f t="shared" ref="AD191:AD198" si="23">LOG(AC191)</f>
        <v>3.6751757754661742</v>
      </c>
      <c r="AE191" s="292">
        <f t="shared" si="18"/>
        <v>696.66666666666663</v>
      </c>
      <c r="AF191" s="291">
        <f>LOG(AE191)</f>
        <v>2.8430250313913916</v>
      </c>
      <c r="AG191" s="101">
        <v>5069828.4612080008</v>
      </c>
      <c r="AH191" s="102">
        <v>4593425.2</v>
      </c>
      <c r="AI191" s="110">
        <v>1178356.9000000001</v>
      </c>
      <c r="AJ191" s="110">
        <v>3415068.3000000003</v>
      </c>
      <c r="AK191" s="114">
        <v>470</v>
      </c>
      <c r="AL191" s="114">
        <v>210</v>
      </c>
      <c r="AM191" s="114">
        <v>0</v>
      </c>
      <c r="AN191" s="114">
        <v>16.666666666666668</v>
      </c>
      <c r="AO191" s="114">
        <v>0</v>
      </c>
      <c r="AP191" s="114">
        <v>0</v>
      </c>
      <c r="AQ191" s="114">
        <v>0</v>
      </c>
      <c r="AR191" s="114">
        <v>0</v>
      </c>
      <c r="AS191" s="114">
        <v>0</v>
      </c>
      <c r="AT191" s="114">
        <v>0</v>
      </c>
      <c r="AU191" s="298">
        <v>0</v>
      </c>
      <c r="AV191" s="298">
        <v>0</v>
      </c>
      <c r="AW191" s="298">
        <v>0</v>
      </c>
      <c r="AX191" s="298">
        <v>0</v>
      </c>
      <c r="AY191" s="298">
        <v>0</v>
      </c>
      <c r="AZ191" s="298">
        <v>0</v>
      </c>
      <c r="BA191" s="298">
        <v>0</v>
      </c>
      <c r="BB191" s="298">
        <v>0</v>
      </c>
      <c r="BC191" s="298">
        <v>63.333333333333329</v>
      </c>
      <c r="BD191" s="298">
        <v>83.333333333333343</v>
      </c>
      <c r="BE191" s="298">
        <v>3.3333333333333335</v>
      </c>
      <c r="BF191" s="298">
        <v>0</v>
      </c>
      <c r="BG191" s="298">
        <v>0</v>
      </c>
      <c r="BH191" s="298">
        <v>0</v>
      </c>
      <c r="BI191" s="298">
        <v>0</v>
      </c>
      <c r="BJ191" s="298">
        <v>13.333333333333334</v>
      </c>
      <c r="BK191" s="298">
        <v>0</v>
      </c>
      <c r="BL191" s="298">
        <v>0</v>
      </c>
      <c r="BM191" s="298">
        <v>116.66666666666667</v>
      </c>
      <c r="BN191" s="298">
        <v>0</v>
      </c>
      <c r="BO191" s="298">
        <v>0</v>
      </c>
      <c r="BP191" s="298">
        <v>0</v>
      </c>
      <c r="BQ191" s="298">
        <v>0</v>
      </c>
      <c r="BR191" s="298">
        <v>0</v>
      </c>
      <c r="BS191" s="298">
        <v>0</v>
      </c>
      <c r="BT191" s="298">
        <v>0</v>
      </c>
      <c r="BU191" s="298">
        <v>0</v>
      </c>
      <c r="BV191" s="298">
        <v>0</v>
      </c>
      <c r="BW191" s="298">
        <v>173.33333333333334</v>
      </c>
      <c r="BX191" s="298">
        <v>6.666666666666667</v>
      </c>
      <c r="BY191" s="298">
        <v>3.3333333333333335</v>
      </c>
      <c r="BZ191" s="298">
        <v>0</v>
      </c>
      <c r="CA191" s="298">
        <v>0</v>
      </c>
      <c r="CB191" s="298">
        <v>0</v>
      </c>
      <c r="CC191" s="298">
        <v>3.3333333333333335</v>
      </c>
      <c r="CD191" s="298">
        <v>3.3333333333333335</v>
      </c>
      <c r="CE191" s="298">
        <v>0</v>
      </c>
      <c r="CF191" s="298">
        <v>0</v>
      </c>
      <c r="CG191" s="298">
        <v>0</v>
      </c>
      <c r="CH191" s="298">
        <v>0</v>
      </c>
      <c r="CI191" s="298">
        <v>0</v>
      </c>
      <c r="CJ191" s="298">
        <v>0</v>
      </c>
      <c r="CK191" s="298">
        <v>0</v>
      </c>
      <c r="CL191" s="298">
        <v>56.666666666666664</v>
      </c>
      <c r="CM191" s="298">
        <v>0</v>
      </c>
      <c r="CN191" s="298">
        <v>70</v>
      </c>
      <c r="CO191" s="298">
        <v>23.333333333333336</v>
      </c>
      <c r="CP191" s="298">
        <v>3.3333333333333335</v>
      </c>
      <c r="CQ191" s="298">
        <v>16.666666666666664</v>
      </c>
      <c r="CR191" s="298">
        <v>0</v>
      </c>
      <c r="CS191" s="298">
        <v>0</v>
      </c>
      <c r="CT191" s="298">
        <v>0</v>
      </c>
      <c r="CU191" s="298">
        <v>0</v>
      </c>
      <c r="CV191" s="298">
        <v>0</v>
      </c>
      <c r="CW191" s="298">
        <v>16.666666666666664</v>
      </c>
      <c r="CX191" s="298">
        <v>0</v>
      </c>
      <c r="CY191" s="298">
        <v>0</v>
      </c>
      <c r="CZ191" s="298">
        <v>0</v>
      </c>
      <c r="DA191" s="298">
        <v>0</v>
      </c>
      <c r="DB191" s="298">
        <v>0</v>
      </c>
      <c r="DC191" s="298">
        <v>0</v>
      </c>
      <c r="DD191" s="298">
        <v>0</v>
      </c>
      <c r="DE191" s="298">
        <v>0</v>
      </c>
      <c r="DF191" s="298">
        <v>0</v>
      </c>
      <c r="DG191" s="298">
        <v>0</v>
      </c>
      <c r="DH191" s="298">
        <v>0</v>
      </c>
      <c r="DI191" s="298">
        <v>23.333333333333336</v>
      </c>
      <c r="DJ191" s="298">
        <v>0</v>
      </c>
      <c r="DK191" s="298">
        <v>0</v>
      </c>
      <c r="DL191" s="298">
        <v>0</v>
      </c>
      <c r="DM191" s="298">
        <v>0</v>
      </c>
      <c r="DN191" s="298">
        <v>0</v>
      </c>
      <c r="DO191" s="298">
        <v>0</v>
      </c>
      <c r="DP191" s="298">
        <v>0</v>
      </c>
      <c r="DQ191" s="298">
        <v>0</v>
      </c>
      <c r="DR191" s="298">
        <v>0</v>
      </c>
      <c r="DS191" s="298">
        <v>0</v>
      </c>
      <c r="DT191" s="298">
        <v>0</v>
      </c>
      <c r="DU191" s="298">
        <v>0</v>
      </c>
      <c r="DV191" s="298">
        <v>0</v>
      </c>
      <c r="DW191" s="298">
        <v>0</v>
      </c>
      <c r="DX191" s="298">
        <v>3.3333333333333335</v>
      </c>
      <c r="DY191" s="298">
        <v>0</v>
      </c>
      <c r="DZ191" s="298">
        <v>0</v>
      </c>
      <c r="EA191" s="298">
        <v>0</v>
      </c>
      <c r="EB191" s="298">
        <v>0</v>
      </c>
      <c r="EC191" s="298">
        <v>13.333333333333334</v>
      </c>
      <c r="ED191" s="298">
        <v>0</v>
      </c>
      <c r="EE191" s="298">
        <v>0</v>
      </c>
      <c r="EF191" s="298">
        <v>0</v>
      </c>
      <c r="EG191" s="298">
        <v>0</v>
      </c>
      <c r="EH191" s="298">
        <v>0</v>
      </c>
      <c r="EI191" s="298">
        <v>0</v>
      </c>
      <c r="EJ191" s="298">
        <v>0</v>
      </c>
      <c r="EK191" s="298">
        <v>0</v>
      </c>
      <c r="EL191" s="298">
        <v>0</v>
      </c>
      <c r="EM191" s="298">
        <v>0</v>
      </c>
      <c r="EN191" s="298">
        <v>0</v>
      </c>
      <c r="EO191" s="298">
        <v>0</v>
      </c>
      <c r="EP191" s="298">
        <v>0</v>
      </c>
      <c r="EQ191" s="298">
        <v>0</v>
      </c>
      <c r="ER191" s="298">
        <v>0</v>
      </c>
      <c r="ES191" s="298">
        <v>0</v>
      </c>
    </row>
    <row r="192" spans="1:149" ht="12" customHeight="1">
      <c r="A192" s="43" t="s">
        <v>36</v>
      </c>
      <c r="B192" s="11" t="s">
        <v>20</v>
      </c>
      <c r="C192" s="11" t="s">
        <v>30</v>
      </c>
      <c r="D192" s="11" t="s">
        <v>57</v>
      </c>
      <c r="E192" s="90" t="s">
        <v>113</v>
      </c>
      <c r="F192" s="13">
        <v>0.53300000000000003</v>
      </c>
      <c r="G192" s="2">
        <v>0.6</v>
      </c>
      <c r="H192" s="2">
        <v>17340</v>
      </c>
      <c r="I192" s="64">
        <v>83.9</v>
      </c>
      <c r="J192" s="64">
        <v>10.24</v>
      </c>
      <c r="K192" s="2">
        <v>20.3</v>
      </c>
      <c r="L192" s="2">
        <v>7.69</v>
      </c>
      <c r="M192" s="2">
        <v>5.1999999999999998E-3</v>
      </c>
      <c r="N192" s="2">
        <v>0.53</v>
      </c>
      <c r="O192" s="2">
        <v>1.6E-2</v>
      </c>
      <c r="P192" s="2">
        <v>0.64</v>
      </c>
      <c r="Q192" s="2">
        <v>0.66</v>
      </c>
      <c r="R192" s="2">
        <v>0.05</v>
      </c>
      <c r="S192" s="2">
        <v>3.9E-2</v>
      </c>
      <c r="T192" s="2">
        <v>5.0000000000000001E-3</v>
      </c>
      <c r="U192" s="2">
        <v>1.9</v>
      </c>
      <c r="V192" s="2">
        <v>110</v>
      </c>
      <c r="W192" s="2">
        <v>10</v>
      </c>
      <c r="X192" s="157" t="s">
        <v>314</v>
      </c>
      <c r="Y192" s="288">
        <v>13950.279</v>
      </c>
      <c r="Z192" s="289">
        <v>2800.0560000000005</v>
      </c>
      <c r="AA192" s="290">
        <v>11450.229000000001</v>
      </c>
      <c r="AB192" s="94">
        <v>196037.25400000002</v>
      </c>
      <c r="AC192" s="94">
        <v>8483.5030000000006</v>
      </c>
      <c r="AD192" s="291">
        <f t="shared" si="23"/>
        <v>3.9285752177558955</v>
      </c>
      <c r="AE192" s="292">
        <f t="shared" si="18"/>
        <v>7240</v>
      </c>
      <c r="AF192" s="291">
        <f>LOG(AE192)</f>
        <v>3.8597385661971471</v>
      </c>
      <c r="AG192" s="98">
        <v>6912232.4418840017</v>
      </c>
      <c r="AH192" s="99">
        <v>5150103.0000000009</v>
      </c>
      <c r="AI192" s="213">
        <v>3308399.5000000005</v>
      </c>
      <c r="AJ192" s="106">
        <v>1841703.5000000002</v>
      </c>
      <c r="AK192" s="114">
        <v>4320</v>
      </c>
      <c r="AL192" s="114">
        <v>1100</v>
      </c>
      <c r="AM192" s="114">
        <v>200</v>
      </c>
      <c r="AN192" s="114">
        <v>1620</v>
      </c>
      <c r="AO192" s="114">
        <v>0</v>
      </c>
      <c r="AP192" s="114">
        <v>0</v>
      </c>
      <c r="AQ192" s="114">
        <v>0</v>
      </c>
      <c r="AR192" s="114">
        <v>0</v>
      </c>
      <c r="AS192" s="114">
        <v>0</v>
      </c>
      <c r="AT192" s="114">
        <v>0</v>
      </c>
      <c r="AU192" s="298">
        <v>0</v>
      </c>
      <c r="AV192" s="298">
        <v>0</v>
      </c>
      <c r="AW192" s="298">
        <v>0</v>
      </c>
      <c r="AX192" s="298">
        <v>0</v>
      </c>
      <c r="AY192" s="298">
        <v>0</v>
      </c>
      <c r="AZ192" s="298">
        <v>0</v>
      </c>
      <c r="BA192" s="298">
        <v>0</v>
      </c>
      <c r="BB192" s="298">
        <v>0</v>
      </c>
      <c r="BC192" s="298">
        <v>1780</v>
      </c>
      <c r="BD192" s="298">
        <v>100</v>
      </c>
      <c r="BE192" s="298">
        <v>20</v>
      </c>
      <c r="BF192" s="298">
        <v>0</v>
      </c>
      <c r="BG192" s="298">
        <v>0</v>
      </c>
      <c r="BH192" s="298">
        <v>0</v>
      </c>
      <c r="BI192" s="298">
        <v>0</v>
      </c>
      <c r="BJ192" s="298">
        <v>0</v>
      </c>
      <c r="BK192" s="298">
        <v>0</v>
      </c>
      <c r="BL192" s="298">
        <v>0</v>
      </c>
      <c r="BM192" s="298">
        <v>2260</v>
      </c>
      <c r="BN192" s="298">
        <v>0</v>
      </c>
      <c r="BO192" s="298">
        <v>0</v>
      </c>
      <c r="BP192" s="298">
        <v>0</v>
      </c>
      <c r="BQ192" s="298">
        <v>0</v>
      </c>
      <c r="BR192" s="298">
        <v>0</v>
      </c>
      <c r="BS192" s="298">
        <v>0</v>
      </c>
      <c r="BT192" s="298">
        <v>0</v>
      </c>
      <c r="BU192" s="298">
        <v>0</v>
      </c>
      <c r="BV192" s="298">
        <v>0</v>
      </c>
      <c r="BW192" s="298">
        <v>160</v>
      </c>
      <c r="BX192" s="298">
        <v>0</v>
      </c>
      <c r="BY192" s="298">
        <v>0</v>
      </c>
      <c r="BZ192" s="298">
        <v>0</v>
      </c>
      <c r="CA192" s="298">
        <v>0</v>
      </c>
      <c r="CB192" s="298">
        <v>0</v>
      </c>
      <c r="CC192" s="298">
        <v>0</v>
      </c>
      <c r="CD192" s="298">
        <v>0</v>
      </c>
      <c r="CE192" s="298">
        <v>0</v>
      </c>
      <c r="CF192" s="298">
        <v>0</v>
      </c>
      <c r="CG192" s="298">
        <v>0</v>
      </c>
      <c r="CH192" s="298">
        <v>0</v>
      </c>
      <c r="CI192" s="298">
        <v>0</v>
      </c>
      <c r="CJ192" s="298">
        <v>0</v>
      </c>
      <c r="CK192" s="298">
        <v>0</v>
      </c>
      <c r="CL192" s="298">
        <v>0</v>
      </c>
      <c r="CM192" s="298">
        <v>0</v>
      </c>
      <c r="CN192" s="298">
        <v>740</v>
      </c>
      <c r="CO192" s="298">
        <v>120</v>
      </c>
      <c r="CP192" s="298">
        <v>0</v>
      </c>
      <c r="CQ192" s="298">
        <v>20</v>
      </c>
      <c r="CR192" s="298">
        <v>120</v>
      </c>
      <c r="CS192" s="298">
        <v>100</v>
      </c>
      <c r="CT192" s="298">
        <v>0</v>
      </c>
      <c r="CU192" s="298">
        <v>0</v>
      </c>
      <c r="CV192" s="298">
        <v>0</v>
      </c>
      <c r="CW192" s="298">
        <v>0</v>
      </c>
      <c r="CX192" s="298">
        <v>0</v>
      </c>
      <c r="CY192" s="298">
        <v>0</v>
      </c>
      <c r="CZ192" s="298">
        <v>0</v>
      </c>
      <c r="DA192" s="298">
        <v>0</v>
      </c>
      <c r="DB192" s="298">
        <v>0</v>
      </c>
      <c r="DC192" s="298">
        <v>0</v>
      </c>
      <c r="DD192" s="298">
        <v>0</v>
      </c>
      <c r="DE192" s="298">
        <v>0</v>
      </c>
      <c r="DF192" s="298">
        <v>0</v>
      </c>
      <c r="DG192" s="298">
        <v>0</v>
      </c>
      <c r="DH192" s="298">
        <v>0</v>
      </c>
      <c r="DI192" s="298">
        <v>0</v>
      </c>
      <c r="DJ192" s="298">
        <v>0</v>
      </c>
      <c r="DK192" s="298">
        <v>0</v>
      </c>
      <c r="DL192" s="298">
        <v>0</v>
      </c>
      <c r="DM192" s="298">
        <v>0</v>
      </c>
      <c r="DN192" s="298">
        <v>180</v>
      </c>
      <c r="DO192" s="298">
        <v>0</v>
      </c>
      <c r="DP192" s="298">
        <v>0</v>
      </c>
      <c r="DQ192" s="298">
        <v>0</v>
      </c>
      <c r="DR192" s="298">
        <v>0</v>
      </c>
      <c r="DS192" s="298">
        <v>20</v>
      </c>
      <c r="DT192" s="298">
        <v>0</v>
      </c>
      <c r="DU192" s="298">
        <v>0</v>
      </c>
      <c r="DV192" s="298">
        <v>0</v>
      </c>
      <c r="DW192" s="298">
        <v>0</v>
      </c>
      <c r="DX192" s="298">
        <v>100</v>
      </c>
      <c r="DY192" s="298">
        <v>1520</v>
      </c>
      <c r="DZ192" s="298">
        <v>0</v>
      </c>
      <c r="EA192" s="298">
        <v>0</v>
      </c>
      <c r="EB192" s="298">
        <v>0</v>
      </c>
      <c r="EC192" s="298">
        <v>0</v>
      </c>
      <c r="ED192" s="298">
        <v>0</v>
      </c>
      <c r="EE192" s="298">
        <v>0</v>
      </c>
      <c r="EF192" s="298">
        <v>0</v>
      </c>
      <c r="EG192" s="298">
        <v>0</v>
      </c>
      <c r="EH192" s="298">
        <v>0</v>
      </c>
      <c r="EI192" s="298">
        <v>0</v>
      </c>
      <c r="EJ192" s="298">
        <v>0</v>
      </c>
      <c r="EK192" s="298">
        <v>0</v>
      </c>
      <c r="EL192" s="298">
        <v>0</v>
      </c>
      <c r="EM192" s="298">
        <v>0</v>
      </c>
      <c r="EN192" s="298">
        <v>0</v>
      </c>
      <c r="EO192" s="298">
        <v>0</v>
      </c>
      <c r="EP192" s="298">
        <v>0</v>
      </c>
      <c r="EQ192" s="298">
        <v>0</v>
      </c>
      <c r="ER192" s="298">
        <v>0</v>
      </c>
      <c r="ES192" s="298">
        <v>0</v>
      </c>
    </row>
    <row r="193" spans="1:149" ht="12" customHeight="1" thickBot="1">
      <c r="A193" s="44" t="s">
        <v>36</v>
      </c>
      <c r="B193" s="2" t="s">
        <v>20</v>
      </c>
      <c r="C193" s="2" t="s">
        <v>30</v>
      </c>
      <c r="D193" s="2" t="s">
        <v>57</v>
      </c>
      <c r="E193" s="88" t="s">
        <v>114</v>
      </c>
      <c r="F193" s="4">
        <v>3.5</v>
      </c>
      <c r="G193" s="2" t="s">
        <v>29</v>
      </c>
      <c r="H193" s="2">
        <v>31100</v>
      </c>
      <c r="I193" s="64">
        <v>13.7</v>
      </c>
      <c r="J193" s="64">
        <v>19.38</v>
      </c>
      <c r="K193" s="2">
        <v>20.88</v>
      </c>
      <c r="L193" s="2">
        <v>7.25</v>
      </c>
      <c r="M193" s="2" t="s">
        <v>29</v>
      </c>
      <c r="N193" s="2">
        <v>0.4</v>
      </c>
      <c r="O193" s="2">
        <v>1.4E-2</v>
      </c>
      <c r="P193" s="2">
        <v>0.83</v>
      </c>
      <c r="Q193" s="2">
        <v>0.84</v>
      </c>
      <c r="R193" s="2">
        <v>0.27</v>
      </c>
      <c r="S193" s="2">
        <v>7.6999999999999999E-2</v>
      </c>
      <c r="T193" s="2">
        <v>8.9999999999999993E-3</v>
      </c>
      <c r="U193" s="2">
        <v>1.9</v>
      </c>
      <c r="V193" s="2" t="s">
        <v>29</v>
      </c>
      <c r="W193" s="2" t="s">
        <v>29</v>
      </c>
      <c r="X193" s="157" t="s">
        <v>314</v>
      </c>
      <c r="Y193" s="288">
        <v>37100.742000000006</v>
      </c>
      <c r="Z193" s="289">
        <v>5283.4390000000003</v>
      </c>
      <c r="AA193" s="290">
        <v>32533.984000000004</v>
      </c>
      <c r="AB193" s="92">
        <v>438275.43200000003</v>
      </c>
      <c r="AC193" s="92">
        <v>12333.58</v>
      </c>
      <c r="AD193" s="291">
        <f t="shared" si="23"/>
        <v>4.0910891551501125</v>
      </c>
      <c r="AE193" s="292">
        <f t="shared" si="18"/>
        <v>12440</v>
      </c>
      <c r="AF193" s="291">
        <f>LOG(AE193)</f>
        <v>4.0948203803547996</v>
      </c>
      <c r="AG193" s="100">
        <v>6495894.515292001</v>
      </c>
      <c r="AH193" s="99">
        <v>5840116.8000000007</v>
      </c>
      <c r="AI193" s="109">
        <v>3920078.4000000004</v>
      </c>
      <c r="AJ193" s="106">
        <v>1920038.4000000001</v>
      </c>
      <c r="AK193" s="118">
        <v>9080</v>
      </c>
      <c r="AL193" s="118">
        <v>1760</v>
      </c>
      <c r="AM193" s="118">
        <v>80</v>
      </c>
      <c r="AN193" s="118">
        <v>1520</v>
      </c>
      <c r="AO193" s="118">
        <v>0</v>
      </c>
      <c r="AP193" s="118">
        <v>0</v>
      </c>
      <c r="AQ193" s="118">
        <v>0</v>
      </c>
      <c r="AR193" s="118">
        <v>0</v>
      </c>
      <c r="AS193" s="118">
        <v>0</v>
      </c>
      <c r="AT193" s="118">
        <v>0</v>
      </c>
      <c r="AU193" s="303">
        <v>0</v>
      </c>
      <c r="AV193" s="303">
        <v>0</v>
      </c>
      <c r="AW193" s="303">
        <v>0</v>
      </c>
      <c r="AX193" s="303">
        <v>0</v>
      </c>
      <c r="AY193" s="303">
        <v>240</v>
      </c>
      <c r="AZ193" s="303">
        <v>0</v>
      </c>
      <c r="BA193" s="303">
        <v>0</v>
      </c>
      <c r="BB193" s="303">
        <v>0</v>
      </c>
      <c r="BC193" s="303">
        <v>560</v>
      </c>
      <c r="BD193" s="303">
        <v>0</v>
      </c>
      <c r="BE193" s="303">
        <v>0</v>
      </c>
      <c r="BF193" s="303">
        <v>0</v>
      </c>
      <c r="BG193" s="303">
        <v>0</v>
      </c>
      <c r="BH193" s="303">
        <v>0</v>
      </c>
      <c r="BI193" s="303">
        <v>0</v>
      </c>
      <c r="BJ193" s="303">
        <v>0</v>
      </c>
      <c r="BK193" s="303">
        <v>0</v>
      </c>
      <c r="BL193" s="303">
        <v>0</v>
      </c>
      <c r="BM193" s="303">
        <v>8240</v>
      </c>
      <c r="BN193" s="303">
        <v>0</v>
      </c>
      <c r="BO193" s="303">
        <v>0</v>
      </c>
      <c r="BP193" s="303">
        <v>0</v>
      </c>
      <c r="BQ193" s="303">
        <v>0</v>
      </c>
      <c r="BR193" s="303">
        <v>0</v>
      </c>
      <c r="BS193" s="303">
        <v>0</v>
      </c>
      <c r="BT193" s="303">
        <v>0</v>
      </c>
      <c r="BU193" s="303">
        <v>0</v>
      </c>
      <c r="BV193" s="303">
        <v>0</v>
      </c>
      <c r="BW193" s="303">
        <v>0</v>
      </c>
      <c r="BX193" s="303">
        <v>40</v>
      </c>
      <c r="BY193" s="303">
        <v>0</v>
      </c>
      <c r="BZ193" s="303">
        <v>0</v>
      </c>
      <c r="CA193" s="303">
        <v>0</v>
      </c>
      <c r="CB193" s="303">
        <v>0</v>
      </c>
      <c r="CC193" s="303">
        <v>0</v>
      </c>
      <c r="CD193" s="303">
        <v>0</v>
      </c>
      <c r="CE193" s="303">
        <v>0</v>
      </c>
      <c r="CF193" s="303">
        <v>0</v>
      </c>
      <c r="CG193" s="303">
        <v>0</v>
      </c>
      <c r="CH193" s="303">
        <v>0</v>
      </c>
      <c r="CI193" s="303">
        <v>0</v>
      </c>
      <c r="CJ193" s="303">
        <v>0</v>
      </c>
      <c r="CK193" s="303">
        <v>0</v>
      </c>
      <c r="CL193" s="303">
        <v>40</v>
      </c>
      <c r="CM193" s="303">
        <v>0</v>
      </c>
      <c r="CN193" s="303">
        <v>1240</v>
      </c>
      <c r="CO193" s="303">
        <v>280</v>
      </c>
      <c r="CP193" s="303">
        <v>0</v>
      </c>
      <c r="CQ193" s="303">
        <v>0</v>
      </c>
      <c r="CR193" s="303">
        <v>0</v>
      </c>
      <c r="CS193" s="303">
        <v>80</v>
      </c>
      <c r="CT193" s="303">
        <v>0</v>
      </c>
      <c r="CU193" s="303">
        <v>0</v>
      </c>
      <c r="CV193" s="303">
        <v>0</v>
      </c>
      <c r="CW193" s="303">
        <v>0</v>
      </c>
      <c r="CX193" s="303">
        <v>80</v>
      </c>
      <c r="CY193" s="303">
        <v>0</v>
      </c>
      <c r="CZ193" s="303">
        <v>0</v>
      </c>
      <c r="DA193" s="303">
        <v>0</v>
      </c>
      <c r="DB193" s="303">
        <v>0</v>
      </c>
      <c r="DC193" s="303">
        <v>0</v>
      </c>
      <c r="DD193" s="303">
        <v>0</v>
      </c>
      <c r="DE193" s="303">
        <v>0</v>
      </c>
      <c r="DF193" s="303">
        <v>0</v>
      </c>
      <c r="DG193" s="303">
        <v>0</v>
      </c>
      <c r="DH193" s="303">
        <v>0</v>
      </c>
      <c r="DI193" s="303">
        <v>0</v>
      </c>
      <c r="DJ193" s="303">
        <v>40</v>
      </c>
      <c r="DK193" s="303">
        <v>0</v>
      </c>
      <c r="DL193" s="303">
        <v>0</v>
      </c>
      <c r="DM193" s="303">
        <v>0</v>
      </c>
      <c r="DN193" s="303">
        <v>40</v>
      </c>
      <c r="DO193" s="303">
        <v>0</v>
      </c>
      <c r="DP193" s="303">
        <v>0</v>
      </c>
      <c r="DQ193" s="303">
        <v>0</v>
      </c>
      <c r="DR193" s="303">
        <v>0</v>
      </c>
      <c r="DS193" s="303">
        <v>40</v>
      </c>
      <c r="DT193" s="303">
        <v>0</v>
      </c>
      <c r="DU193" s="303">
        <v>0</v>
      </c>
      <c r="DV193" s="298"/>
      <c r="DW193" s="298">
        <v>0</v>
      </c>
      <c r="DX193" s="298">
        <v>0</v>
      </c>
      <c r="DY193" s="298">
        <v>1520</v>
      </c>
      <c r="DZ193" s="298">
        <v>0</v>
      </c>
      <c r="EA193" s="298">
        <v>0</v>
      </c>
      <c r="EB193" s="298">
        <v>0</v>
      </c>
      <c r="EC193" s="298">
        <v>0</v>
      </c>
      <c r="ED193" s="298">
        <v>0</v>
      </c>
      <c r="EE193" s="298">
        <v>0</v>
      </c>
      <c r="EF193" s="298">
        <v>0</v>
      </c>
      <c r="EG193" s="298">
        <v>0</v>
      </c>
      <c r="EH193" s="298">
        <v>0</v>
      </c>
      <c r="EI193" s="298">
        <v>0</v>
      </c>
      <c r="EJ193" s="298">
        <v>0</v>
      </c>
      <c r="EK193" s="298">
        <v>0</v>
      </c>
      <c r="EL193" s="298">
        <v>0</v>
      </c>
      <c r="EM193" s="298">
        <v>0</v>
      </c>
      <c r="EN193" s="298">
        <v>0</v>
      </c>
      <c r="EO193" s="298">
        <v>0</v>
      </c>
      <c r="EP193" s="298">
        <v>0</v>
      </c>
      <c r="EQ193" s="298">
        <v>0</v>
      </c>
      <c r="ER193" s="298">
        <v>0</v>
      </c>
      <c r="ES193" s="298">
        <v>0</v>
      </c>
    </row>
    <row r="194" spans="1:149" ht="12" customHeight="1">
      <c r="A194" s="55" t="s">
        <v>39</v>
      </c>
      <c r="B194" s="11" t="s">
        <v>52</v>
      </c>
      <c r="C194" s="11" t="s">
        <v>44</v>
      </c>
      <c r="D194" s="11" t="s">
        <v>45</v>
      </c>
      <c r="E194" s="87" t="s">
        <v>113</v>
      </c>
      <c r="F194" s="13">
        <v>0.56299999999999994</v>
      </c>
      <c r="G194" s="11">
        <v>0.7</v>
      </c>
      <c r="H194" s="11">
        <v>13380</v>
      </c>
      <c r="I194" s="304">
        <v>56.6</v>
      </c>
      <c r="J194" s="304">
        <v>7.69</v>
      </c>
      <c r="K194" s="11">
        <v>26.97</v>
      </c>
      <c r="L194" s="11">
        <v>7.23</v>
      </c>
      <c r="M194" s="11">
        <v>1.2E-2</v>
      </c>
      <c r="N194" s="11">
        <v>0.63</v>
      </c>
      <c r="O194" s="11" t="s">
        <v>50</v>
      </c>
      <c r="P194" s="11">
        <v>0.86</v>
      </c>
      <c r="Q194" s="11">
        <v>0.87</v>
      </c>
      <c r="R194" s="11">
        <v>1.7000000000000001E-2</v>
      </c>
      <c r="S194" s="11">
        <v>7.0000000000000007E-2</v>
      </c>
      <c r="T194" s="11">
        <v>7.0000000000000001E-3</v>
      </c>
      <c r="U194" s="11">
        <v>2.5</v>
      </c>
      <c r="V194" s="11">
        <v>110</v>
      </c>
      <c r="W194" s="11">
        <v>27</v>
      </c>
      <c r="X194" s="157" t="s">
        <v>314</v>
      </c>
      <c r="Y194" s="305">
        <v>34734.028000000006</v>
      </c>
      <c r="Z194" s="289">
        <v>3900.0780000000004</v>
      </c>
      <c r="AA194" s="290">
        <v>30367.274000000001</v>
      </c>
      <c r="AB194" s="94">
        <v>180620.27900000001</v>
      </c>
      <c r="AC194" s="94">
        <v>9416.8550000000014</v>
      </c>
      <c r="AD194" s="291">
        <f t="shared" si="23"/>
        <v>3.9739058832385754</v>
      </c>
      <c r="AE194" s="97"/>
      <c r="AF194" s="291">
        <v>4</v>
      </c>
      <c r="AG194" s="98">
        <v>6315376.5050040018</v>
      </c>
      <c r="AH194" s="99">
        <v>4663426.6000000006</v>
      </c>
      <c r="AI194" s="213">
        <v>1995039.9000000001</v>
      </c>
      <c r="AJ194" s="106">
        <v>2668386.7000000002</v>
      </c>
      <c r="AK194" s="117">
        <v>0</v>
      </c>
      <c r="AL194" s="117">
        <v>0</v>
      </c>
      <c r="AM194" s="117">
        <v>0</v>
      </c>
      <c r="AN194" s="117">
        <v>0</v>
      </c>
      <c r="AO194" s="117">
        <v>0</v>
      </c>
      <c r="AP194" s="117">
        <v>0</v>
      </c>
      <c r="AQ194" s="117">
        <v>0</v>
      </c>
      <c r="AR194" s="117">
        <v>0</v>
      </c>
      <c r="AS194" s="117">
        <v>0</v>
      </c>
      <c r="AT194" s="119">
        <v>0</v>
      </c>
      <c r="AU194" s="199">
        <v>0</v>
      </c>
      <c r="AV194" s="199">
        <v>0</v>
      </c>
      <c r="AW194" s="199">
        <v>0</v>
      </c>
      <c r="AX194" s="199">
        <v>0</v>
      </c>
      <c r="AY194" s="199">
        <v>0</v>
      </c>
      <c r="AZ194" s="199">
        <v>0</v>
      </c>
      <c r="BA194" s="199">
        <v>0</v>
      </c>
      <c r="BB194" s="199">
        <v>0</v>
      </c>
      <c r="BC194" s="199">
        <v>0</v>
      </c>
      <c r="BD194" s="199">
        <v>0</v>
      </c>
      <c r="BE194" s="199">
        <v>0</v>
      </c>
      <c r="BF194" s="199">
        <v>0</v>
      </c>
      <c r="BG194" s="199">
        <v>0</v>
      </c>
      <c r="BH194" s="199">
        <v>0</v>
      </c>
      <c r="BI194" s="199">
        <v>0</v>
      </c>
      <c r="BJ194" s="199">
        <v>0</v>
      </c>
      <c r="BK194" s="199">
        <v>0</v>
      </c>
      <c r="BL194" s="199">
        <v>0</v>
      </c>
      <c r="BM194" s="199">
        <v>0</v>
      </c>
      <c r="BN194" s="199">
        <v>0</v>
      </c>
      <c r="BO194" s="199">
        <v>0</v>
      </c>
      <c r="BP194" s="199">
        <v>0</v>
      </c>
      <c r="BQ194" s="199">
        <v>0</v>
      </c>
      <c r="BR194" s="199">
        <v>0</v>
      </c>
      <c r="BS194" s="199">
        <v>0</v>
      </c>
      <c r="BT194" s="199">
        <v>0</v>
      </c>
      <c r="BU194" s="199">
        <v>0</v>
      </c>
      <c r="BV194" s="199">
        <v>0</v>
      </c>
      <c r="BW194" s="199">
        <v>0</v>
      </c>
      <c r="BX194" s="199">
        <v>0</v>
      </c>
      <c r="BY194" s="199">
        <v>0</v>
      </c>
      <c r="BZ194" s="199">
        <v>0</v>
      </c>
      <c r="CA194" s="199">
        <v>0</v>
      </c>
      <c r="CB194" s="199">
        <v>0</v>
      </c>
      <c r="CC194" s="199">
        <v>0</v>
      </c>
      <c r="CD194" s="199">
        <v>0</v>
      </c>
      <c r="CE194" s="199">
        <v>0</v>
      </c>
      <c r="CF194" s="199">
        <v>0</v>
      </c>
      <c r="CG194" s="199">
        <v>0</v>
      </c>
      <c r="CH194" s="199">
        <v>0</v>
      </c>
      <c r="CI194" s="199">
        <v>0</v>
      </c>
      <c r="CJ194" s="199">
        <v>0</v>
      </c>
      <c r="CK194" s="199">
        <v>0</v>
      </c>
      <c r="CL194" s="199">
        <v>0</v>
      </c>
      <c r="CM194" s="199">
        <v>0</v>
      </c>
      <c r="CN194" s="199">
        <v>0</v>
      </c>
      <c r="CO194" s="199">
        <v>0</v>
      </c>
      <c r="CP194" s="199">
        <v>0</v>
      </c>
      <c r="CQ194" s="199">
        <v>0</v>
      </c>
      <c r="CR194" s="199">
        <v>0</v>
      </c>
      <c r="CS194" s="199">
        <v>0</v>
      </c>
      <c r="CT194" s="199">
        <v>0</v>
      </c>
      <c r="CU194" s="199">
        <v>0</v>
      </c>
      <c r="CV194" s="199">
        <v>0</v>
      </c>
      <c r="CW194" s="199">
        <v>0</v>
      </c>
      <c r="CX194" s="199">
        <v>0</v>
      </c>
      <c r="CY194" s="199">
        <v>0</v>
      </c>
      <c r="CZ194" s="199">
        <v>0</v>
      </c>
      <c r="DA194" s="199">
        <v>0</v>
      </c>
      <c r="DB194" s="199">
        <v>0</v>
      </c>
      <c r="DC194" s="199">
        <v>0</v>
      </c>
      <c r="DD194" s="199">
        <v>0</v>
      </c>
      <c r="DE194" s="199">
        <v>0</v>
      </c>
      <c r="DF194" s="199">
        <v>0</v>
      </c>
      <c r="DG194" s="199">
        <v>0</v>
      </c>
      <c r="DH194" s="199">
        <v>0</v>
      </c>
      <c r="DI194" s="199">
        <v>0</v>
      </c>
      <c r="DJ194" s="199">
        <v>0</v>
      </c>
      <c r="DK194" s="199">
        <v>0</v>
      </c>
      <c r="DL194" s="199">
        <v>0</v>
      </c>
      <c r="DM194" s="199">
        <v>0</v>
      </c>
      <c r="DN194" s="199">
        <v>0</v>
      </c>
      <c r="DO194" s="199">
        <v>0</v>
      </c>
      <c r="DP194" s="199">
        <v>0</v>
      </c>
      <c r="DQ194" s="199">
        <v>0</v>
      </c>
      <c r="DR194" s="199">
        <v>0</v>
      </c>
      <c r="DS194" s="199">
        <v>0</v>
      </c>
      <c r="DT194" s="199">
        <v>0</v>
      </c>
      <c r="DU194" s="199">
        <v>0</v>
      </c>
      <c r="DV194" s="199">
        <v>0</v>
      </c>
      <c r="DW194" s="199">
        <v>0</v>
      </c>
      <c r="DX194" s="199">
        <v>0</v>
      </c>
      <c r="DY194" s="199">
        <v>0</v>
      </c>
      <c r="DZ194" s="199">
        <v>0</v>
      </c>
      <c r="EA194" s="199">
        <v>0</v>
      </c>
      <c r="EB194" s="199">
        <v>0</v>
      </c>
      <c r="EC194" s="199">
        <v>0</v>
      </c>
      <c r="ED194" s="199">
        <v>0</v>
      </c>
      <c r="EE194" s="199">
        <v>0</v>
      </c>
      <c r="EF194" s="199">
        <v>0</v>
      </c>
      <c r="EG194" s="199">
        <v>0</v>
      </c>
      <c r="EH194" s="199">
        <v>0</v>
      </c>
      <c r="EI194" s="199">
        <v>0</v>
      </c>
      <c r="EJ194" s="199">
        <v>0</v>
      </c>
      <c r="EK194" s="199">
        <v>0</v>
      </c>
      <c r="EL194" s="199">
        <v>0</v>
      </c>
      <c r="EM194" s="199">
        <v>0</v>
      </c>
      <c r="EN194" s="199">
        <v>0</v>
      </c>
      <c r="EO194" s="199">
        <v>0</v>
      </c>
      <c r="EP194" s="199">
        <v>0</v>
      </c>
      <c r="EQ194" s="199">
        <v>0</v>
      </c>
      <c r="ER194" s="199">
        <v>0</v>
      </c>
      <c r="ES194" s="199">
        <v>0</v>
      </c>
    </row>
    <row r="195" spans="1:149" ht="12" customHeight="1">
      <c r="A195" s="53" t="s">
        <v>39</v>
      </c>
      <c r="B195" s="2" t="s">
        <v>52</v>
      </c>
      <c r="C195" s="2" t="s">
        <v>44</v>
      </c>
      <c r="D195" s="2" t="s">
        <v>45</v>
      </c>
      <c r="E195" s="88" t="s">
        <v>114</v>
      </c>
      <c r="F195" s="4">
        <v>4.4000000000000004</v>
      </c>
      <c r="G195" s="2" t="s">
        <v>29</v>
      </c>
      <c r="H195" s="2">
        <v>18420</v>
      </c>
      <c r="I195" s="64">
        <v>40.799999999999997</v>
      </c>
      <c r="J195" s="64">
        <v>10.87</v>
      </c>
      <c r="K195" s="2">
        <v>27.2</v>
      </c>
      <c r="L195" s="2">
        <v>7.19</v>
      </c>
      <c r="M195" s="2" t="s">
        <v>29</v>
      </c>
      <c r="N195" s="2">
        <v>0.63</v>
      </c>
      <c r="O195" s="2" t="s">
        <v>50</v>
      </c>
      <c r="P195" s="2">
        <v>0.85</v>
      </c>
      <c r="Q195" s="2">
        <v>0.86</v>
      </c>
      <c r="R195" s="2">
        <v>1.7999999999999999E-2</v>
      </c>
      <c r="S195" s="2">
        <v>0.1</v>
      </c>
      <c r="T195" s="2">
        <v>5.0000000000000001E-3</v>
      </c>
      <c r="U195" s="2">
        <v>2.6</v>
      </c>
      <c r="V195" s="2" t="s">
        <v>29</v>
      </c>
      <c r="W195" s="2" t="s">
        <v>29</v>
      </c>
      <c r="X195" s="157" t="s">
        <v>314</v>
      </c>
      <c r="Y195" s="288">
        <v>111202.22400000002</v>
      </c>
      <c r="Z195" s="289">
        <v>14333.62</v>
      </c>
      <c r="AA195" s="290">
        <v>94451.88900000001</v>
      </c>
      <c r="AB195" s="92">
        <v>644246.21800000011</v>
      </c>
      <c r="AC195" s="92">
        <v>7550.1510000000007</v>
      </c>
      <c r="AD195" s="291">
        <f t="shared" si="23"/>
        <v>3.8779556374319686</v>
      </c>
      <c r="AE195" s="97"/>
      <c r="AF195" s="291">
        <v>4</v>
      </c>
      <c r="AG195" s="100">
        <v>7594083.2119600018</v>
      </c>
      <c r="AH195" s="99">
        <v>2173376.7999999998</v>
      </c>
      <c r="AI195" s="109">
        <v>1006686.8</v>
      </c>
      <c r="AJ195" s="106">
        <v>1166690</v>
      </c>
      <c r="AK195" s="114">
        <v>0</v>
      </c>
      <c r="AL195" s="114">
        <v>0</v>
      </c>
      <c r="AM195" s="114">
        <v>0</v>
      </c>
      <c r="AN195" s="114">
        <v>0</v>
      </c>
      <c r="AO195" s="114">
        <v>0</v>
      </c>
      <c r="AP195" s="114">
        <v>0</v>
      </c>
      <c r="AQ195" s="114">
        <v>0</v>
      </c>
      <c r="AR195" s="114">
        <v>0</v>
      </c>
      <c r="AS195" s="114">
        <v>0</v>
      </c>
      <c r="AT195" s="115">
        <v>0</v>
      </c>
      <c r="AU195" s="199">
        <v>0</v>
      </c>
      <c r="AV195" s="199">
        <v>0</v>
      </c>
      <c r="AW195" s="199">
        <v>0</v>
      </c>
      <c r="AX195" s="199">
        <v>0</v>
      </c>
      <c r="AY195" s="199">
        <v>0</v>
      </c>
      <c r="AZ195" s="199">
        <v>0</v>
      </c>
      <c r="BA195" s="199">
        <v>0</v>
      </c>
      <c r="BB195" s="199">
        <v>0</v>
      </c>
      <c r="BC195" s="199">
        <v>0</v>
      </c>
      <c r="BD195" s="199">
        <v>0</v>
      </c>
      <c r="BE195" s="199">
        <v>0</v>
      </c>
      <c r="BF195" s="199">
        <v>0</v>
      </c>
      <c r="BG195" s="199">
        <v>0</v>
      </c>
      <c r="BH195" s="199">
        <v>0</v>
      </c>
      <c r="BI195" s="199">
        <v>0</v>
      </c>
      <c r="BJ195" s="199">
        <v>0</v>
      </c>
      <c r="BK195" s="199">
        <v>0</v>
      </c>
      <c r="BL195" s="199">
        <v>0</v>
      </c>
      <c r="BM195" s="199">
        <v>0</v>
      </c>
      <c r="BN195" s="199">
        <v>0</v>
      </c>
      <c r="BO195" s="199">
        <v>0</v>
      </c>
      <c r="BP195" s="199">
        <v>0</v>
      </c>
      <c r="BQ195" s="199">
        <v>0</v>
      </c>
      <c r="BR195" s="199">
        <v>0</v>
      </c>
      <c r="BS195" s="199">
        <v>0</v>
      </c>
      <c r="BT195" s="199">
        <v>0</v>
      </c>
      <c r="BU195" s="199">
        <v>0</v>
      </c>
      <c r="BV195" s="199">
        <v>0</v>
      </c>
      <c r="BW195" s="199">
        <v>0</v>
      </c>
      <c r="BX195" s="199">
        <v>0</v>
      </c>
      <c r="BY195" s="199">
        <v>0</v>
      </c>
      <c r="BZ195" s="199">
        <v>0</v>
      </c>
      <c r="CA195" s="199">
        <v>0</v>
      </c>
      <c r="CB195" s="199">
        <v>0</v>
      </c>
      <c r="CC195" s="199">
        <v>0</v>
      </c>
      <c r="CD195" s="199">
        <v>0</v>
      </c>
      <c r="CE195" s="199">
        <v>0</v>
      </c>
      <c r="CF195" s="199">
        <v>0</v>
      </c>
      <c r="CG195" s="199">
        <v>0</v>
      </c>
      <c r="CH195" s="199">
        <v>0</v>
      </c>
      <c r="CI195" s="199">
        <v>0</v>
      </c>
      <c r="CJ195" s="199">
        <v>0</v>
      </c>
      <c r="CK195" s="199">
        <v>0</v>
      </c>
      <c r="CL195" s="199">
        <v>0</v>
      </c>
      <c r="CM195" s="199">
        <v>0</v>
      </c>
      <c r="CN195" s="199">
        <v>0</v>
      </c>
      <c r="CO195" s="199">
        <v>0</v>
      </c>
      <c r="CP195" s="199">
        <v>0</v>
      </c>
      <c r="CQ195" s="199">
        <v>0</v>
      </c>
      <c r="CR195" s="199">
        <v>0</v>
      </c>
      <c r="CS195" s="199">
        <v>0</v>
      </c>
      <c r="CT195" s="199">
        <v>0</v>
      </c>
      <c r="CU195" s="199">
        <v>0</v>
      </c>
      <c r="CV195" s="199">
        <v>0</v>
      </c>
      <c r="CW195" s="199">
        <v>0</v>
      </c>
      <c r="CX195" s="199">
        <v>0</v>
      </c>
      <c r="CY195" s="199">
        <v>0</v>
      </c>
      <c r="CZ195" s="199">
        <v>0</v>
      </c>
      <c r="DA195" s="199">
        <v>0</v>
      </c>
      <c r="DB195" s="199">
        <v>0</v>
      </c>
      <c r="DC195" s="199">
        <v>0</v>
      </c>
      <c r="DD195" s="199">
        <v>0</v>
      </c>
      <c r="DE195" s="199">
        <v>0</v>
      </c>
      <c r="DF195" s="199">
        <v>0</v>
      </c>
      <c r="DG195" s="199">
        <v>0</v>
      </c>
      <c r="DH195" s="199">
        <v>0</v>
      </c>
      <c r="DI195" s="199">
        <v>0</v>
      </c>
      <c r="DJ195" s="199">
        <v>0</v>
      </c>
      <c r="DK195" s="199">
        <v>0</v>
      </c>
      <c r="DL195" s="199">
        <v>0</v>
      </c>
      <c r="DM195" s="199">
        <v>0</v>
      </c>
      <c r="DN195" s="199">
        <v>0</v>
      </c>
      <c r="DO195" s="199">
        <v>0</v>
      </c>
      <c r="DP195" s="199">
        <v>0</v>
      </c>
      <c r="DQ195" s="199">
        <v>0</v>
      </c>
      <c r="DR195" s="199">
        <v>0</v>
      </c>
      <c r="DS195" s="199">
        <v>0</v>
      </c>
      <c r="DT195" s="199">
        <v>0</v>
      </c>
      <c r="DU195" s="199">
        <v>0</v>
      </c>
      <c r="DV195" s="199">
        <v>0</v>
      </c>
      <c r="DW195" s="199">
        <v>0</v>
      </c>
      <c r="DX195" s="199">
        <v>0</v>
      </c>
      <c r="DY195" s="199">
        <v>0</v>
      </c>
      <c r="DZ195" s="199">
        <v>0</v>
      </c>
      <c r="EA195" s="199">
        <v>0</v>
      </c>
      <c r="EB195" s="199">
        <v>0</v>
      </c>
      <c r="EC195" s="199">
        <v>0</v>
      </c>
      <c r="ED195" s="199">
        <v>0</v>
      </c>
      <c r="EE195" s="199">
        <v>0</v>
      </c>
      <c r="EF195" s="199">
        <v>0</v>
      </c>
      <c r="EG195" s="199">
        <v>0</v>
      </c>
      <c r="EH195" s="199">
        <v>0</v>
      </c>
      <c r="EI195" s="199">
        <v>0</v>
      </c>
      <c r="EJ195" s="199">
        <v>0</v>
      </c>
      <c r="EK195" s="199">
        <v>0</v>
      </c>
      <c r="EL195" s="199">
        <v>0</v>
      </c>
      <c r="EM195" s="199">
        <v>0</v>
      </c>
      <c r="EN195" s="199">
        <v>0</v>
      </c>
      <c r="EO195" s="199">
        <v>0</v>
      </c>
      <c r="EP195" s="199">
        <v>0</v>
      </c>
      <c r="EQ195" s="199">
        <v>0</v>
      </c>
      <c r="ER195" s="199">
        <v>0</v>
      </c>
      <c r="ES195" s="199">
        <v>0</v>
      </c>
    </row>
    <row r="196" spans="1:149" ht="12" customHeight="1">
      <c r="A196" s="53" t="s">
        <v>39</v>
      </c>
      <c r="B196" s="2" t="s">
        <v>54</v>
      </c>
      <c r="C196" s="2" t="s">
        <v>44</v>
      </c>
      <c r="D196" s="2" t="s">
        <v>45</v>
      </c>
      <c r="E196" s="87" t="s">
        <v>113</v>
      </c>
      <c r="F196" s="4">
        <v>0.501</v>
      </c>
      <c r="G196" s="2">
        <v>0.5</v>
      </c>
      <c r="H196" s="2">
        <v>14550</v>
      </c>
      <c r="I196" s="64">
        <v>72.8</v>
      </c>
      <c r="J196" s="64">
        <v>8.4</v>
      </c>
      <c r="K196" s="2">
        <v>28.35</v>
      </c>
      <c r="L196" s="2">
        <v>7.35</v>
      </c>
      <c r="M196" s="2">
        <v>4.7E-2</v>
      </c>
      <c r="N196" s="2">
        <v>0.8</v>
      </c>
      <c r="O196" s="2" t="s">
        <v>50</v>
      </c>
      <c r="P196" s="2">
        <v>1.2</v>
      </c>
      <c r="Q196" s="2">
        <v>1.2</v>
      </c>
      <c r="R196" s="2">
        <v>0.01</v>
      </c>
      <c r="S196" s="2">
        <v>0.12</v>
      </c>
      <c r="T196" s="2">
        <v>7.0000000000000001E-3</v>
      </c>
      <c r="U196" s="2">
        <v>3.2</v>
      </c>
      <c r="V196" s="2">
        <v>120</v>
      </c>
      <c r="W196" s="2">
        <v>12</v>
      </c>
      <c r="X196" s="157" t="s">
        <v>314</v>
      </c>
      <c r="Y196" s="288">
        <v>41684.167000000001</v>
      </c>
      <c r="Z196" s="289">
        <v>25350.507000000001</v>
      </c>
      <c r="AA196" s="290">
        <v>15583.645000000002</v>
      </c>
      <c r="AB196" s="92">
        <v>159769.86200000002</v>
      </c>
      <c r="AC196" s="92">
        <v>11116.889000000001</v>
      </c>
      <c r="AD196" s="291">
        <f t="shared" si="23"/>
        <v>4.0459832693356859</v>
      </c>
      <c r="AE196" s="292">
        <f t="shared" ref="AE196:AE241" si="24">SUM(AK196:AT196)</f>
        <v>18000</v>
      </c>
      <c r="AF196" s="291">
        <f>LOG(AE196)</f>
        <v>4.2552725051033065</v>
      </c>
      <c r="AG196" s="103">
        <v>2943683.7391640008</v>
      </c>
      <c r="AH196" s="98">
        <v>2496716.6</v>
      </c>
      <c r="AI196" s="213">
        <v>1355027.1</v>
      </c>
      <c r="AJ196" s="109">
        <v>1141689.5</v>
      </c>
      <c r="AK196" s="115">
        <v>1050</v>
      </c>
      <c r="AL196" s="115">
        <v>11750</v>
      </c>
      <c r="AM196" s="115">
        <v>0</v>
      </c>
      <c r="AN196" s="115">
        <v>1625</v>
      </c>
      <c r="AO196" s="116">
        <v>0</v>
      </c>
      <c r="AP196" s="115">
        <v>3575</v>
      </c>
      <c r="AQ196" s="115">
        <v>0</v>
      </c>
      <c r="AR196" s="115">
        <v>0</v>
      </c>
      <c r="AS196" s="115">
        <v>0</v>
      </c>
      <c r="AT196" s="115">
        <v>0</v>
      </c>
      <c r="AU196" s="199">
        <v>0</v>
      </c>
      <c r="AV196" s="199">
        <v>0</v>
      </c>
      <c r="AW196" s="199">
        <v>0</v>
      </c>
      <c r="AX196" s="199">
        <v>0</v>
      </c>
      <c r="AY196" s="199">
        <v>0</v>
      </c>
      <c r="AZ196" s="199">
        <v>0</v>
      </c>
      <c r="BA196" s="199">
        <v>0</v>
      </c>
      <c r="BB196" s="199">
        <v>0</v>
      </c>
      <c r="BC196" s="199">
        <v>175</v>
      </c>
      <c r="BD196" s="199">
        <v>0</v>
      </c>
      <c r="BE196" s="199">
        <v>0</v>
      </c>
      <c r="BF196" s="199">
        <v>0</v>
      </c>
      <c r="BG196" s="199">
        <v>0</v>
      </c>
      <c r="BH196" s="199">
        <v>0</v>
      </c>
      <c r="BI196" s="199">
        <v>0</v>
      </c>
      <c r="BJ196" s="199">
        <v>0</v>
      </c>
      <c r="BK196" s="199">
        <v>0</v>
      </c>
      <c r="BL196" s="199">
        <v>0</v>
      </c>
      <c r="BM196" s="199">
        <v>825</v>
      </c>
      <c r="BN196" s="199">
        <v>0</v>
      </c>
      <c r="BO196" s="199">
        <v>0</v>
      </c>
      <c r="BP196" s="199">
        <v>0</v>
      </c>
      <c r="BQ196" s="199">
        <v>0</v>
      </c>
      <c r="BR196" s="199">
        <v>0</v>
      </c>
      <c r="BS196" s="199">
        <v>0</v>
      </c>
      <c r="BT196" s="199">
        <v>0</v>
      </c>
      <c r="BU196" s="199">
        <v>0</v>
      </c>
      <c r="BV196" s="199">
        <v>0</v>
      </c>
      <c r="BW196" s="199">
        <v>0</v>
      </c>
      <c r="BX196" s="199">
        <v>0</v>
      </c>
      <c r="BY196" s="199">
        <v>50</v>
      </c>
      <c r="BZ196" s="199">
        <v>0</v>
      </c>
      <c r="CA196" s="199">
        <v>0</v>
      </c>
      <c r="CB196" s="199">
        <v>0</v>
      </c>
      <c r="CC196" s="199">
        <v>0</v>
      </c>
      <c r="CD196" s="199">
        <v>0</v>
      </c>
      <c r="CE196" s="199">
        <v>0</v>
      </c>
      <c r="CF196" s="199">
        <v>0</v>
      </c>
      <c r="CG196" s="199">
        <v>0</v>
      </c>
      <c r="CH196" s="199">
        <v>0</v>
      </c>
      <c r="CI196" s="199">
        <v>0</v>
      </c>
      <c r="CJ196" s="199">
        <v>0</v>
      </c>
      <c r="CK196" s="199">
        <v>0</v>
      </c>
      <c r="CL196" s="199">
        <v>0</v>
      </c>
      <c r="CM196" s="199">
        <v>0</v>
      </c>
      <c r="CN196" s="199">
        <v>25</v>
      </c>
      <c r="CO196" s="199">
        <v>225</v>
      </c>
      <c r="CP196" s="199">
        <v>25</v>
      </c>
      <c r="CQ196" s="199">
        <v>0</v>
      </c>
      <c r="CR196" s="199">
        <v>275</v>
      </c>
      <c r="CS196" s="199">
        <v>0</v>
      </c>
      <c r="CT196" s="199">
        <v>0</v>
      </c>
      <c r="CU196" s="199">
        <v>0</v>
      </c>
      <c r="CV196" s="199">
        <v>0</v>
      </c>
      <c r="CW196" s="199">
        <v>0</v>
      </c>
      <c r="CX196" s="199">
        <v>0</v>
      </c>
      <c r="CY196" s="199">
        <v>0</v>
      </c>
      <c r="CZ196" s="199">
        <v>0</v>
      </c>
      <c r="DA196" s="199">
        <v>1150</v>
      </c>
      <c r="DB196" s="199">
        <v>0</v>
      </c>
      <c r="DC196" s="199">
        <v>0</v>
      </c>
      <c r="DD196" s="199">
        <v>0</v>
      </c>
      <c r="DE196" s="199">
        <v>0</v>
      </c>
      <c r="DF196" s="199">
        <v>0</v>
      </c>
      <c r="DG196" s="199">
        <v>0</v>
      </c>
      <c r="DH196" s="199">
        <v>0</v>
      </c>
      <c r="DI196" s="199">
        <v>10050</v>
      </c>
      <c r="DJ196" s="199">
        <v>0</v>
      </c>
      <c r="DK196" s="199">
        <v>0</v>
      </c>
      <c r="DL196" s="199">
        <v>0</v>
      </c>
      <c r="DM196" s="199">
        <v>0</v>
      </c>
      <c r="DN196" s="199">
        <v>0</v>
      </c>
      <c r="DO196" s="199">
        <v>0</v>
      </c>
      <c r="DP196" s="199">
        <v>0</v>
      </c>
      <c r="DQ196" s="199">
        <v>0</v>
      </c>
      <c r="DR196" s="199">
        <v>0</v>
      </c>
      <c r="DS196" s="199">
        <v>0</v>
      </c>
      <c r="DT196" s="199">
        <v>0</v>
      </c>
      <c r="DU196" s="199">
        <v>0</v>
      </c>
      <c r="DV196" s="199">
        <v>0</v>
      </c>
      <c r="DW196" s="199">
        <v>0</v>
      </c>
      <c r="DX196" s="199">
        <v>1550</v>
      </c>
      <c r="DY196" s="199">
        <v>0</v>
      </c>
      <c r="DZ196" s="199">
        <v>75</v>
      </c>
      <c r="EA196" s="199">
        <v>0</v>
      </c>
      <c r="EB196" s="199">
        <v>0</v>
      </c>
      <c r="EC196" s="199">
        <v>0</v>
      </c>
      <c r="ED196" s="199">
        <v>0</v>
      </c>
      <c r="EE196" s="199">
        <v>0</v>
      </c>
      <c r="EF196" s="199">
        <v>0</v>
      </c>
      <c r="EG196" s="199">
        <v>3575</v>
      </c>
      <c r="EH196" s="199">
        <v>0</v>
      </c>
      <c r="EI196" s="199">
        <v>0</v>
      </c>
      <c r="EJ196" s="199">
        <v>0</v>
      </c>
      <c r="EK196" s="199">
        <v>0</v>
      </c>
      <c r="EL196" s="199">
        <v>0</v>
      </c>
      <c r="EM196" s="199">
        <v>0</v>
      </c>
      <c r="EN196" s="199">
        <v>0</v>
      </c>
      <c r="EO196" s="199">
        <v>0</v>
      </c>
      <c r="EP196" s="199">
        <v>0</v>
      </c>
      <c r="EQ196" s="199">
        <v>0</v>
      </c>
      <c r="ER196" s="199">
        <v>0</v>
      </c>
      <c r="ES196" s="199">
        <v>0</v>
      </c>
    </row>
    <row r="197" spans="1:149" ht="12" customHeight="1" thickBot="1">
      <c r="A197" s="56" t="s">
        <v>39</v>
      </c>
      <c r="B197" s="12" t="s">
        <v>54</v>
      </c>
      <c r="C197" s="12" t="s">
        <v>44</v>
      </c>
      <c r="D197" s="12" t="s">
        <v>45</v>
      </c>
      <c r="E197" s="89" t="s">
        <v>114</v>
      </c>
      <c r="F197" s="14">
        <v>4.5</v>
      </c>
      <c r="G197" s="2" t="s">
        <v>29</v>
      </c>
      <c r="H197" s="2">
        <v>19330</v>
      </c>
      <c r="I197" s="64">
        <v>25.8</v>
      </c>
      <c r="J197" s="64">
        <v>11.45</v>
      </c>
      <c r="K197" s="2">
        <v>27.26</v>
      </c>
      <c r="L197" s="2">
        <v>7.05</v>
      </c>
      <c r="M197" s="2" t="s">
        <v>29</v>
      </c>
      <c r="N197" s="2">
        <v>0.72</v>
      </c>
      <c r="O197" s="2" t="s">
        <v>50</v>
      </c>
      <c r="P197" s="2">
        <v>0.96</v>
      </c>
      <c r="Q197" s="2">
        <v>0.96</v>
      </c>
      <c r="R197" s="2">
        <v>3.4000000000000002E-2</v>
      </c>
      <c r="S197" s="2">
        <v>0.11</v>
      </c>
      <c r="T197" s="2">
        <v>8.9999999999999993E-3</v>
      </c>
      <c r="U197" s="2">
        <v>3.3</v>
      </c>
      <c r="V197" s="2" t="s">
        <v>29</v>
      </c>
      <c r="W197" s="2" t="s">
        <v>29</v>
      </c>
      <c r="X197" s="157" t="s">
        <v>314</v>
      </c>
      <c r="Y197" s="288">
        <v>35234.038</v>
      </c>
      <c r="Z197" s="289">
        <v>7500.15</v>
      </c>
      <c r="AA197" s="290">
        <v>27100.542000000001</v>
      </c>
      <c r="AB197" s="93">
        <v>222787.78900000002</v>
      </c>
      <c r="AC197" s="93">
        <v>6650.1330000000007</v>
      </c>
      <c r="AD197" s="291">
        <f t="shared" si="23"/>
        <v>3.8228303311058851</v>
      </c>
      <c r="AE197" s="292">
        <f t="shared" si="24"/>
        <v>1741.6666666666667</v>
      </c>
      <c r="AF197" s="291">
        <f>LOG(AE197)</f>
        <v>3.2409650400634291</v>
      </c>
      <c r="AG197" s="101">
        <v>2319869.9964720006</v>
      </c>
      <c r="AH197" s="102">
        <v>2141709.5</v>
      </c>
      <c r="AI197" s="110">
        <v>1043354.2000000001</v>
      </c>
      <c r="AJ197" s="110">
        <v>1098355.3</v>
      </c>
      <c r="AK197" s="114">
        <v>558.33333333333326</v>
      </c>
      <c r="AL197" s="114">
        <v>1058.3333333333335</v>
      </c>
      <c r="AM197" s="114">
        <v>0</v>
      </c>
      <c r="AN197" s="114">
        <v>83.333333333333329</v>
      </c>
      <c r="AO197" s="114">
        <v>0</v>
      </c>
      <c r="AP197" s="114">
        <v>25</v>
      </c>
      <c r="AQ197" s="114">
        <v>0</v>
      </c>
      <c r="AR197" s="114">
        <v>0</v>
      </c>
      <c r="AS197" s="114">
        <v>0</v>
      </c>
      <c r="AT197" s="117">
        <v>16.666666666666668</v>
      </c>
      <c r="AU197" s="199">
        <v>0</v>
      </c>
      <c r="AV197" s="199">
        <v>0</v>
      </c>
      <c r="AW197" s="199">
        <v>0</v>
      </c>
      <c r="AX197" s="199">
        <v>0</v>
      </c>
      <c r="AY197" s="199">
        <v>0</v>
      </c>
      <c r="AZ197" s="199">
        <v>0</v>
      </c>
      <c r="BA197" s="199">
        <v>0</v>
      </c>
      <c r="BB197" s="199">
        <v>0</v>
      </c>
      <c r="BC197" s="199">
        <v>225</v>
      </c>
      <c r="BD197" s="199">
        <v>0</v>
      </c>
      <c r="BE197" s="199">
        <v>0</v>
      </c>
      <c r="BF197" s="199">
        <v>0</v>
      </c>
      <c r="BG197" s="199">
        <v>0</v>
      </c>
      <c r="BH197" s="199">
        <v>0</v>
      </c>
      <c r="BI197" s="199">
        <v>0</v>
      </c>
      <c r="BJ197" s="199">
        <v>0</v>
      </c>
      <c r="BK197" s="199">
        <v>0</v>
      </c>
      <c r="BL197" s="199">
        <v>0</v>
      </c>
      <c r="BM197" s="199">
        <v>125</v>
      </c>
      <c r="BN197" s="199">
        <v>0</v>
      </c>
      <c r="BO197" s="199">
        <v>8.3333333333333339</v>
      </c>
      <c r="BP197" s="199">
        <v>0</v>
      </c>
      <c r="BQ197" s="199">
        <v>0</v>
      </c>
      <c r="BR197" s="199">
        <v>0</v>
      </c>
      <c r="BS197" s="199">
        <v>0</v>
      </c>
      <c r="BT197" s="199">
        <v>8.3333333333333339</v>
      </c>
      <c r="BU197" s="199">
        <v>0</v>
      </c>
      <c r="BV197" s="199">
        <v>0</v>
      </c>
      <c r="BW197" s="199">
        <v>83.333333333333314</v>
      </c>
      <c r="BX197" s="199">
        <v>0</v>
      </c>
      <c r="BY197" s="199">
        <v>91.666666666666657</v>
      </c>
      <c r="BZ197" s="199">
        <v>0</v>
      </c>
      <c r="CA197" s="199">
        <v>0</v>
      </c>
      <c r="CB197" s="199">
        <v>0</v>
      </c>
      <c r="CC197" s="199">
        <v>0</v>
      </c>
      <c r="CD197" s="199">
        <v>16.666666666666668</v>
      </c>
      <c r="CE197" s="199">
        <v>0</v>
      </c>
      <c r="CF197" s="199">
        <v>0</v>
      </c>
      <c r="CG197" s="199">
        <v>0</v>
      </c>
      <c r="CH197" s="199">
        <v>0</v>
      </c>
      <c r="CI197" s="199">
        <v>0</v>
      </c>
      <c r="CJ197" s="199">
        <v>0</v>
      </c>
      <c r="CK197" s="199">
        <v>0</v>
      </c>
      <c r="CL197" s="199">
        <v>0</v>
      </c>
      <c r="CM197" s="199">
        <v>0</v>
      </c>
      <c r="CN197" s="199">
        <v>766.66666666666674</v>
      </c>
      <c r="CO197" s="199">
        <v>108.33333333333334</v>
      </c>
      <c r="CP197" s="199">
        <v>0</v>
      </c>
      <c r="CQ197" s="199">
        <v>0</v>
      </c>
      <c r="CR197" s="199">
        <v>83.333333333333314</v>
      </c>
      <c r="CS197" s="199">
        <v>0</v>
      </c>
      <c r="CT197" s="199">
        <v>8.3333333333333339</v>
      </c>
      <c r="CU197" s="199">
        <v>0</v>
      </c>
      <c r="CV197" s="199">
        <v>0</v>
      </c>
      <c r="CW197" s="199">
        <v>0</v>
      </c>
      <c r="CX197" s="199">
        <v>16.666666666666668</v>
      </c>
      <c r="CY197" s="199">
        <v>0</v>
      </c>
      <c r="CZ197" s="199">
        <v>0</v>
      </c>
      <c r="DA197" s="199">
        <v>0</v>
      </c>
      <c r="DB197" s="199">
        <v>0</v>
      </c>
      <c r="DC197" s="199">
        <v>0</v>
      </c>
      <c r="DD197" s="199">
        <v>0</v>
      </c>
      <c r="DE197" s="199">
        <v>0</v>
      </c>
      <c r="DF197" s="199">
        <v>0</v>
      </c>
      <c r="DG197" s="199">
        <v>0</v>
      </c>
      <c r="DH197" s="199">
        <v>0</v>
      </c>
      <c r="DI197" s="199">
        <v>75</v>
      </c>
      <c r="DJ197" s="199">
        <v>0</v>
      </c>
      <c r="DK197" s="199">
        <v>0</v>
      </c>
      <c r="DL197" s="199">
        <v>0</v>
      </c>
      <c r="DM197" s="199">
        <v>0</v>
      </c>
      <c r="DN197" s="199">
        <v>0</v>
      </c>
      <c r="DO197" s="199">
        <v>0</v>
      </c>
      <c r="DP197" s="199">
        <v>0</v>
      </c>
      <c r="DQ197" s="199">
        <v>0</v>
      </c>
      <c r="DR197" s="199">
        <v>0</v>
      </c>
      <c r="DS197" s="199">
        <v>0</v>
      </c>
      <c r="DT197" s="199">
        <v>0</v>
      </c>
      <c r="DU197" s="199">
        <v>0</v>
      </c>
      <c r="DV197" s="199">
        <v>0</v>
      </c>
      <c r="DW197" s="199">
        <v>0</v>
      </c>
      <c r="DX197" s="199">
        <v>0</v>
      </c>
      <c r="DY197" s="199">
        <v>0</v>
      </c>
      <c r="DZ197" s="199">
        <v>8.3333333333333339</v>
      </c>
      <c r="EA197" s="199">
        <v>0</v>
      </c>
      <c r="EB197" s="199">
        <v>0</v>
      </c>
      <c r="EC197" s="199">
        <v>0</v>
      </c>
      <c r="ED197" s="199">
        <v>0</v>
      </c>
      <c r="EE197" s="199">
        <v>0</v>
      </c>
      <c r="EF197" s="199">
        <v>0</v>
      </c>
      <c r="EG197" s="199">
        <v>25</v>
      </c>
      <c r="EH197" s="199">
        <v>0</v>
      </c>
      <c r="EI197" s="199">
        <v>0</v>
      </c>
      <c r="EJ197" s="199">
        <v>0</v>
      </c>
      <c r="EK197" s="199">
        <v>0</v>
      </c>
      <c r="EL197" s="199">
        <v>0</v>
      </c>
      <c r="EM197" s="199">
        <v>0</v>
      </c>
      <c r="EN197" s="199">
        <v>0</v>
      </c>
      <c r="EO197" s="199">
        <v>0</v>
      </c>
      <c r="EP197" s="199">
        <v>16.666666666666668</v>
      </c>
      <c r="EQ197" s="199">
        <v>0</v>
      </c>
      <c r="ER197" s="199">
        <v>0</v>
      </c>
      <c r="ES197" s="199">
        <v>0</v>
      </c>
    </row>
    <row r="198" spans="1:149" ht="12" customHeight="1">
      <c r="A198" s="55" t="s">
        <v>39</v>
      </c>
      <c r="B198" s="11" t="s">
        <v>58</v>
      </c>
      <c r="C198" s="11" t="s">
        <v>56</v>
      </c>
      <c r="D198" s="11" t="s">
        <v>57</v>
      </c>
      <c r="E198" s="90" t="s">
        <v>113</v>
      </c>
      <c r="F198" s="13">
        <v>0.505</v>
      </c>
      <c r="G198" s="2">
        <v>0.7</v>
      </c>
      <c r="H198" s="2">
        <v>23530</v>
      </c>
      <c r="I198" s="64">
        <v>53.9</v>
      </c>
      <c r="J198" s="64">
        <v>14.15</v>
      </c>
      <c r="K198" s="2">
        <v>29.6</v>
      </c>
      <c r="L198" s="2">
        <v>7.25</v>
      </c>
      <c r="M198" s="2">
        <v>2.4E-2</v>
      </c>
      <c r="N198" s="2">
        <v>0.82</v>
      </c>
      <c r="O198" s="2" t="s">
        <v>50</v>
      </c>
      <c r="P198" s="2">
        <v>1.2</v>
      </c>
      <c r="Q198" s="2">
        <v>1.2</v>
      </c>
      <c r="R198" s="2">
        <v>6.9000000000000006E-2</v>
      </c>
      <c r="S198" s="2">
        <v>0.11</v>
      </c>
      <c r="T198" s="2">
        <v>2.1999999999999999E-2</v>
      </c>
      <c r="U198" s="2">
        <v>4.2</v>
      </c>
      <c r="V198" s="2">
        <v>120</v>
      </c>
      <c r="W198" s="2">
        <v>8</v>
      </c>
      <c r="X198" s="157" t="s">
        <v>314</v>
      </c>
      <c r="Y198" s="288">
        <v>70484.743000000002</v>
      </c>
      <c r="Z198" s="289">
        <v>13883.611000000001</v>
      </c>
      <c r="AA198" s="290">
        <v>55501.11</v>
      </c>
      <c r="AB198" s="94">
        <v>290955.81900000002</v>
      </c>
      <c r="AC198" s="94">
        <v>5700.1140000000005</v>
      </c>
      <c r="AD198" s="291">
        <f t="shared" si="23"/>
        <v>3.7558835414752716</v>
      </c>
      <c r="AE198" s="292">
        <f t="shared" si="24"/>
        <v>2590</v>
      </c>
      <c r="AF198" s="291">
        <f>LOG(AE198)</f>
        <v>3.4132997640812519</v>
      </c>
      <c r="AG198" s="98">
        <v>6406422.3258840013</v>
      </c>
      <c r="AH198" s="99">
        <v>4641759.5</v>
      </c>
      <c r="AI198" s="213">
        <v>2045040.9000000001</v>
      </c>
      <c r="AJ198" s="106">
        <v>2596718.6</v>
      </c>
      <c r="AK198" s="114">
        <v>375</v>
      </c>
      <c r="AL198" s="114">
        <v>855</v>
      </c>
      <c r="AM198" s="114">
        <v>5</v>
      </c>
      <c r="AN198" s="114">
        <v>35</v>
      </c>
      <c r="AO198" s="114">
        <v>0</v>
      </c>
      <c r="AP198" s="114">
        <v>1320</v>
      </c>
      <c r="AQ198" s="114">
        <v>0</v>
      </c>
      <c r="AR198" s="115">
        <v>0</v>
      </c>
      <c r="AS198" s="115">
        <v>0</v>
      </c>
      <c r="AT198" s="115">
        <v>0</v>
      </c>
      <c r="AU198" s="199">
        <v>0</v>
      </c>
      <c r="AV198" s="199">
        <v>0</v>
      </c>
      <c r="AW198" s="199">
        <v>0</v>
      </c>
      <c r="AX198" s="199">
        <v>0</v>
      </c>
      <c r="AY198" s="199">
        <v>0</v>
      </c>
      <c r="AZ198" s="199">
        <v>0</v>
      </c>
      <c r="BA198" s="199">
        <v>0</v>
      </c>
      <c r="BB198" s="199">
        <v>0</v>
      </c>
      <c r="BC198" s="199">
        <v>0</v>
      </c>
      <c r="BD198" s="199">
        <v>20</v>
      </c>
      <c r="BE198" s="199">
        <v>0</v>
      </c>
      <c r="BF198" s="199">
        <v>0</v>
      </c>
      <c r="BG198" s="199">
        <v>0</v>
      </c>
      <c r="BH198" s="199">
        <v>0</v>
      </c>
      <c r="BI198" s="199">
        <v>0</v>
      </c>
      <c r="BJ198" s="199">
        <v>0</v>
      </c>
      <c r="BK198" s="199">
        <v>0</v>
      </c>
      <c r="BL198" s="199">
        <v>0</v>
      </c>
      <c r="BM198" s="199">
        <v>350</v>
      </c>
      <c r="BN198" s="199">
        <v>0</v>
      </c>
      <c r="BO198" s="199">
        <v>0</v>
      </c>
      <c r="BP198" s="199">
        <v>0</v>
      </c>
      <c r="BQ198" s="199">
        <v>0</v>
      </c>
      <c r="BR198" s="199">
        <v>0</v>
      </c>
      <c r="BS198" s="199">
        <v>0</v>
      </c>
      <c r="BT198" s="199">
        <v>0</v>
      </c>
      <c r="BU198" s="199">
        <v>0</v>
      </c>
      <c r="BV198" s="199">
        <v>0</v>
      </c>
      <c r="BW198" s="199">
        <v>0</v>
      </c>
      <c r="BX198" s="199">
        <v>0</v>
      </c>
      <c r="BY198" s="199">
        <v>5</v>
      </c>
      <c r="BZ198" s="199">
        <v>0</v>
      </c>
      <c r="CA198" s="199">
        <v>0</v>
      </c>
      <c r="CB198" s="199">
        <v>0</v>
      </c>
      <c r="CC198" s="199">
        <v>0</v>
      </c>
      <c r="CD198" s="199">
        <v>0</v>
      </c>
      <c r="CE198" s="199">
        <v>0</v>
      </c>
      <c r="CF198" s="199">
        <v>0</v>
      </c>
      <c r="CG198" s="199">
        <v>0</v>
      </c>
      <c r="CH198" s="199">
        <v>0</v>
      </c>
      <c r="CI198" s="199">
        <v>0</v>
      </c>
      <c r="CJ198" s="199">
        <v>0</v>
      </c>
      <c r="CK198" s="199">
        <v>0</v>
      </c>
      <c r="CL198" s="199">
        <v>0</v>
      </c>
      <c r="CM198" s="199">
        <v>0</v>
      </c>
      <c r="CN198" s="199">
        <v>30</v>
      </c>
      <c r="CO198" s="199">
        <v>620</v>
      </c>
      <c r="CP198" s="199">
        <v>0</v>
      </c>
      <c r="CQ198" s="199">
        <v>35</v>
      </c>
      <c r="CR198" s="199">
        <v>60</v>
      </c>
      <c r="CS198" s="199">
        <v>0</v>
      </c>
      <c r="CT198" s="199">
        <v>0</v>
      </c>
      <c r="CU198" s="199">
        <v>0</v>
      </c>
      <c r="CV198" s="199">
        <v>5</v>
      </c>
      <c r="CW198" s="199">
        <v>5</v>
      </c>
      <c r="CX198" s="199">
        <v>5</v>
      </c>
      <c r="CY198" s="199">
        <v>0</v>
      </c>
      <c r="CZ198" s="199">
        <v>0</v>
      </c>
      <c r="DA198" s="199">
        <v>0</v>
      </c>
      <c r="DB198" s="199">
        <v>15</v>
      </c>
      <c r="DC198" s="199">
        <v>0</v>
      </c>
      <c r="DD198" s="199">
        <v>0</v>
      </c>
      <c r="DE198" s="199">
        <v>0</v>
      </c>
      <c r="DF198" s="199"/>
      <c r="DG198" s="199">
        <v>0</v>
      </c>
      <c r="DH198" s="199">
        <v>0</v>
      </c>
      <c r="DI198" s="199">
        <v>80</v>
      </c>
      <c r="DJ198" s="199">
        <v>0</v>
      </c>
      <c r="DK198" s="199">
        <v>0</v>
      </c>
      <c r="DL198" s="199">
        <v>0</v>
      </c>
      <c r="DM198" s="199">
        <v>0</v>
      </c>
      <c r="DN198" s="199">
        <v>5</v>
      </c>
      <c r="DO198" s="199">
        <v>0</v>
      </c>
      <c r="DP198" s="199">
        <v>0</v>
      </c>
      <c r="DQ198" s="199">
        <v>0</v>
      </c>
      <c r="DR198" s="199">
        <v>0</v>
      </c>
      <c r="DS198" s="199">
        <v>0</v>
      </c>
      <c r="DT198" s="199">
        <v>0</v>
      </c>
      <c r="DU198" s="199">
        <v>0</v>
      </c>
      <c r="DV198" s="199">
        <v>0</v>
      </c>
      <c r="DW198" s="199">
        <v>0</v>
      </c>
      <c r="DX198" s="199">
        <v>0</v>
      </c>
      <c r="DY198" s="199">
        <v>0</v>
      </c>
      <c r="DZ198" s="199">
        <v>35</v>
      </c>
      <c r="EA198" s="199">
        <v>0</v>
      </c>
      <c r="EB198" s="199">
        <v>0</v>
      </c>
      <c r="EC198" s="199">
        <v>0</v>
      </c>
      <c r="ED198" s="199">
        <v>0</v>
      </c>
      <c r="EE198" s="199">
        <v>0</v>
      </c>
      <c r="EF198" s="199">
        <v>0</v>
      </c>
      <c r="EG198" s="199">
        <v>1320</v>
      </c>
      <c r="EH198" s="199">
        <v>0</v>
      </c>
      <c r="EI198" s="199">
        <v>0</v>
      </c>
      <c r="EJ198" s="199">
        <v>0</v>
      </c>
      <c r="EK198" s="199">
        <v>0</v>
      </c>
      <c r="EL198" s="199">
        <v>0</v>
      </c>
      <c r="EM198" s="199">
        <v>0</v>
      </c>
      <c r="EN198" s="199">
        <v>0</v>
      </c>
      <c r="EO198" s="199">
        <v>0</v>
      </c>
      <c r="EP198" s="199">
        <v>0</v>
      </c>
      <c r="EQ198" s="199">
        <v>0</v>
      </c>
      <c r="ER198" s="199">
        <v>0</v>
      </c>
      <c r="ES198" s="199">
        <v>0</v>
      </c>
    </row>
    <row r="199" spans="1:149" ht="12" customHeight="1">
      <c r="A199" s="53" t="s">
        <v>39</v>
      </c>
      <c r="B199" s="2" t="s">
        <v>58</v>
      </c>
      <c r="C199" s="2" t="s">
        <v>56</v>
      </c>
      <c r="D199" s="2" t="s">
        <v>57</v>
      </c>
      <c r="E199" s="88" t="s">
        <v>114</v>
      </c>
      <c r="F199" s="4">
        <v>4</v>
      </c>
      <c r="G199" s="2" t="s">
        <v>29</v>
      </c>
      <c r="H199" s="2">
        <v>26920</v>
      </c>
      <c r="I199" s="64">
        <v>25.8</v>
      </c>
      <c r="J199" s="64">
        <v>16.41</v>
      </c>
      <c r="K199" s="2">
        <v>29.29</v>
      </c>
      <c r="L199" s="2">
        <v>7.13</v>
      </c>
      <c r="M199" s="2" t="s">
        <v>29</v>
      </c>
      <c r="N199" s="2">
        <v>0.86</v>
      </c>
      <c r="O199" s="2">
        <v>0.01</v>
      </c>
      <c r="P199" s="2">
        <v>1.2</v>
      </c>
      <c r="Q199" s="2">
        <v>1.2</v>
      </c>
      <c r="R199" s="2">
        <v>0.23</v>
      </c>
      <c r="S199" s="2">
        <v>8.5999999999999993E-2</v>
      </c>
      <c r="T199" s="2">
        <v>3.4000000000000002E-2</v>
      </c>
      <c r="U199" s="2">
        <v>4.0999999999999996</v>
      </c>
      <c r="V199" s="2" t="s">
        <v>29</v>
      </c>
      <c r="W199" s="2" t="s">
        <v>29</v>
      </c>
      <c r="X199" s="157" t="s">
        <v>314</v>
      </c>
      <c r="Y199" s="288">
        <v>35984.053</v>
      </c>
      <c r="Z199" s="289">
        <v>7450.1490000000003</v>
      </c>
      <c r="AA199" s="290">
        <v>27833.89</v>
      </c>
      <c r="AB199" s="92">
        <v>203670.74</v>
      </c>
      <c r="AC199" s="92">
        <v>3800.0760000000005</v>
      </c>
      <c r="AD199" s="291"/>
      <c r="AE199" s="292">
        <f t="shared" si="24"/>
        <v>221.25</v>
      </c>
      <c r="AF199" s="291"/>
      <c r="AG199" s="100">
        <v>6012246.3758560009</v>
      </c>
      <c r="AH199" s="99">
        <v>5291772.5</v>
      </c>
      <c r="AI199" s="109">
        <v>2360047.2000000002</v>
      </c>
      <c r="AJ199" s="106">
        <v>2931725.3000000003</v>
      </c>
      <c r="AK199" s="114">
        <v>117.5</v>
      </c>
      <c r="AL199" s="114">
        <v>5</v>
      </c>
      <c r="AM199" s="114">
        <v>96.25</v>
      </c>
      <c r="AN199" s="114">
        <v>0</v>
      </c>
      <c r="AO199" s="114">
        <v>2.5</v>
      </c>
      <c r="AP199" s="114">
        <v>0</v>
      </c>
      <c r="AQ199" s="114">
        <v>0</v>
      </c>
      <c r="AR199" s="114">
        <v>0</v>
      </c>
      <c r="AS199" s="114">
        <v>0</v>
      </c>
      <c r="AT199" s="114">
        <v>0</v>
      </c>
      <c r="AU199" s="199">
        <v>0</v>
      </c>
      <c r="AV199" s="199">
        <v>0</v>
      </c>
      <c r="AW199" s="199">
        <v>0</v>
      </c>
      <c r="AX199" s="199">
        <v>0</v>
      </c>
      <c r="AY199" s="199">
        <v>0</v>
      </c>
      <c r="AZ199" s="199">
        <v>0</v>
      </c>
      <c r="BA199" s="199">
        <v>0</v>
      </c>
      <c r="BB199" s="199">
        <v>0</v>
      </c>
      <c r="BC199" s="199">
        <v>52.5</v>
      </c>
      <c r="BD199" s="199">
        <v>0</v>
      </c>
      <c r="BE199" s="199">
        <v>1.25</v>
      </c>
      <c r="BF199" s="199">
        <v>0</v>
      </c>
      <c r="BG199" s="199">
        <v>0</v>
      </c>
      <c r="BH199" s="199">
        <v>0</v>
      </c>
      <c r="BI199" s="199">
        <v>0</v>
      </c>
      <c r="BJ199" s="199">
        <v>0</v>
      </c>
      <c r="BK199" s="199">
        <v>0</v>
      </c>
      <c r="BL199" s="199">
        <v>0</v>
      </c>
      <c r="BM199" s="199">
        <v>63.75</v>
      </c>
      <c r="BN199" s="199">
        <v>0</v>
      </c>
      <c r="BO199" s="199">
        <v>0</v>
      </c>
      <c r="BP199" s="199">
        <v>0</v>
      </c>
      <c r="BQ199" s="199">
        <v>0</v>
      </c>
      <c r="BR199" s="199">
        <v>0</v>
      </c>
      <c r="BS199" s="199">
        <v>0</v>
      </c>
      <c r="BT199" s="199">
        <v>1.25</v>
      </c>
      <c r="BU199" s="199">
        <v>0</v>
      </c>
      <c r="BV199" s="199">
        <v>0</v>
      </c>
      <c r="BW199" s="199">
        <v>0</v>
      </c>
      <c r="BX199" s="199">
        <v>0</v>
      </c>
      <c r="BY199" s="199">
        <v>3.75</v>
      </c>
      <c r="BZ199" s="199">
        <v>0</v>
      </c>
      <c r="CA199" s="199">
        <v>0</v>
      </c>
      <c r="CB199" s="199">
        <v>0</v>
      </c>
      <c r="CC199" s="199">
        <v>0</v>
      </c>
      <c r="CD199" s="199">
        <v>0</v>
      </c>
      <c r="CE199" s="199">
        <v>0</v>
      </c>
      <c r="CF199" s="199">
        <v>0</v>
      </c>
      <c r="CG199" s="199">
        <v>0</v>
      </c>
      <c r="CH199" s="199">
        <v>0</v>
      </c>
      <c r="CI199" s="199">
        <v>0</v>
      </c>
      <c r="CJ199" s="199">
        <v>0</v>
      </c>
      <c r="CK199" s="199">
        <v>0</v>
      </c>
      <c r="CL199" s="199">
        <v>23.75</v>
      </c>
      <c r="CM199" s="199">
        <v>0</v>
      </c>
      <c r="CN199" s="199">
        <v>31.25</v>
      </c>
      <c r="CO199" s="199">
        <v>21.25</v>
      </c>
      <c r="CP199" s="199">
        <v>0</v>
      </c>
      <c r="CQ199" s="199">
        <v>17.5</v>
      </c>
      <c r="CR199" s="199">
        <v>1.25</v>
      </c>
      <c r="CS199" s="199">
        <v>0</v>
      </c>
      <c r="CT199" s="199">
        <v>0</v>
      </c>
      <c r="CU199" s="199">
        <v>0</v>
      </c>
      <c r="CV199" s="199">
        <v>0</v>
      </c>
      <c r="CW199" s="199">
        <v>1.25</v>
      </c>
      <c r="CX199" s="199">
        <v>0</v>
      </c>
      <c r="CY199" s="199">
        <v>0</v>
      </c>
      <c r="CZ199" s="199">
        <v>0</v>
      </c>
      <c r="DA199" s="199">
        <v>0</v>
      </c>
      <c r="DB199" s="199">
        <v>0</v>
      </c>
      <c r="DC199" s="199">
        <v>0</v>
      </c>
      <c r="DD199" s="199">
        <v>0</v>
      </c>
      <c r="DE199" s="199">
        <v>0</v>
      </c>
      <c r="DF199" s="199">
        <v>0</v>
      </c>
      <c r="DG199" s="199">
        <v>0</v>
      </c>
      <c r="DH199" s="199">
        <v>0</v>
      </c>
      <c r="DI199" s="199">
        <v>0</v>
      </c>
      <c r="DJ199" s="199">
        <v>0</v>
      </c>
      <c r="DK199" s="199">
        <v>0</v>
      </c>
      <c r="DL199" s="199">
        <v>0</v>
      </c>
      <c r="DM199" s="199">
        <v>0</v>
      </c>
      <c r="DN199" s="199">
        <v>0</v>
      </c>
      <c r="DO199" s="199">
        <v>0</v>
      </c>
      <c r="DP199" s="199">
        <v>0</v>
      </c>
      <c r="DQ199" s="199">
        <v>0</v>
      </c>
      <c r="DR199" s="199">
        <v>0</v>
      </c>
      <c r="DS199" s="199">
        <v>0</v>
      </c>
      <c r="DT199" s="199">
        <v>0</v>
      </c>
      <c r="DU199" s="199">
        <v>0</v>
      </c>
      <c r="DV199" s="199">
        <v>0</v>
      </c>
      <c r="DW199" s="199">
        <v>0</v>
      </c>
      <c r="DX199" s="199">
        <v>0</v>
      </c>
      <c r="DY199" s="199">
        <v>2.5</v>
      </c>
      <c r="DZ199" s="199">
        <v>0</v>
      </c>
      <c r="EA199" s="199">
        <v>0</v>
      </c>
      <c r="EB199" s="199">
        <v>0</v>
      </c>
      <c r="EC199" s="199">
        <v>0</v>
      </c>
      <c r="ED199" s="199">
        <v>0</v>
      </c>
      <c r="EE199" s="199">
        <v>0</v>
      </c>
      <c r="EF199" s="199">
        <v>0</v>
      </c>
      <c r="EG199" s="199">
        <v>0</v>
      </c>
      <c r="EH199" s="199">
        <v>0</v>
      </c>
      <c r="EI199" s="199">
        <v>0</v>
      </c>
      <c r="EJ199" s="199">
        <v>0</v>
      </c>
      <c r="EK199" s="199">
        <v>0</v>
      </c>
      <c r="EL199" s="199">
        <v>0</v>
      </c>
      <c r="EM199" s="199">
        <v>0</v>
      </c>
      <c r="EN199" s="199">
        <v>0</v>
      </c>
      <c r="EO199" s="199">
        <v>0</v>
      </c>
      <c r="EP199" s="199">
        <v>0</v>
      </c>
      <c r="EQ199" s="199">
        <v>0</v>
      </c>
      <c r="ER199" s="199">
        <v>0</v>
      </c>
      <c r="ES199" s="199">
        <v>0</v>
      </c>
    </row>
    <row r="200" spans="1:149" ht="12" customHeight="1">
      <c r="A200" s="53" t="s">
        <v>39</v>
      </c>
      <c r="B200" s="2" t="s">
        <v>60</v>
      </c>
      <c r="C200" s="2" t="s">
        <v>56</v>
      </c>
      <c r="D200" s="2" t="s">
        <v>57</v>
      </c>
      <c r="E200" s="87" t="s">
        <v>113</v>
      </c>
      <c r="F200" s="4">
        <v>0.51200000000000001</v>
      </c>
      <c r="G200" s="2">
        <v>0.8</v>
      </c>
      <c r="H200" s="2">
        <v>28340</v>
      </c>
      <c r="I200" s="64">
        <v>42.8</v>
      </c>
      <c r="J200" s="64">
        <v>17.38</v>
      </c>
      <c r="K200" s="2">
        <v>28.54</v>
      </c>
      <c r="L200" s="2">
        <v>7.37</v>
      </c>
      <c r="M200" s="2">
        <v>1.2999999999999999E-2</v>
      </c>
      <c r="N200" s="2">
        <v>0.61</v>
      </c>
      <c r="O200" s="2">
        <v>1.7000000000000001E-2</v>
      </c>
      <c r="P200" s="2">
        <v>0.93</v>
      </c>
      <c r="Q200" s="2">
        <v>0.95</v>
      </c>
      <c r="R200" s="2">
        <v>7.8E-2</v>
      </c>
      <c r="S200" s="2">
        <v>9.9000000000000005E-2</v>
      </c>
      <c r="T200" s="2">
        <v>2.4E-2</v>
      </c>
      <c r="U200" s="2">
        <v>4.0999999999999996</v>
      </c>
      <c r="V200" s="2">
        <v>120</v>
      </c>
      <c r="W200" s="2">
        <v>15</v>
      </c>
      <c r="X200" s="157" t="s">
        <v>314</v>
      </c>
      <c r="Y200" s="288">
        <v>98085.295000000013</v>
      </c>
      <c r="Z200" s="289">
        <v>25850.517000000003</v>
      </c>
      <c r="AA200" s="290">
        <v>74651.493000000002</v>
      </c>
      <c r="AB200" s="92">
        <v>533310.66600000008</v>
      </c>
      <c r="AC200" s="92">
        <v>52251.045000000006</v>
      </c>
      <c r="AD200" s="291"/>
      <c r="AE200" s="292">
        <f t="shared" si="24"/>
        <v>602.5</v>
      </c>
      <c r="AF200" s="291"/>
      <c r="AG200" s="98">
        <v>7276003.5838280013</v>
      </c>
      <c r="AH200" s="99">
        <v>7285145.7000000011</v>
      </c>
      <c r="AI200" s="213">
        <v>4370087.4000000004</v>
      </c>
      <c r="AJ200" s="106">
        <v>2915058.3000000003</v>
      </c>
      <c r="AK200" s="114">
        <v>65</v>
      </c>
      <c r="AL200" s="114">
        <v>287.5</v>
      </c>
      <c r="AM200" s="114">
        <v>0</v>
      </c>
      <c r="AN200" s="114">
        <v>17.5</v>
      </c>
      <c r="AO200" s="114">
        <v>0</v>
      </c>
      <c r="AP200" s="114">
        <v>232.5</v>
      </c>
      <c r="AQ200" s="114">
        <v>0</v>
      </c>
      <c r="AR200" s="114">
        <v>0</v>
      </c>
      <c r="AS200" s="114">
        <v>0</v>
      </c>
      <c r="AT200" s="114">
        <v>0</v>
      </c>
      <c r="AU200" s="199">
        <v>0</v>
      </c>
      <c r="AV200" s="199">
        <v>0</v>
      </c>
      <c r="AW200" s="199">
        <v>0</v>
      </c>
      <c r="AX200" s="199">
        <v>0</v>
      </c>
      <c r="AY200" s="199">
        <v>0</v>
      </c>
      <c r="AZ200" s="199">
        <v>0</v>
      </c>
      <c r="BA200" s="199">
        <v>0</v>
      </c>
      <c r="BB200" s="199">
        <v>2.5</v>
      </c>
      <c r="BC200" s="199">
        <v>0</v>
      </c>
      <c r="BD200" s="199">
        <v>0</v>
      </c>
      <c r="BE200" s="199">
        <v>0</v>
      </c>
      <c r="BF200" s="199">
        <v>0</v>
      </c>
      <c r="BG200" s="199">
        <v>0</v>
      </c>
      <c r="BH200" s="199">
        <v>2.5</v>
      </c>
      <c r="BI200" s="199">
        <v>0</v>
      </c>
      <c r="BJ200" s="199">
        <v>0</v>
      </c>
      <c r="BK200" s="199">
        <v>0</v>
      </c>
      <c r="BL200" s="199">
        <v>0</v>
      </c>
      <c r="BM200" s="199">
        <v>55</v>
      </c>
      <c r="BN200" s="199">
        <v>0</v>
      </c>
      <c r="BO200" s="199">
        <v>0</v>
      </c>
      <c r="BP200" s="199">
        <v>0</v>
      </c>
      <c r="BQ200" s="199">
        <v>0</v>
      </c>
      <c r="BR200" s="199">
        <v>0</v>
      </c>
      <c r="BS200" s="199">
        <v>0</v>
      </c>
      <c r="BT200" s="199">
        <v>0</v>
      </c>
      <c r="BU200" s="199">
        <v>0</v>
      </c>
      <c r="BV200" s="199">
        <v>0</v>
      </c>
      <c r="BW200" s="199">
        <v>0</v>
      </c>
      <c r="BX200" s="199">
        <v>0</v>
      </c>
      <c r="BY200" s="199">
        <v>2.5</v>
      </c>
      <c r="BZ200" s="199">
        <v>0</v>
      </c>
      <c r="CA200" s="199">
        <v>0</v>
      </c>
      <c r="CB200" s="199">
        <v>0</v>
      </c>
      <c r="CC200" s="199">
        <v>0</v>
      </c>
      <c r="CD200" s="199">
        <v>2.5</v>
      </c>
      <c r="CE200" s="199">
        <v>2.5</v>
      </c>
      <c r="CF200" s="199">
        <v>20</v>
      </c>
      <c r="CG200" s="199">
        <v>0</v>
      </c>
      <c r="CH200" s="199">
        <v>0</v>
      </c>
      <c r="CI200" s="199">
        <v>0</v>
      </c>
      <c r="CJ200" s="199">
        <v>0</v>
      </c>
      <c r="CK200" s="199">
        <v>0</v>
      </c>
      <c r="CL200" s="199">
        <v>0</v>
      </c>
      <c r="CM200" s="199">
        <v>0</v>
      </c>
      <c r="CN200" s="199">
        <v>90</v>
      </c>
      <c r="CO200" s="199">
        <v>7.5</v>
      </c>
      <c r="CP200" s="199">
        <v>0</v>
      </c>
      <c r="CQ200" s="199">
        <v>20</v>
      </c>
      <c r="CR200" s="199">
        <v>5</v>
      </c>
      <c r="CS200" s="199">
        <v>0</v>
      </c>
      <c r="CT200" s="199">
        <v>0</v>
      </c>
      <c r="CU200" s="199">
        <v>2.5</v>
      </c>
      <c r="CV200" s="199">
        <v>0</v>
      </c>
      <c r="CW200" s="199">
        <v>0</v>
      </c>
      <c r="CX200" s="199">
        <v>0</v>
      </c>
      <c r="CY200" s="199">
        <v>0</v>
      </c>
      <c r="CZ200" s="199">
        <v>0</v>
      </c>
      <c r="DA200" s="199">
        <v>0</v>
      </c>
      <c r="DB200" s="199">
        <v>0</v>
      </c>
      <c r="DC200" s="199">
        <v>0</v>
      </c>
      <c r="DD200" s="199">
        <v>0</v>
      </c>
      <c r="DE200" s="199">
        <v>0</v>
      </c>
      <c r="DF200" s="199">
        <v>0</v>
      </c>
      <c r="DG200" s="199">
        <v>0</v>
      </c>
      <c r="DH200" s="199">
        <v>2.5</v>
      </c>
      <c r="DI200" s="199">
        <v>137.5</v>
      </c>
      <c r="DJ200" s="199">
        <v>0</v>
      </c>
      <c r="DK200" s="199">
        <v>0</v>
      </c>
      <c r="DL200" s="199">
        <v>0</v>
      </c>
      <c r="DM200" s="199">
        <v>0</v>
      </c>
      <c r="DN200" s="199">
        <v>0</v>
      </c>
      <c r="DO200" s="199">
        <v>0</v>
      </c>
      <c r="DP200" s="199">
        <v>0</v>
      </c>
      <c r="DQ200" s="199">
        <v>0</v>
      </c>
      <c r="DR200" s="199">
        <v>0</v>
      </c>
      <c r="DS200" s="199">
        <v>0</v>
      </c>
      <c r="DT200" s="199">
        <v>0</v>
      </c>
      <c r="DU200" s="199">
        <v>0</v>
      </c>
      <c r="DV200" s="199">
        <v>0</v>
      </c>
      <c r="DW200" s="199">
        <v>0</v>
      </c>
      <c r="DX200" s="199">
        <v>0</v>
      </c>
      <c r="DY200" s="199">
        <v>12.5</v>
      </c>
      <c r="DZ200" s="199">
        <v>5</v>
      </c>
      <c r="EA200" s="199">
        <v>0</v>
      </c>
      <c r="EB200" s="199">
        <v>0</v>
      </c>
      <c r="EC200" s="199">
        <v>0</v>
      </c>
      <c r="ED200" s="199">
        <v>0</v>
      </c>
      <c r="EE200" s="199">
        <v>0</v>
      </c>
      <c r="EF200" s="199">
        <v>0</v>
      </c>
      <c r="EG200" s="199">
        <v>232.5</v>
      </c>
      <c r="EH200" s="199">
        <v>0</v>
      </c>
      <c r="EI200" s="199">
        <v>0</v>
      </c>
      <c r="EJ200" s="199">
        <v>0</v>
      </c>
      <c r="EK200" s="199">
        <v>0</v>
      </c>
      <c r="EL200" s="199">
        <v>0</v>
      </c>
      <c r="EM200" s="199">
        <v>0</v>
      </c>
      <c r="EN200" s="199">
        <v>0</v>
      </c>
      <c r="EO200" s="199">
        <v>0</v>
      </c>
      <c r="EP200" s="199">
        <v>0</v>
      </c>
      <c r="EQ200" s="199">
        <v>0</v>
      </c>
      <c r="ER200" s="199">
        <v>0</v>
      </c>
      <c r="ES200" s="199">
        <v>0</v>
      </c>
    </row>
    <row r="201" spans="1:149" ht="12" customHeight="1" thickBot="1">
      <c r="A201" s="56" t="s">
        <v>39</v>
      </c>
      <c r="B201" s="12" t="s">
        <v>60</v>
      </c>
      <c r="C201" s="12" t="s">
        <v>56</v>
      </c>
      <c r="D201" s="12" t="s">
        <v>57</v>
      </c>
      <c r="E201" s="89" t="s">
        <v>114</v>
      </c>
      <c r="F201" s="14">
        <v>4.0999999999999996</v>
      </c>
      <c r="G201" s="2" t="s">
        <v>29</v>
      </c>
      <c r="H201" s="2">
        <v>30430</v>
      </c>
      <c r="I201" s="64">
        <v>34.5</v>
      </c>
      <c r="J201" s="64">
        <v>18.809999999999999</v>
      </c>
      <c r="K201" s="2">
        <v>28.31</v>
      </c>
      <c r="L201" s="2">
        <v>7.32</v>
      </c>
      <c r="M201" s="2" t="s">
        <v>29</v>
      </c>
      <c r="N201" s="2">
        <v>0.6</v>
      </c>
      <c r="O201" s="2">
        <v>1.7999999999999999E-2</v>
      </c>
      <c r="P201" s="2">
        <v>0.93</v>
      </c>
      <c r="Q201" s="2">
        <v>0.94</v>
      </c>
      <c r="R201" s="2">
        <v>0.11</v>
      </c>
      <c r="S201" s="2">
        <v>9.7000000000000003E-2</v>
      </c>
      <c r="T201" s="2">
        <v>2.7E-2</v>
      </c>
      <c r="U201" s="2">
        <v>3.8</v>
      </c>
      <c r="V201" s="2" t="s">
        <v>29</v>
      </c>
      <c r="W201" s="2" t="s">
        <v>29</v>
      </c>
      <c r="X201" s="157" t="s">
        <v>314</v>
      </c>
      <c r="Y201" s="288">
        <v>112818.92300000001</v>
      </c>
      <c r="Z201" s="289">
        <v>20533.744000000002</v>
      </c>
      <c r="AA201" s="290">
        <v>94601.892000000007</v>
      </c>
      <c r="AB201" s="93">
        <v>747931.62500000012</v>
      </c>
      <c r="AC201" s="93">
        <v>52251.045000000006</v>
      </c>
      <c r="AD201" s="291"/>
      <c r="AE201" s="292">
        <f t="shared" si="24"/>
        <v>224</v>
      </c>
      <c r="AF201" s="291"/>
      <c r="AG201" s="101">
        <v>5199952.796976001</v>
      </c>
      <c r="AH201" s="102">
        <v>6515130.3000000007</v>
      </c>
      <c r="AI201" s="110">
        <v>4236751.4000000004</v>
      </c>
      <c r="AJ201" s="110">
        <v>2278378.9000000004</v>
      </c>
      <c r="AK201" s="114">
        <v>174</v>
      </c>
      <c r="AL201" s="114">
        <v>30</v>
      </c>
      <c r="AM201" s="114">
        <v>0</v>
      </c>
      <c r="AN201" s="114">
        <v>3</v>
      </c>
      <c r="AO201" s="114">
        <v>0</v>
      </c>
      <c r="AP201" s="114">
        <v>0</v>
      </c>
      <c r="AQ201" s="114">
        <v>0</v>
      </c>
      <c r="AR201" s="114">
        <v>1</v>
      </c>
      <c r="AS201" s="114">
        <v>0</v>
      </c>
      <c r="AT201" s="114">
        <v>16</v>
      </c>
      <c r="AU201" s="199">
        <v>0</v>
      </c>
      <c r="AV201" s="199">
        <v>21</v>
      </c>
      <c r="AW201" s="199">
        <v>0</v>
      </c>
      <c r="AX201" s="199">
        <v>0</v>
      </c>
      <c r="AY201" s="199">
        <v>0</v>
      </c>
      <c r="AZ201" s="199">
        <v>0</v>
      </c>
      <c r="BA201" s="199">
        <v>0</v>
      </c>
      <c r="BB201" s="199">
        <v>2</v>
      </c>
      <c r="BC201" s="199">
        <v>0</v>
      </c>
      <c r="BD201" s="199">
        <v>44</v>
      </c>
      <c r="BE201" s="199">
        <v>0</v>
      </c>
      <c r="BF201" s="199">
        <v>0</v>
      </c>
      <c r="BG201" s="199">
        <v>0</v>
      </c>
      <c r="BH201" s="199">
        <v>3</v>
      </c>
      <c r="BI201" s="199">
        <v>0</v>
      </c>
      <c r="BJ201" s="199">
        <v>0</v>
      </c>
      <c r="BK201" s="199">
        <v>0</v>
      </c>
      <c r="BL201" s="199">
        <v>0</v>
      </c>
      <c r="BM201" s="199">
        <v>73</v>
      </c>
      <c r="BN201" s="199">
        <v>0</v>
      </c>
      <c r="BO201" s="199">
        <v>0</v>
      </c>
      <c r="BP201" s="199">
        <v>0</v>
      </c>
      <c r="BQ201" s="199">
        <v>0</v>
      </c>
      <c r="BR201" s="199">
        <v>0</v>
      </c>
      <c r="BS201" s="199">
        <v>0</v>
      </c>
      <c r="BT201" s="199">
        <v>1</v>
      </c>
      <c r="BU201" s="199">
        <v>0</v>
      </c>
      <c r="BV201" s="199">
        <v>1</v>
      </c>
      <c r="BW201" s="199">
        <v>0</v>
      </c>
      <c r="BX201" s="199">
        <v>0</v>
      </c>
      <c r="BY201" s="199">
        <v>17</v>
      </c>
      <c r="BZ201" s="199">
        <v>0</v>
      </c>
      <c r="CA201" s="199">
        <v>0</v>
      </c>
      <c r="CB201" s="199">
        <v>0</v>
      </c>
      <c r="CC201" s="199">
        <v>4</v>
      </c>
      <c r="CD201" s="199">
        <v>8</v>
      </c>
      <c r="CE201" s="199">
        <v>0</v>
      </c>
      <c r="CF201" s="199">
        <v>0</v>
      </c>
      <c r="CG201" s="199">
        <v>0</v>
      </c>
      <c r="CH201" s="199">
        <v>0</v>
      </c>
      <c r="CI201" s="199">
        <v>0</v>
      </c>
      <c r="CJ201" s="199">
        <v>0</v>
      </c>
      <c r="CK201" s="199">
        <v>0</v>
      </c>
      <c r="CL201" s="199">
        <v>0</v>
      </c>
      <c r="CM201" s="199">
        <v>0</v>
      </c>
      <c r="CN201" s="199">
        <v>19</v>
      </c>
      <c r="CO201" s="199">
        <v>9</v>
      </c>
      <c r="CP201" s="199">
        <v>1</v>
      </c>
      <c r="CQ201" s="199">
        <v>0</v>
      </c>
      <c r="CR201" s="199">
        <v>0</v>
      </c>
      <c r="CS201" s="199">
        <v>0</v>
      </c>
      <c r="CT201" s="199">
        <v>0</v>
      </c>
      <c r="CU201" s="199">
        <v>0</v>
      </c>
      <c r="CV201" s="199">
        <v>0</v>
      </c>
      <c r="CW201" s="199">
        <v>0</v>
      </c>
      <c r="CX201" s="199">
        <v>0</v>
      </c>
      <c r="CY201" s="199">
        <v>0</v>
      </c>
      <c r="CZ201" s="199">
        <v>0</v>
      </c>
      <c r="DA201" s="199">
        <v>0</v>
      </c>
      <c r="DB201" s="199">
        <v>0</v>
      </c>
      <c r="DC201" s="199">
        <v>0</v>
      </c>
      <c r="DD201" s="199">
        <v>0</v>
      </c>
      <c r="DE201" s="199">
        <v>0</v>
      </c>
      <c r="DF201" s="199">
        <v>0</v>
      </c>
      <c r="DG201" s="199">
        <v>0</v>
      </c>
      <c r="DH201" s="199">
        <v>0</v>
      </c>
      <c r="DI201" s="199">
        <v>1</v>
      </c>
      <c r="DJ201" s="199">
        <v>0</v>
      </c>
      <c r="DK201" s="199">
        <v>0</v>
      </c>
      <c r="DL201" s="199">
        <v>0</v>
      </c>
      <c r="DM201" s="199">
        <v>0</v>
      </c>
      <c r="DN201" s="199">
        <v>0</v>
      </c>
      <c r="DO201" s="199">
        <v>0</v>
      </c>
      <c r="DP201" s="199">
        <v>0</v>
      </c>
      <c r="DQ201" s="199">
        <v>0</v>
      </c>
      <c r="DR201" s="199">
        <v>0</v>
      </c>
      <c r="DS201" s="199">
        <v>0</v>
      </c>
      <c r="DT201" s="199">
        <v>0</v>
      </c>
      <c r="DU201" s="199">
        <v>0</v>
      </c>
      <c r="DV201" s="199">
        <v>0</v>
      </c>
      <c r="DW201" s="199">
        <v>0</v>
      </c>
      <c r="DX201" s="199">
        <v>0</v>
      </c>
      <c r="DY201" s="199">
        <v>0</v>
      </c>
      <c r="DZ201" s="199">
        <v>3</v>
      </c>
      <c r="EA201" s="199">
        <v>0</v>
      </c>
      <c r="EB201" s="199">
        <v>0</v>
      </c>
      <c r="EC201" s="199">
        <v>0</v>
      </c>
      <c r="ED201" s="199">
        <v>0</v>
      </c>
      <c r="EE201" s="199">
        <v>0</v>
      </c>
      <c r="EF201" s="199">
        <v>0</v>
      </c>
      <c r="EG201" s="199">
        <v>0</v>
      </c>
      <c r="EH201" s="199">
        <v>0</v>
      </c>
      <c r="EI201" s="199">
        <v>1</v>
      </c>
      <c r="EJ201" s="199">
        <v>0</v>
      </c>
      <c r="EK201" s="199">
        <v>0</v>
      </c>
      <c r="EL201" s="199">
        <v>0</v>
      </c>
      <c r="EM201" s="199">
        <v>0</v>
      </c>
      <c r="EN201" s="199">
        <v>0</v>
      </c>
      <c r="EO201" s="199">
        <v>0</v>
      </c>
      <c r="EP201" s="199">
        <v>16</v>
      </c>
      <c r="EQ201" s="199">
        <v>0</v>
      </c>
      <c r="ER201" s="199">
        <v>0</v>
      </c>
      <c r="ES201" s="199">
        <v>0</v>
      </c>
    </row>
    <row r="202" spans="1:149" ht="12" customHeight="1">
      <c r="A202" s="55" t="s">
        <v>39</v>
      </c>
      <c r="B202" s="11" t="s">
        <v>63</v>
      </c>
      <c r="C202" s="11" t="s">
        <v>62</v>
      </c>
      <c r="D202" s="11" t="s">
        <v>57</v>
      </c>
      <c r="E202" s="90" t="s">
        <v>113</v>
      </c>
      <c r="F202" s="13">
        <v>0.505</v>
      </c>
      <c r="G202" s="2">
        <v>0.5</v>
      </c>
      <c r="H202" s="2">
        <v>11630</v>
      </c>
      <c r="I202" s="64">
        <v>117.9</v>
      </c>
      <c r="J202" s="64">
        <v>6.61</v>
      </c>
      <c r="K202" s="2">
        <v>25.81</v>
      </c>
      <c r="L202" s="2">
        <v>7.9</v>
      </c>
      <c r="M202" s="2">
        <v>5.8999999999999997E-2</v>
      </c>
      <c r="N202" s="2">
        <v>1.4</v>
      </c>
      <c r="O202" s="2">
        <v>0.18</v>
      </c>
      <c r="P202" s="2">
        <v>1.8</v>
      </c>
      <c r="Q202" s="2">
        <v>2</v>
      </c>
      <c r="R202" s="2">
        <v>0.01</v>
      </c>
      <c r="S202" s="2">
        <v>0.13</v>
      </c>
      <c r="T202" s="2">
        <v>8.0000000000000002E-3</v>
      </c>
      <c r="U202" s="2">
        <v>5.7</v>
      </c>
      <c r="V202" s="2">
        <v>130</v>
      </c>
      <c r="W202" s="2">
        <v>26</v>
      </c>
      <c r="X202" s="157" t="s">
        <v>314</v>
      </c>
      <c r="Y202" s="288">
        <v>61084.555000000008</v>
      </c>
      <c r="Z202" s="294">
        <v>10433.542000000001</v>
      </c>
      <c r="AA202" s="295">
        <v>51401.028000000006</v>
      </c>
      <c r="AB202" s="94">
        <v>485843.05</v>
      </c>
      <c r="AC202" s="94">
        <v>76884.871000000014</v>
      </c>
      <c r="AD202" s="291">
        <f t="shared" ref="AD202:AD209" si="25">LOG(AC202)</f>
        <v>4.8858408900274037</v>
      </c>
      <c r="AE202" s="292">
        <f t="shared" si="24"/>
        <v>53370</v>
      </c>
      <c r="AF202" s="291">
        <f t="shared" ref="AF202:AF209" si="26">LOG(AE202)</f>
        <v>4.7272972028035873</v>
      </c>
      <c r="AG202" s="98">
        <v>6624913.5622880012</v>
      </c>
      <c r="AH202" s="99">
        <v>5595111.9000000004</v>
      </c>
      <c r="AI202" s="213">
        <v>2806722.8000000003</v>
      </c>
      <c r="AJ202" s="106">
        <v>2788389.1</v>
      </c>
      <c r="AK202" s="114">
        <v>645</v>
      </c>
      <c r="AL202" s="114">
        <v>955</v>
      </c>
      <c r="AM202" s="114">
        <v>51600</v>
      </c>
      <c r="AN202" s="114">
        <v>0</v>
      </c>
      <c r="AO202" s="114">
        <v>0</v>
      </c>
      <c r="AP202" s="114">
        <v>170</v>
      </c>
      <c r="AQ202" s="114">
        <v>0</v>
      </c>
      <c r="AR202" s="114">
        <v>0</v>
      </c>
      <c r="AS202" s="114">
        <v>0</v>
      </c>
      <c r="AT202" s="114">
        <v>0</v>
      </c>
      <c r="AU202" s="199">
        <v>0</v>
      </c>
      <c r="AV202" s="199">
        <v>0</v>
      </c>
      <c r="AW202" s="199">
        <v>0</v>
      </c>
      <c r="AX202" s="199">
        <v>0</v>
      </c>
      <c r="AY202" s="199">
        <v>0</v>
      </c>
      <c r="AZ202" s="199">
        <v>0</v>
      </c>
      <c r="BA202" s="199">
        <v>0</v>
      </c>
      <c r="BB202" s="199">
        <v>0</v>
      </c>
      <c r="BC202" s="199">
        <v>0</v>
      </c>
      <c r="BD202" s="199">
        <v>0</v>
      </c>
      <c r="BE202" s="199">
        <v>0</v>
      </c>
      <c r="BF202" s="199">
        <v>0</v>
      </c>
      <c r="BG202" s="199">
        <v>0</v>
      </c>
      <c r="BH202" s="199">
        <v>0</v>
      </c>
      <c r="BI202" s="199">
        <v>0</v>
      </c>
      <c r="BJ202" s="199">
        <v>0</v>
      </c>
      <c r="BK202" s="199">
        <v>0</v>
      </c>
      <c r="BL202" s="199">
        <v>0</v>
      </c>
      <c r="BM202" s="199">
        <v>0</v>
      </c>
      <c r="BN202" s="199">
        <v>0</v>
      </c>
      <c r="BO202" s="199">
        <v>0</v>
      </c>
      <c r="BP202" s="199">
        <v>625</v>
      </c>
      <c r="BQ202" s="199">
        <v>0</v>
      </c>
      <c r="BR202" s="199">
        <v>0</v>
      </c>
      <c r="BS202" s="199">
        <v>0</v>
      </c>
      <c r="BT202" s="199">
        <v>5</v>
      </c>
      <c r="BU202" s="199">
        <v>0</v>
      </c>
      <c r="BV202" s="199">
        <v>0</v>
      </c>
      <c r="BW202" s="199">
        <v>5</v>
      </c>
      <c r="BX202" s="199">
        <v>0</v>
      </c>
      <c r="BY202" s="199">
        <v>10</v>
      </c>
      <c r="BZ202" s="199">
        <v>0</v>
      </c>
      <c r="CA202" s="199">
        <v>0</v>
      </c>
      <c r="CB202" s="199">
        <v>0</v>
      </c>
      <c r="CC202" s="199">
        <v>0</v>
      </c>
      <c r="CD202" s="199">
        <v>0</v>
      </c>
      <c r="CE202" s="199">
        <v>0</v>
      </c>
      <c r="CF202" s="199">
        <v>10</v>
      </c>
      <c r="CG202" s="199">
        <v>0</v>
      </c>
      <c r="CH202" s="199">
        <v>0</v>
      </c>
      <c r="CI202" s="199">
        <v>0</v>
      </c>
      <c r="CJ202" s="199">
        <v>0</v>
      </c>
      <c r="CK202" s="199">
        <v>0</v>
      </c>
      <c r="CL202" s="199">
        <v>0</v>
      </c>
      <c r="CM202" s="199">
        <v>0</v>
      </c>
      <c r="CN202" s="199">
        <v>0</v>
      </c>
      <c r="CO202" s="199">
        <v>15</v>
      </c>
      <c r="CP202" s="199">
        <v>0</v>
      </c>
      <c r="CQ202" s="199">
        <v>0</v>
      </c>
      <c r="CR202" s="199">
        <v>0</v>
      </c>
      <c r="CS202" s="199">
        <v>0</v>
      </c>
      <c r="CT202" s="199">
        <v>0</v>
      </c>
      <c r="CU202" s="199">
        <v>0</v>
      </c>
      <c r="CV202" s="199">
        <v>0</v>
      </c>
      <c r="CW202" s="199">
        <v>0</v>
      </c>
      <c r="CX202" s="199">
        <v>5</v>
      </c>
      <c r="CY202" s="199">
        <v>0</v>
      </c>
      <c r="CZ202" s="199">
        <v>0</v>
      </c>
      <c r="DA202" s="199">
        <v>0</v>
      </c>
      <c r="DB202" s="199">
        <v>0</v>
      </c>
      <c r="DC202" s="199">
        <v>0</v>
      </c>
      <c r="DD202" s="199">
        <v>0</v>
      </c>
      <c r="DE202" s="199">
        <v>0</v>
      </c>
      <c r="DF202" s="199">
        <v>0</v>
      </c>
      <c r="DG202" s="199">
        <v>0</v>
      </c>
      <c r="DH202" s="199">
        <v>0</v>
      </c>
      <c r="DI202" s="199">
        <v>925</v>
      </c>
      <c r="DJ202" s="199">
        <v>0</v>
      </c>
      <c r="DK202" s="199">
        <v>0</v>
      </c>
      <c r="DL202" s="199">
        <v>51600</v>
      </c>
      <c r="DM202" s="199">
        <v>0</v>
      </c>
      <c r="DN202" s="199">
        <v>0</v>
      </c>
      <c r="DO202" s="199">
        <v>0</v>
      </c>
      <c r="DP202" s="199">
        <v>0</v>
      </c>
      <c r="DQ202" s="199">
        <v>0</v>
      </c>
      <c r="DR202" s="199">
        <v>0</v>
      </c>
      <c r="DS202" s="199">
        <v>0</v>
      </c>
      <c r="DT202" s="199">
        <v>0</v>
      </c>
      <c r="DU202" s="199">
        <v>0</v>
      </c>
      <c r="DV202" s="199">
        <v>0</v>
      </c>
      <c r="DW202" s="199">
        <v>0</v>
      </c>
      <c r="DX202" s="199">
        <v>0</v>
      </c>
      <c r="DY202" s="199">
        <v>0</v>
      </c>
      <c r="DZ202" s="199">
        <v>0</v>
      </c>
      <c r="EA202" s="199">
        <v>0</v>
      </c>
      <c r="EB202" s="199">
        <v>0</v>
      </c>
      <c r="EC202" s="199">
        <v>0</v>
      </c>
      <c r="ED202" s="199">
        <v>0</v>
      </c>
      <c r="EE202" s="199">
        <v>0</v>
      </c>
      <c r="EF202" s="199">
        <v>0</v>
      </c>
      <c r="EG202" s="199">
        <v>170</v>
      </c>
      <c r="EH202" s="199">
        <v>0</v>
      </c>
      <c r="EI202" s="199">
        <v>0</v>
      </c>
      <c r="EJ202" s="199">
        <v>0</v>
      </c>
      <c r="EK202" s="199">
        <v>0</v>
      </c>
      <c r="EL202" s="199">
        <v>0</v>
      </c>
      <c r="EM202" s="199">
        <v>0</v>
      </c>
      <c r="EN202" s="199">
        <v>0</v>
      </c>
      <c r="EO202" s="199">
        <v>0</v>
      </c>
      <c r="EP202" s="199">
        <v>0</v>
      </c>
      <c r="EQ202" s="199">
        <v>0</v>
      </c>
      <c r="ER202" s="199">
        <v>0</v>
      </c>
      <c r="ES202" s="199">
        <v>0</v>
      </c>
    </row>
    <row r="203" spans="1:149" ht="12" customHeight="1" thickBot="1">
      <c r="A203" s="56" t="s">
        <v>39</v>
      </c>
      <c r="B203" s="12" t="s">
        <v>63</v>
      </c>
      <c r="C203" s="12" t="s">
        <v>62</v>
      </c>
      <c r="D203" s="12" t="s">
        <v>57</v>
      </c>
      <c r="E203" s="89" t="s">
        <v>114</v>
      </c>
      <c r="F203" s="14">
        <v>4</v>
      </c>
      <c r="G203" s="2" t="s">
        <v>29</v>
      </c>
      <c r="H203" s="2">
        <v>34740</v>
      </c>
      <c r="I203" s="64">
        <v>15.4</v>
      </c>
      <c r="J203" s="64">
        <v>21.79</v>
      </c>
      <c r="K203" s="2">
        <v>27.24</v>
      </c>
      <c r="L203" s="2">
        <v>7.26</v>
      </c>
      <c r="M203" s="2" t="s">
        <v>29</v>
      </c>
      <c r="N203" s="2">
        <v>1.3</v>
      </c>
      <c r="O203" s="2">
        <v>2.7E-2</v>
      </c>
      <c r="P203" s="2">
        <v>2.2999999999999998</v>
      </c>
      <c r="Q203" s="2">
        <v>2.4</v>
      </c>
      <c r="R203" s="2">
        <v>0.56999999999999995</v>
      </c>
      <c r="S203" s="2">
        <v>0.38</v>
      </c>
      <c r="T203" s="2">
        <v>0.22</v>
      </c>
      <c r="U203" s="2">
        <v>4.7</v>
      </c>
      <c r="V203" s="2" t="s">
        <v>29</v>
      </c>
      <c r="W203" s="2" t="s">
        <v>29</v>
      </c>
      <c r="X203" s="157" t="s">
        <v>314</v>
      </c>
      <c r="Y203" s="288">
        <v>35884.051000000007</v>
      </c>
      <c r="Z203" s="294">
        <v>20500.41</v>
      </c>
      <c r="AA203" s="295">
        <v>95368.574000000008</v>
      </c>
      <c r="AB203" s="93">
        <v>458859.17700000003</v>
      </c>
      <c r="AC203" s="93">
        <v>36100.722000000002</v>
      </c>
      <c r="AD203" s="291">
        <f t="shared" si="25"/>
        <v>4.5575158877084379</v>
      </c>
      <c r="AE203" s="292">
        <f t="shared" si="24"/>
        <v>2885</v>
      </c>
      <c r="AF203" s="291">
        <f t="shared" si="26"/>
        <v>3.4601458174917501</v>
      </c>
      <c r="AG203" s="101">
        <v>3562645.4514840008</v>
      </c>
      <c r="AH203" s="102">
        <v>5296772.6000000006</v>
      </c>
      <c r="AI203" s="110">
        <v>2748388.3000000003</v>
      </c>
      <c r="AJ203" s="110">
        <v>2548384.3000000003</v>
      </c>
      <c r="AK203" s="114">
        <v>50</v>
      </c>
      <c r="AL203" s="114">
        <v>30</v>
      </c>
      <c r="AM203" s="114">
        <v>2735</v>
      </c>
      <c r="AN203" s="114">
        <v>70</v>
      </c>
      <c r="AO203" s="114">
        <v>0</v>
      </c>
      <c r="AP203" s="114">
        <v>0</v>
      </c>
      <c r="AQ203" s="114">
        <v>0</v>
      </c>
      <c r="AR203" s="114">
        <v>0</v>
      </c>
      <c r="AS203" s="114">
        <v>0</v>
      </c>
      <c r="AT203" s="114">
        <v>0</v>
      </c>
      <c r="AU203" s="199">
        <v>0</v>
      </c>
      <c r="AV203" s="199">
        <v>0</v>
      </c>
      <c r="AW203" s="199">
        <v>0</v>
      </c>
      <c r="AX203" s="199">
        <v>0</v>
      </c>
      <c r="AY203" s="199">
        <v>0</v>
      </c>
      <c r="AZ203" s="199">
        <v>0</v>
      </c>
      <c r="BA203" s="199">
        <v>0</v>
      </c>
      <c r="BB203" s="199">
        <v>0</v>
      </c>
      <c r="BC203" s="199">
        <v>0</v>
      </c>
      <c r="BD203" s="199">
        <v>0</v>
      </c>
      <c r="BE203" s="199">
        <v>0</v>
      </c>
      <c r="BF203" s="199">
        <v>0</v>
      </c>
      <c r="BG203" s="199">
        <v>0</v>
      </c>
      <c r="BH203" s="199">
        <v>0</v>
      </c>
      <c r="BI203" s="199">
        <v>0</v>
      </c>
      <c r="BJ203" s="199">
        <v>0</v>
      </c>
      <c r="BK203" s="199">
        <v>0</v>
      </c>
      <c r="BL203" s="199">
        <v>0</v>
      </c>
      <c r="BM203" s="199">
        <v>20</v>
      </c>
      <c r="BN203" s="199">
        <v>0</v>
      </c>
      <c r="BO203" s="199">
        <v>0</v>
      </c>
      <c r="BP203" s="199">
        <v>15</v>
      </c>
      <c r="BQ203" s="199">
        <v>0</v>
      </c>
      <c r="BR203" s="199">
        <v>0</v>
      </c>
      <c r="BS203" s="199">
        <v>0</v>
      </c>
      <c r="BT203" s="199">
        <v>0</v>
      </c>
      <c r="BU203" s="199">
        <v>0</v>
      </c>
      <c r="BV203" s="199">
        <v>0</v>
      </c>
      <c r="BW203" s="199">
        <v>0</v>
      </c>
      <c r="BX203" s="199">
        <v>0</v>
      </c>
      <c r="BY203" s="199">
        <v>15</v>
      </c>
      <c r="BZ203" s="199">
        <v>0</v>
      </c>
      <c r="CA203" s="199">
        <v>0</v>
      </c>
      <c r="CB203" s="199">
        <v>0</v>
      </c>
      <c r="CC203" s="199">
        <v>0</v>
      </c>
      <c r="CD203" s="199">
        <v>0</v>
      </c>
      <c r="CE203" s="199">
        <v>0</v>
      </c>
      <c r="CF203" s="199">
        <v>0</v>
      </c>
      <c r="CG203" s="199">
        <v>0</v>
      </c>
      <c r="CH203" s="199">
        <v>0</v>
      </c>
      <c r="CI203" s="199">
        <v>0</v>
      </c>
      <c r="CJ203" s="199">
        <v>0</v>
      </c>
      <c r="CK203" s="199">
        <v>0</v>
      </c>
      <c r="CL203" s="199">
        <v>10</v>
      </c>
      <c r="CM203" s="199">
        <v>0</v>
      </c>
      <c r="CN203" s="199">
        <v>0</v>
      </c>
      <c r="CO203" s="199">
        <v>10</v>
      </c>
      <c r="CP203" s="199">
        <v>0</v>
      </c>
      <c r="CQ203" s="199">
        <v>5</v>
      </c>
      <c r="CR203" s="199">
        <v>0</v>
      </c>
      <c r="CS203" s="199">
        <v>0</v>
      </c>
      <c r="CT203" s="199">
        <v>0</v>
      </c>
      <c r="CU203" s="199">
        <v>0</v>
      </c>
      <c r="CV203" s="199">
        <v>0</v>
      </c>
      <c r="CW203" s="199">
        <v>0</v>
      </c>
      <c r="CX203" s="199">
        <v>0</v>
      </c>
      <c r="CY203" s="199">
        <v>0</v>
      </c>
      <c r="CZ203" s="199">
        <v>0</v>
      </c>
      <c r="DA203" s="199">
        <v>0</v>
      </c>
      <c r="DB203" s="199">
        <v>0</v>
      </c>
      <c r="DC203" s="199">
        <v>0</v>
      </c>
      <c r="DD203" s="199">
        <v>0</v>
      </c>
      <c r="DE203" s="199">
        <v>0</v>
      </c>
      <c r="DF203" s="199">
        <v>5</v>
      </c>
      <c r="DG203" s="199">
        <v>0</v>
      </c>
      <c r="DH203" s="199">
        <v>0</v>
      </c>
      <c r="DI203" s="199">
        <v>0</v>
      </c>
      <c r="DJ203" s="199">
        <v>0</v>
      </c>
      <c r="DK203" s="199">
        <v>0</v>
      </c>
      <c r="DL203" s="199">
        <v>2735</v>
      </c>
      <c r="DM203" s="199">
        <v>0</v>
      </c>
      <c r="DN203" s="199">
        <v>0</v>
      </c>
      <c r="DO203" s="199">
        <v>0</v>
      </c>
      <c r="DP203" s="199">
        <v>0</v>
      </c>
      <c r="DQ203" s="199">
        <v>0</v>
      </c>
      <c r="DR203" s="199">
        <v>0</v>
      </c>
      <c r="DS203" s="199">
        <v>0</v>
      </c>
      <c r="DT203" s="199">
        <v>0</v>
      </c>
      <c r="DU203" s="199">
        <v>0</v>
      </c>
      <c r="DV203" s="199">
        <v>0</v>
      </c>
      <c r="DW203" s="199">
        <v>0</v>
      </c>
      <c r="DX203" s="199">
        <v>50</v>
      </c>
      <c r="DY203" s="199">
        <v>0</v>
      </c>
      <c r="DZ203" s="199">
        <v>0</v>
      </c>
      <c r="EA203" s="199">
        <v>0</v>
      </c>
      <c r="EB203" s="199">
        <v>0</v>
      </c>
      <c r="EC203" s="199">
        <v>20</v>
      </c>
      <c r="ED203" s="199">
        <v>0</v>
      </c>
      <c r="EE203" s="199">
        <v>0</v>
      </c>
      <c r="EF203" s="199">
        <v>0</v>
      </c>
      <c r="EG203" s="199">
        <v>0</v>
      </c>
      <c r="EH203" s="199">
        <v>0</v>
      </c>
      <c r="EI203" s="199">
        <v>0</v>
      </c>
      <c r="EJ203" s="199">
        <v>0</v>
      </c>
      <c r="EK203" s="199">
        <v>0</v>
      </c>
      <c r="EL203" s="199">
        <v>0</v>
      </c>
      <c r="EM203" s="199">
        <v>0</v>
      </c>
      <c r="EN203" s="199">
        <v>0</v>
      </c>
      <c r="EO203" s="199">
        <v>0</v>
      </c>
      <c r="EP203" s="199">
        <v>0</v>
      </c>
      <c r="EQ203" s="199">
        <v>0</v>
      </c>
      <c r="ER203" s="199">
        <v>0</v>
      </c>
      <c r="ES203" s="199">
        <v>0</v>
      </c>
    </row>
    <row r="204" spans="1:149" ht="12" customHeight="1">
      <c r="A204" s="55" t="s">
        <v>39</v>
      </c>
      <c r="B204" s="11" t="s">
        <v>66</v>
      </c>
      <c r="C204" s="11" t="s">
        <v>67</v>
      </c>
      <c r="D204" s="11" t="s">
        <v>57</v>
      </c>
      <c r="E204" s="90" t="s">
        <v>113</v>
      </c>
      <c r="F204" s="13">
        <v>0.51300000000000001</v>
      </c>
      <c r="G204" s="2">
        <v>1</v>
      </c>
      <c r="H204" s="2">
        <v>30490</v>
      </c>
      <c r="I204" s="64">
        <v>108.4</v>
      </c>
      <c r="J204" s="64">
        <v>15.53</v>
      </c>
      <c r="K204" s="2">
        <v>23.43</v>
      </c>
      <c r="L204" s="2">
        <v>7.66</v>
      </c>
      <c r="M204" s="2">
        <v>3.4000000000000002E-2</v>
      </c>
      <c r="N204" s="2">
        <v>0.89</v>
      </c>
      <c r="O204" s="2">
        <v>1.4E-2</v>
      </c>
      <c r="P204" s="2">
        <v>1.3</v>
      </c>
      <c r="Q204" s="2">
        <v>1.3</v>
      </c>
      <c r="R204" s="2">
        <v>1.9E-2</v>
      </c>
      <c r="S204" s="2">
        <v>0.12</v>
      </c>
      <c r="T204" s="2">
        <v>2.1000000000000001E-2</v>
      </c>
      <c r="U204" s="2">
        <v>4.0999999999999996</v>
      </c>
      <c r="V204" s="2">
        <v>140</v>
      </c>
      <c r="W204" s="2">
        <v>15</v>
      </c>
      <c r="X204" s="157" t="s">
        <v>314</v>
      </c>
      <c r="Y204" s="288">
        <v>82884.991000000009</v>
      </c>
      <c r="Z204" s="289">
        <v>22833.79</v>
      </c>
      <c r="AA204" s="290">
        <v>62351.247000000003</v>
      </c>
      <c r="AB204" s="94">
        <v>638096.09500000009</v>
      </c>
      <c r="AC204" s="94">
        <v>30383.941000000003</v>
      </c>
      <c r="AD204" s="291">
        <f t="shared" si="25"/>
        <v>4.4826441040741134</v>
      </c>
      <c r="AE204" s="292">
        <f t="shared" si="24"/>
        <v>2630</v>
      </c>
      <c r="AF204" s="291">
        <f t="shared" si="26"/>
        <v>3.419955748489758</v>
      </c>
      <c r="AG204" s="98">
        <v>4857069.7394520007</v>
      </c>
      <c r="AH204" s="99">
        <v>8861843.9000000004</v>
      </c>
      <c r="AI204" s="213">
        <v>6101788.7000000002</v>
      </c>
      <c r="AJ204" s="106">
        <v>2760055.2</v>
      </c>
      <c r="AK204" s="115">
        <v>370</v>
      </c>
      <c r="AL204" s="114">
        <v>1435</v>
      </c>
      <c r="AM204" s="114">
        <v>30</v>
      </c>
      <c r="AN204" s="114">
        <v>480</v>
      </c>
      <c r="AO204" s="114">
        <v>0</v>
      </c>
      <c r="AP204" s="114">
        <v>315</v>
      </c>
      <c r="AQ204" s="114">
        <v>0</v>
      </c>
      <c r="AR204" s="114">
        <v>0</v>
      </c>
      <c r="AS204" s="114">
        <v>0</v>
      </c>
      <c r="AT204" s="114">
        <v>0</v>
      </c>
      <c r="AU204" s="199">
        <v>0</v>
      </c>
      <c r="AV204" s="199">
        <v>0</v>
      </c>
      <c r="AW204" s="199">
        <v>0</v>
      </c>
      <c r="AX204" s="199">
        <v>0</v>
      </c>
      <c r="AY204" s="199">
        <v>0</v>
      </c>
      <c r="AZ204" s="199">
        <v>0</v>
      </c>
      <c r="BA204" s="199">
        <v>0</v>
      </c>
      <c r="BB204" s="199">
        <v>0</v>
      </c>
      <c r="BC204" s="199">
        <v>0</v>
      </c>
      <c r="BD204" s="199">
        <v>40</v>
      </c>
      <c r="BE204" s="199">
        <v>0</v>
      </c>
      <c r="BF204" s="199">
        <v>0</v>
      </c>
      <c r="BG204" s="199">
        <v>0</v>
      </c>
      <c r="BH204" s="199">
        <v>0</v>
      </c>
      <c r="BI204" s="199">
        <v>0</v>
      </c>
      <c r="BJ204" s="199">
        <v>0</v>
      </c>
      <c r="BK204" s="199">
        <v>0</v>
      </c>
      <c r="BL204" s="199">
        <v>0</v>
      </c>
      <c r="BM204" s="199">
        <v>320</v>
      </c>
      <c r="BN204" s="199">
        <v>5</v>
      </c>
      <c r="BO204" s="199">
        <v>0</v>
      </c>
      <c r="BP204" s="199">
        <v>0</v>
      </c>
      <c r="BQ204" s="199">
        <v>0</v>
      </c>
      <c r="BR204" s="199">
        <v>5</v>
      </c>
      <c r="BS204" s="199">
        <v>0</v>
      </c>
      <c r="BT204" s="199">
        <v>0</v>
      </c>
      <c r="BU204" s="199">
        <v>0</v>
      </c>
      <c r="BV204" s="199">
        <v>0</v>
      </c>
      <c r="BW204" s="199">
        <v>0</v>
      </c>
      <c r="BX204" s="199">
        <v>0</v>
      </c>
      <c r="BY204" s="199">
        <v>0</v>
      </c>
      <c r="BZ204" s="199">
        <v>0</v>
      </c>
      <c r="CA204" s="199">
        <v>0</v>
      </c>
      <c r="CB204" s="199">
        <v>0</v>
      </c>
      <c r="CC204" s="199">
        <v>0</v>
      </c>
      <c r="CD204" s="199">
        <v>0</v>
      </c>
      <c r="CE204" s="199">
        <v>0</v>
      </c>
      <c r="CF204" s="199">
        <v>0</v>
      </c>
      <c r="CG204" s="199">
        <v>0</v>
      </c>
      <c r="CH204" s="199">
        <v>0</v>
      </c>
      <c r="CI204" s="199">
        <v>10</v>
      </c>
      <c r="CJ204" s="199">
        <v>0</v>
      </c>
      <c r="CK204" s="199">
        <v>0</v>
      </c>
      <c r="CL204" s="199">
        <v>10</v>
      </c>
      <c r="CM204" s="199">
        <v>0</v>
      </c>
      <c r="CN204" s="199">
        <v>495</v>
      </c>
      <c r="CO204" s="199">
        <v>150</v>
      </c>
      <c r="CP204" s="199">
        <v>0</v>
      </c>
      <c r="CQ204" s="199">
        <v>10</v>
      </c>
      <c r="CR204" s="199">
        <v>0</v>
      </c>
      <c r="CS204" s="199">
        <v>0</v>
      </c>
      <c r="CT204" s="199">
        <v>0</v>
      </c>
      <c r="CU204" s="199">
        <v>0</v>
      </c>
      <c r="CV204" s="199">
        <v>0</v>
      </c>
      <c r="CW204" s="199">
        <v>0</v>
      </c>
      <c r="CX204" s="199">
        <v>0</v>
      </c>
      <c r="CY204" s="199">
        <v>0</v>
      </c>
      <c r="CZ204" s="199">
        <v>0</v>
      </c>
      <c r="DA204" s="199">
        <v>10</v>
      </c>
      <c r="DB204" s="199">
        <v>0</v>
      </c>
      <c r="DC204" s="199">
        <v>0</v>
      </c>
      <c r="DD204" s="199">
        <v>10</v>
      </c>
      <c r="DE204" s="199">
        <v>0</v>
      </c>
      <c r="DF204" s="199">
        <v>0</v>
      </c>
      <c r="DG204" s="199">
        <v>0</v>
      </c>
      <c r="DH204" s="199">
        <v>0</v>
      </c>
      <c r="DI204" s="199">
        <v>740</v>
      </c>
      <c r="DJ204" s="199">
        <v>0</v>
      </c>
      <c r="DK204" s="199">
        <v>0</v>
      </c>
      <c r="DL204" s="199">
        <v>0</v>
      </c>
      <c r="DM204" s="199">
        <v>0</v>
      </c>
      <c r="DN204" s="199">
        <v>0</v>
      </c>
      <c r="DO204" s="199">
        <v>30</v>
      </c>
      <c r="DP204" s="199">
        <v>0</v>
      </c>
      <c r="DQ204" s="199">
        <v>0</v>
      </c>
      <c r="DR204" s="199">
        <v>0</v>
      </c>
      <c r="DS204" s="199">
        <v>0</v>
      </c>
      <c r="DT204" s="199">
        <v>0</v>
      </c>
      <c r="DU204" s="199">
        <v>0</v>
      </c>
      <c r="DV204" s="199">
        <v>0</v>
      </c>
      <c r="DW204" s="199">
        <v>0</v>
      </c>
      <c r="DX204" s="199">
        <v>425</v>
      </c>
      <c r="DY204" s="199">
        <v>55</v>
      </c>
      <c r="DZ204" s="199">
        <v>0</v>
      </c>
      <c r="EA204" s="199">
        <v>0</v>
      </c>
      <c r="EB204" s="199">
        <v>0</v>
      </c>
      <c r="EC204" s="199">
        <v>0</v>
      </c>
      <c r="ED204" s="199">
        <v>0</v>
      </c>
      <c r="EE204" s="199">
        <v>0</v>
      </c>
      <c r="EF204" s="199">
        <v>0</v>
      </c>
      <c r="EG204" s="199">
        <v>315</v>
      </c>
      <c r="EH204" s="199">
        <v>0</v>
      </c>
      <c r="EI204" s="199">
        <v>0</v>
      </c>
      <c r="EJ204" s="199">
        <v>0</v>
      </c>
      <c r="EK204" s="199">
        <v>0</v>
      </c>
      <c r="EL204" s="199">
        <v>0</v>
      </c>
      <c r="EM204" s="199">
        <v>0</v>
      </c>
      <c r="EN204" s="199">
        <v>0</v>
      </c>
      <c r="EO204" s="199">
        <v>0</v>
      </c>
      <c r="EP204" s="199">
        <v>0</v>
      </c>
      <c r="EQ204" s="199">
        <v>0</v>
      </c>
      <c r="ER204" s="199">
        <v>0</v>
      </c>
      <c r="ES204" s="199">
        <v>0</v>
      </c>
    </row>
    <row r="205" spans="1:149" ht="12" customHeight="1">
      <c r="A205" s="53" t="s">
        <v>39</v>
      </c>
      <c r="B205" s="2" t="s">
        <v>66</v>
      </c>
      <c r="C205" s="2" t="s">
        <v>67</v>
      </c>
      <c r="D205" s="2" t="s">
        <v>57</v>
      </c>
      <c r="E205" s="88" t="s">
        <v>114</v>
      </c>
      <c r="F205" s="4">
        <v>5</v>
      </c>
      <c r="G205" s="2" t="s">
        <v>29</v>
      </c>
      <c r="H205" s="2">
        <v>31980</v>
      </c>
      <c r="I205" s="296">
        <v>91.1</v>
      </c>
      <c r="J205" s="296">
        <v>19.96</v>
      </c>
      <c r="K205" s="16">
        <v>23.21</v>
      </c>
      <c r="L205" s="16">
        <v>7.55</v>
      </c>
      <c r="M205" s="2" t="s">
        <v>29</v>
      </c>
      <c r="N205" s="2">
        <v>0.79</v>
      </c>
      <c r="O205" s="2">
        <v>0.01</v>
      </c>
      <c r="P205" s="2">
        <v>0.95</v>
      </c>
      <c r="Q205" s="2">
        <v>0.96</v>
      </c>
      <c r="R205" s="2">
        <v>0.01</v>
      </c>
      <c r="S205" s="2">
        <v>7.5999999999999998E-2</v>
      </c>
      <c r="T205" s="2">
        <v>1.7999999999999999E-2</v>
      </c>
      <c r="U205" s="2">
        <v>3.8</v>
      </c>
      <c r="V205" s="2" t="s">
        <v>29</v>
      </c>
      <c r="W205" s="2" t="s">
        <v>29</v>
      </c>
      <c r="X205" s="157" t="s">
        <v>314</v>
      </c>
      <c r="Y205" s="288">
        <v>33867.344000000005</v>
      </c>
      <c r="Z205" s="289">
        <v>5383.4410000000007</v>
      </c>
      <c r="AA205" s="290">
        <v>29367.254000000004</v>
      </c>
      <c r="AB205" s="92">
        <v>297022.60700000002</v>
      </c>
      <c r="AC205" s="92">
        <v>11400.228000000001</v>
      </c>
      <c r="AD205" s="291">
        <f t="shared" si="25"/>
        <v>4.0569135371392528</v>
      </c>
      <c r="AE205" s="292">
        <f t="shared" si="24"/>
        <v>2830</v>
      </c>
      <c r="AF205" s="291">
        <f t="shared" si="26"/>
        <v>3.4517864355242902</v>
      </c>
      <c r="AG205" s="100">
        <v>4942532.9153480018</v>
      </c>
      <c r="AH205" s="99">
        <v>7445148.9000000004</v>
      </c>
      <c r="AI205" s="109">
        <v>5063434.6000000006</v>
      </c>
      <c r="AJ205" s="106">
        <v>2381714.3000000003</v>
      </c>
      <c r="AK205" s="114">
        <v>2505</v>
      </c>
      <c r="AL205" s="114">
        <v>270</v>
      </c>
      <c r="AM205" s="114">
        <v>0</v>
      </c>
      <c r="AN205" s="114">
        <v>30</v>
      </c>
      <c r="AO205" s="114">
        <v>0</v>
      </c>
      <c r="AP205" s="114">
        <v>25</v>
      </c>
      <c r="AQ205" s="114">
        <v>0</v>
      </c>
      <c r="AR205" s="114">
        <v>0</v>
      </c>
      <c r="AS205" s="114">
        <v>0</v>
      </c>
      <c r="AT205" s="114">
        <v>0</v>
      </c>
      <c r="AU205" s="199">
        <v>0</v>
      </c>
      <c r="AV205" s="199">
        <v>0</v>
      </c>
      <c r="AW205" s="199">
        <v>0</v>
      </c>
      <c r="AX205" s="199">
        <v>0</v>
      </c>
      <c r="AY205" s="199">
        <v>0</v>
      </c>
      <c r="AZ205" s="199">
        <v>0</v>
      </c>
      <c r="BA205" s="199">
        <v>0</v>
      </c>
      <c r="BB205" s="199">
        <v>0</v>
      </c>
      <c r="BC205" s="199">
        <v>0</v>
      </c>
      <c r="BD205" s="199">
        <v>80</v>
      </c>
      <c r="BE205" s="199">
        <v>0</v>
      </c>
      <c r="BF205" s="199">
        <v>0</v>
      </c>
      <c r="BG205" s="199">
        <v>0</v>
      </c>
      <c r="BH205" s="199">
        <v>0</v>
      </c>
      <c r="BI205" s="199">
        <v>0</v>
      </c>
      <c r="BJ205" s="199">
        <v>0</v>
      </c>
      <c r="BK205" s="199">
        <v>0</v>
      </c>
      <c r="BL205" s="199">
        <v>0</v>
      </c>
      <c r="BM205" s="199">
        <v>2410</v>
      </c>
      <c r="BN205" s="199">
        <v>0</v>
      </c>
      <c r="BO205" s="199">
        <v>0</v>
      </c>
      <c r="BP205" s="199">
        <v>0</v>
      </c>
      <c r="BQ205" s="199">
        <v>0</v>
      </c>
      <c r="BR205" s="199">
        <v>5</v>
      </c>
      <c r="BS205" s="199">
        <v>0</v>
      </c>
      <c r="BT205" s="199">
        <v>0</v>
      </c>
      <c r="BU205" s="199">
        <v>0</v>
      </c>
      <c r="BV205" s="199">
        <v>0</v>
      </c>
      <c r="BW205" s="199">
        <v>0</v>
      </c>
      <c r="BX205" s="199">
        <v>0</v>
      </c>
      <c r="BY205" s="199">
        <v>10</v>
      </c>
      <c r="BZ205" s="199">
        <v>0</v>
      </c>
      <c r="CA205" s="199">
        <v>0</v>
      </c>
      <c r="CB205" s="199">
        <v>0</v>
      </c>
      <c r="CC205" s="199">
        <v>0</v>
      </c>
      <c r="CD205" s="199">
        <v>0</v>
      </c>
      <c r="CE205" s="199">
        <v>0</v>
      </c>
      <c r="CF205" s="199">
        <v>0</v>
      </c>
      <c r="CG205" s="199">
        <v>0</v>
      </c>
      <c r="CH205" s="199">
        <v>0</v>
      </c>
      <c r="CI205" s="199">
        <v>0</v>
      </c>
      <c r="CJ205" s="199">
        <v>0</v>
      </c>
      <c r="CK205" s="199">
        <v>0</v>
      </c>
      <c r="CL205" s="199">
        <v>5</v>
      </c>
      <c r="CM205" s="199">
        <v>0</v>
      </c>
      <c r="CN205" s="199">
        <v>105</v>
      </c>
      <c r="CO205" s="199">
        <v>25</v>
      </c>
      <c r="CP205" s="199">
        <v>0</v>
      </c>
      <c r="CQ205" s="199">
        <v>40</v>
      </c>
      <c r="CR205" s="199">
        <v>0</v>
      </c>
      <c r="CS205" s="199">
        <v>0</v>
      </c>
      <c r="CT205" s="199">
        <v>0</v>
      </c>
      <c r="CU205" s="199">
        <v>0</v>
      </c>
      <c r="CV205" s="199">
        <v>0</v>
      </c>
      <c r="CW205" s="199">
        <v>0</v>
      </c>
      <c r="CX205" s="199">
        <v>5</v>
      </c>
      <c r="CY205" s="199">
        <v>0</v>
      </c>
      <c r="CZ205" s="199">
        <v>0</v>
      </c>
      <c r="DA205" s="199">
        <v>0</v>
      </c>
      <c r="DB205" s="199">
        <v>0</v>
      </c>
      <c r="DC205" s="199">
        <v>0</v>
      </c>
      <c r="DD205" s="199">
        <v>0</v>
      </c>
      <c r="DE205" s="199">
        <v>0</v>
      </c>
      <c r="DF205" s="199">
        <v>0</v>
      </c>
      <c r="DG205" s="199">
        <v>0</v>
      </c>
      <c r="DH205" s="199">
        <v>0</v>
      </c>
      <c r="DI205" s="199">
        <v>90</v>
      </c>
      <c r="DJ205" s="199">
        <v>0</v>
      </c>
      <c r="DK205" s="199">
        <v>0</v>
      </c>
      <c r="DL205" s="199">
        <v>0</v>
      </c>
      <c r="DM205" s="199">
        <v>0</v>
      </c>
      <c r="DN205" s="199">
        <v>0</v>
      </c>
      <c r="DO205" s="199">
        <v>0</v>
      </c>
      <c r="DP205" s="199">
        <v>0</v>
      </c>
      <c r="DQ205" s="199">
        <v>0</v>
      </c>
      <c r="DR205" s="199">
        <v>0</v>
      </c>
      <c r="DS205" s="199">
        <v>0</v>
      </c>
      <c r="DT205" s="199">
        <v>0</v>
      </c>
      <c r="DU205" s="199">
        <v>0</v>
      </c>
      <c r="DV205" s="199">
        <v>0</v>
      </c>
      <c r="DW205" s="199">
        <v>0</v>
      </c>
      <c r="DX205" s="199">
        <v>5</v>
      </c>
      <c r="DY205" s="199">
        <v>25</v>
      </c>
      <c r="DZ205" s="199">
        <v>0</v>
      </c>
      <c r="EA205" s="199">
        <v>0</v>
      </c>
      <c r="EB205" s="199">
        <v>0</v>
      </c>
      <c r="EC205" s="199">
        <v>0</v>
      </c>
      <c r="ED205" s="199">
        <v>0</v>
      </c>
      <c r="EE205" s="199">
        <v>0</v>
      </c>
      <c r="EF205" s="199">
        <v>0</v>
      </c>
      <c r="EG205" s="199">
        <v>25</v>
      </c>
      <c r="EH205" s="199">
        <v>0</v>
      </c>
      <c r="EI205" s="199">
        <v>0</v>
      </c>
      <c r="EJ205" s="199">
        <v>0</v>
      </c>
      <c r="EK205" s="199">
        <v>0</v>
      </c>
      <c r="EL205" s="199">
        <v>0</v>
      </c>
      <c r="EM205" s="199">
        <v>0</v>
      </c>
      <c r="EN205" s="199">
        <v>0</v>
      </c>
      <c r="EO205" s="199">
        <v>0</v>
      </c>
      <c r="EP205" s="199">
        <v>0</v>
      </c>
      <c r="EQ205" s="199">
        <v>0</v>
      </c>
      <c r="ER205" s="199">
        <v>0</v>
      </c>
      <c r="ES205" s="199">
        <v>0</v>
      </c>
    </row>
    <row r="206" spans="1:149" ht="12" customHeight="1">
      <c r="A206" s="53" t="s">
        <v>39</v>
      </c>
      <c r="B206" s="2" t="s">
        <v>68</v>
      </c>
      <c r="C206" s="2" t="s">
        <v>67</v>
      </c>
      <c r="D206" s="2" t="s">
        <v>57</v>
      </c>
      <c r="E206" s="87" t="s">
        <v>113</v>
      </c>
      <c r="F206" s="4">
        <v>0.51500000000000001</v>
      </c>
      <c r="G206" s="2">
        <v>1.1000000000000001</v>
      </c>
      <c r="H206" s="2">
        <v>27500</v>
      </c>
      <c r="I206" s="64">
        <v>78.7</v>
      </c>
      <c r="J206" s="64">
        <v>16.89</v>
      </c>
      <c r="K206" s="2">
        <v>24.07</v>
      </c>
      <c r="L206" s="2">
        <v>7.53</v>
      </c>
      <c r="M206" s="2">
        <v>1.4E-2</v>
      </c>
      <c r="N206" s="2">
        <v>0.8</v>
      </c>
      <c r="O206" s="2">
        <v>0.01</v>
      </c>
      <c r="P206" s="2">
        <v>1.1000000000000001</v>
      </c>
      <c r="Q206" s="2">
        <v>1.1000000000000001</v>
      </c>
      <c r="R206" s="2">
        <v>0.01</v>
      </c>
      <c r="S206" s="2">
        <v>9.2999999999999999E-2</v>
      </c>
      <c r="T206" s="2">
        <v>1.4999999999999999E-2</v>
      </c>
      <c r="U206" s="2">
        <v>4.3</v>
      </c>
      <c r="V206" s="2">
        <v>150</v>
      </c>
      <c r="W206" s="2">
        <v>15</v>
      </c>
      <c r="X206" s="157" t="s">
        <v>314</v>
      </c>
      <c r="Y206" s="288">
        <v>18167.03</v>
      </c>
      <c r="Z206" s="289">
        <v>3283.3990000000003</v>
      </c>
      <c r="AA206" s="290">
        <v>15283.639000000001</v>
      </c>
      <c r="AB206" s="92">
        <v>290355.80700000003</v>
      </c>
      <c r="AC206" s="92">
        <v>12350.247000000001</v>
      </c>
      <c r="AD206" s="291">
        <f t="shared" si="25"/>
        <v>4.0916756433984647</v>
      </c>
      <c r="AE206" s="292">
        <f t="shared" si="24"/>
        <v>10600</v>
      </c>
      <c r="AF206" s="291">
        <f t="shared" si="26"/>
        <v>4.0253058652647704</v>
      </c>
      <c r="AG206" s="98">
        <v>5267544.0154400002</v>
      </c>
      <c r="AH206" s="99">
        <v>7753488.4000000004</v>
      </c>
      <c r="AI206" s="213">
        <v>4560091.2</v>
      </c>
      <c r="AJ206" s="106">
        <v>3193397.2</v>
      </c>
      <c r="AK206" s="114">
        <v>633.33333333333337</v>
      </c>
      <c r="AL206" s="114">
        <v>9833.3333333333339</v>
      </c>
      <c r="AM206" s="114">
        <v>16.666666666666664</v>
      </c>
      <c r="AN206" s="114">
        <v>50</v>
      </c>
      <c r="AO206" s="114">
        <v>0</v>
      </c>
      <c r="AP206" s="114">
        <v>66.666666666666657</v>
      </c>
      <c r="AQ206" s="114">
        <v>0</v>
      </c>
      <c r="AR206" s="114">
        <v>0</v>
      </c>
      <c r="AS206" s="114">
        <v>0</v>
      </c>
      <c r="AT206" s="114">
        <v>0</v>
      </c>
      <c r="AU206" s="199">
        <v>0</v>
      </c>
      <c r="AV206" s="199">
        <v>0</v>
      </c>
      <c r="AW206" s="199">
        <v>0</v>
      </c>
      <c r="AX206" s="199">
        <v>0</v>
      </c>
      <c r="AY206" s="199">
        <v>0</v>
      </c>
      <c r="AZ206" s="199">
        <v>0</v>
      </c>
      <c r="BA206" s="199">
        <v>0</v>
      </c>
      <c r="BB206" s="199">
        <v>0</v>
      </c>
      <c r="BC206" s="199">
        <v>0</v>
      </c>
      <c r="BD206" s="199">
        <v>50</v>
      </c>
      <c r="BE206" s="199">
        <v>0</v>
      </c>
      <c r="BF206" s="199">
        <v>0</v>
      </c>
      <c r="BG206" s="199">
        <v>0</v>
      </c>
      <c r="BH206" s="199">
        <v>0</v>
      </c>
      <c r="BI206" s="199">
        <v>0</v>
      </c>
      <c r="BJ206" s="199">
        <v>0</v>
      </c>
      <c r="BK206" s="199">
        <v>0</v>
      </c>
      <c r="BL206" s="199">
        <v>0</v>
      </c>
      <c r="BM206" s="199">
        <v>550</v>
      </c>
      <c r="BN206" s="199">
        <v>0</v>
      </c>
      <c r="BO206" s="199">
        <v>0</v>
      </c>
      <c r="BP206" s="199">
        <v>0</v>
      </c>
      <c r="BQ206" s="199">
        <v>0</v>
      </c>
      <c r="BR206" s="199">
        <v>0</v>
      </c>
      <c r="BS206" s="199">
        <v>0</v>
      </c>
      <c r="BT206" s="199">
        <v>0</v>
      </c>
      <c r="BU206" s="199">
        <v>0</v>
      </c>
      <c r="BV206" s="199">
        <v>0</v>
      </c>
      <c r="BW206" s="199">
        <v>0</v>
      </c>
      <c r="BX206" s="199">
        <v>0</v>
      </c>
      <c r="BY206" s="199">
        <v>33.333333333333329</v>
      </c>
      <c r="BZ206" s="199">
        <v>0</v>
      </c>
      <c r="CA206" s="199">
        <v>0</v>
      </c>
      <c r="CB206" s="199">
        <v>0</v>
      </c>
      <c r="CC206" s="199">
        <v>0</v>
      </c>
      <c r="CD206" s="199">
        <v>0</v>
      </c>
      <c r="CE206" s="199">
        <v>33.333333333333329</v>
      </c>
      <c r="CF206" s="199">
        <v>0</v>
      </c>
      <c r="CG206" s="199">
        <v>0</v>
      </c>
      <c r="CH206" s="199">
        <v>0</v>
      </c>
      <c r="CI206" s="199">
        <v>16.666666666666664</v>
      </c>
      <c r="CJ206" s="199">
        <v>0</v>
      </c>
      <c r="CK206" s="199">
        <v>0</v>
      </c>
      <c r="CL206" s="199">
        <v>0</v>
      </c>
      <c r="CM206" s="199">
        <v>0</v>
      </c>
      <c r="CN206" s="199">
        <v>8700</v>
      </c>
      <c r="CO206" s="199">
        <v>100</v>
      </c>
      <c r="CP206" s="199">
        <v>0</v>
      </c>
      <c r="CQ206" s="199">
        <v>100</v>
      </c>
      <c r="CR206" s="199">
        <v>0</v>
      </c>
      <c r="CS206" s="199">
        <v>0</v>
      </c>
      <c r="CT206" s="199">
        <v>0</v>
      </c>
      <c r="CU206" s="199">
        <v>0</v>
      </c>
      <c r="CV206" s="199">
        <v>0</v>
      </c>
      <c r="CW206" s="199">
        <v>0</v>
      </c>
      <c r="CX206" s="199">
        <v>0</v>
      </c>
      <c r="CY206" s="199">
        <v>0</v>
      </c>
      <c r="CZ206" s="199">
        <v>66.666666666666657</v>
      </c>
      <c r="DA206" s="199">
        <v>133.33333333333331</v>
      </c>
      <c r="DB206" s="199">
        <v>0</v>
      </c>
      <c r="DC206" s="199">
        <v>0</v>
      </c>
      <c r="DD206" s="199">
        <v>0</v>
      </c>
      <c r="DE206" s="199">
        <v>0</v>
      </c>
      <c r="DF206" s="199">
        <v>0</v>
      </c>
      <c r="DG206" s="199">
        <v>0</v>
      </c>
      <c r="DH206" s="199">
        <v>0</v>
      </c>
      <c r="DI206" s="199">
        <v>683.33333333333326</v>
      </c>
      <c r="DJ206" s="199">
        <v>0</v>
      </c>
      <c r="DK206" s="199">
        <v>0</v>
      </c>
      <c r="DL206" s="199">
        <v>0</v>
      </c>
      <c r="DM206" s="199">
        <v>0</v>
      </c>
      <c r="DN206" s="199">
        <v>0</v>
      </c>
      <c r="DO206" s="199">
        <v>0</v>
      </c>
      <c r="DP206" s="199">
        <v>0</v>
      </c>
      <c r="DQ206" s="199">
        <v>0</v>
      </c>
      <c r="DR206" s="199">
        <v>0</v>
      </c>
      <c r="DS206" s="199">
        <v>16.666666666666664</v>
      </c>
      <c r="DT206" s="199">
        <v>0</v>
      </c>
      <c r="DU206" s="199">
        <v>0</v>
      </c>
      <c r="DV206" s="199">
        <v>0</v>
      </c>
      <c r="DW206" s="199">
        <v>0</v>
      </c>
      <c r="DX206" s="199">
        <v>33.333333333333329</v>
      </c>
      <c r="DY206" s="199">
        <v>16.666666666666664</v>
      </c>
      <c r="DZ206" s="199">
        <v>0</v>
      </c>
      <c r="EA206" s="199">
        <v>0</v>
      </c>
      <c r="EB206" s="199">
        <v>0</v>
      </c>
      <c r="EC206" s="199">
        <v>0</v>
      </c>
      <c r="ED206" s="199">
        <v>0</v>
      </c>
      <c r="EE206" s="199">
        <v>0</v>
      </c>
      <c r="EF206" s="199">
        <v>0</v>
      </c>
      <c r="EG206" s="199">
        <v>66.666666666666657</v>
      </c>
      <c r="EH206" s="199">
        <v>0</v>
      </c>
      <c r="EI206" s="199">
        <v>0</v>
      </c>
      <c r="EJ206" s="199">
        <v>0</v>
      </c>
      <c r="EK206" s="199">
        <v>0</v>
      </c>
      <c r="EL206" s="199">
        <v>0</v>
      </c>
      <c r="EM206" s="199">
        <v>0</v>
      </c>
      <c r="EN206" s="199">
        <v>0</v>
      </c>
      <c r="EO206" s="199">
        <v>0</v>
      </c>
      <c r="EP206" s="199">
        <v>0</v>
      </c>
      <c r="EQ206" s="199">
        <v>0</v>
      </c>
      <c r="ER206" s="199">
        <v>0</v>
      </c>
      <c r="ES206" s="199">
        <v>0</v>
      </c>
    </row>
    <row r="207" spans="1:149" ht="12" customHeight="1">
      <c r="A207" s="53" t="s">
        <v>39</v>
      </c>
      <c r="B207" s="2" t="s">
        <v>68</v>
      </c>
      <c r="C207" s="2" t="s">
        <v>67</v>
      </c>
      <c r="D207" s="2" t="s">
        <v>57</v>
      </c>
      <c r="E207" s="88" t="s">
        <v>114</v>
      </c>
      <c r="F207" s="4">
        <v>4.8</v>
      </c>
      <c r="G207" s="2" t="s">
        <v>29</v>
      </c>
      <c r="H207" s="2">
        <v>36490</v>
      </c>
      <c r="I207" s="64">
        <v>46.5</v>
      </c>
      <c r="J207" s="64">
        <v>23.07</v>
      </c>
      <c r="K207" s="2">
        <v>24.02</v>
      </c>
      <c r="L207" s="2">
        <v>7.36</v>
      </c>
      <c r="M207" s="2" t="s">
        <v>29</v>
      </c>
      <c r="N207" s="2">
        <v>0.64</v>
      </c>
      <c r="O207" s="2">
        <v>0.01</v>
      </c>
      <c r="P207" s="2">
        <v>0.78</v>
      </c>
      <c r="Q207" s="2">
        <v>0.78</v>
      </c>
      <c r="R207" s="2">
        <v>2.1999999999999999E-2</v>
      </c>
      <c r="S207" s="2">
        <v>8.3000000000000004E-2</v>
      </c>
      <c r="T207" s="2">
        <v>2.7E-2</v>
      </c>
      <c r="U207" s="2">
        <v>3.9</v>
      </c>
      <c r="V207" s="2" t="s">
        <v>29</v>
      </c>
      <c r="W207" s="2" t="s">
        <v>29</v>
      </c>
      <c r="X207" s="157" t="s">
        <v>314</v>
      </c>
      <c r="Y207" s="288">
        <v>18850.377</v>
      </c>
      <c r="Z207" s="289">
        <v>5850.1170000000002</v>
      </c>
      <c r="AA207" s="290">
        <v>12500.25</v>
      </c>
      <c r="AB207" s="92">
        <v>163719.94100000002</v>
      </c>
      <c r="AC207" s="92">
        <v>18983.713000000003</v>
      </c>
      <c r="AD207" s="291">
        <f t="shared" si="25"/>
        <v>4.2783811594982373</v>
      </c>
      <c r="AE207" s="292">
        <f t="shared" si="24"/>
        <v>6920</v>
      </c>
      <c r="AF207" s="291">
        <f t="shared" si="26"/>
        <v>3.840106094456758</v>
      </c>
      <c r="AG207" s="100">
        <v>5114002.5446720002</v>
      </c>
      <c r="AH207" s="99">
        <v>6465129.3000000007</v>
      </c>
      <c r="AI207" s="109">
        <v>3145062.9000000004</v>
      </c>
      <c r="AJ207" s="106">
        <v>3320066.4000000004</v>
      </c>
      <c r="AK207" s="114">
        <v>6620</v>
      </c>
      <c r="AL207" s="114">
        <v>200</v>
      </c>
      <c r="AM207" s="114">
        <v>0</v>
      </c>
      <c r="AN207" s="114">
        <v>100</v>
      </c>
      <c r="AO207" s="116">
        <v>0</v>
      </c>
      <c r="AP207" s="114">
        <v>0</v>
      </c>
      <c r="AQ207" s="114">
        <v>0</v>
      </c>
      <c r="AR207" s="114">
        <v>0</v>
      </c>
      <c r="AS207" s="114">
        <v>0</v>
      </c>
      <c r="AT207" s="114">
        <v>0</v>
      </c>
      <c r="AU207" s="199">
        <v>0</v>
      </c>
      <c r="AV207" s="199">
        <v>0</v>
      </c>
      <c r="AW207" s="199">
        <v>0</v>
      </c>
      <c r="AX207" s="199">
        <v>0</v>
      </c>
      <c r="AY207" s="199">
        <v>0</v>
      </c>
      <c r="AZ207" s="199">
        <v>0</v>
      </c>
      <c r="BA207" s="199">
        <v>0</v>
      </c>
      <c r="BB207" s="199">
        <v>0</v>
      </c>
      <c r="BC207" s="199">
        <v>0</v>
      </c>
      <c r="BD207" s="199">
        <v>160</v>
      </c>
      <c r="BE207" s="199">
        <v>0</v>
      </c>
      <c r="BF207" s="199">
        <v>0</v>
      </c>
      <c r="BG207" s="199">
        <v>0</v>
      </c>
      <c r="BH207" s="199">
        <v>0</v>
      </c>
      <c r="BI207" s="199">
        <v>0</v>
      </c>
      <c r="BJ207" s="199">
        <v>0</v>
      </c>
      <c r="BK207" s="199">
        <v>0</v>
      </c>
      <c r="BL207" s="199">
        <v>0</v>
      </c>
      <c r="BM207" s="199">
        <v>6380</v>
      </c>
      <c r="BN207" s="199">
        <v>0</v>
      </c>
      <c r="BO207" s="199">
        <v>0</v>
      </c>
      <c r="BP207" s="199">
        <v>0</v>
      </c>
      <c r="BQ207" s="199">
        <v>0</v>
      </c>
      <c r="BR207" s="199">
        <v>0</v>
      </c>
      <c r="BS207" s="199">
        <v>0</v>
      </c>
      <c r="BT207" s="199">
        <v>0</v>
      </c>
      <c r="BU207" s="199">
        <v>0</v>
      </c>
      <c r="BV207" s="199">
        <v>0</v>
      </c>
      <c r="BW207" s="199">
        <v>0</v>
      </c>
      <c r="BX207" s="199">
        <v>0</v>
      </c>
      <c r="BY207" s="199">
        <v>80</v>
      </c>
      <c r="BZ207" s="199">
        <v>0</v>
      </c>
      <c r="CA207" s="199">
        <v>0</v>
      </c>
      <c r="CB207" s="199">
        <v>0</v>
      </c>
      <c r="CC207" s="199">
        <v>0</v>
      </c>
      <c r="CD207" s="199">
        <v>0</v>
      </c>
      <c r="CE207" s="199">
        <v>0</v>
      </c>
      <c r="CF207" s="199">
        <v>0</v>
      </c>
      <c r="CG207" s="199">
        <v>0</v>
      </c>
      <c r="CH207" s="199">
        <v>0</v>
      </c>
      <c r="CI207" s="199">
        <v>0</v>
      </c>
      <c r="CJ207" s="199">
        <v>0</v>
      </c>
      <c r="CK207" s="199">
        <v>0</v>
      </c>
      <c r="CL207" s="199">
        <v>0</v>
      </c>
      <c r="CM207" s="199">
        <v>0</v>
      </c>
      <c r="CN207" s="199">
        <v>100</v>
      </c>
      <c r="CO207" s="199">
        <v>60</v>
      </c>
      <c r="CP207" s="199">
        <v>0</v>
      </c>
      <c r="CQ207" s="199">
        <v>40</v>
      </c>
      <c r="CR207" s="199">
        <v>0</v>
      </c>
      <c r="CS207" s="199">
        <v>0</v>
      </c>
      <c r="CT207" s="199">
        <v>0</v>
      </c>
      <c r="CU207" s="199">
        <v>0</v>
      </c>
      <c r="CV207" s="199">
        <v>0</v>
      </c>
      <c r="CW207" s="199">
        <v>0</v>
      </c>
      <c r="CX207" s="199">
        <v>0</v>
      </c>
      <c r="CY207" s="199">
        <v>0</v>
      </c>
      <c r="CZ207" s="199">
        <v>0</v>
      </c>
      <c r="DA207" s="199">
        <v>0</v>
      </c>
      <c r="DB207" s="199">
        <v>0</v>
      </c>
      <c r="DC207" s="199">
        <v>0</v>
      </c>
      <c r="DD207" s="199">
        <v>0</v>
      </c>
      <c r="DE207" s="199">
        <v>0</v>
      </c>
      <c r="DF207" s="199">
        <v>0</v>
      </c>
      <c r="DG207" s="199">
        <v>0</v>
      </c>
      <c r="DH207" s="199">
        <v>0</v>
      </c>
      <c r="DI207" s="199">
        <v>0</v>
      </c>
      <c r="DJ207" s="199">
        <v>0</v>
      </c>
      <c r="DK207" s="199">
        <v>0</v>
      </c>
      <c r="DL207" s="199">
        <v>0</v>
      </c>
      <c r="DM207" s="199">
        <v>0</v>
      </c>
      <c r="DN207" s="199">
        <v>0</v>
      </c>
      <c r="DO207" s="199">
        <v>0</v>
      </c>
      <c r="DP207" s="199">
        <v>0</v>
      </c>
      <c r="DQ207" s="199">
        <v>0</v>
      </c>
      <c r="DR207" s="199">
        <v>0</v>
      </c>
      <c r="DS207" s="199">
        <v>0</v>
      </c>
      <c r="DT207" s="199">
        <v>0</v>
      </c>
      <c r="DU207" s="199">
        <v>0</v>
      </c>
      <c r="DV207" s="199">
        <v>0</v>
      </c>
      <c r="DW207" s="199">
        <v>0</v>
      </c>
      <c r="DX207" s="199">
        <v>0</v>
      </c>
      <c r="DY207" s="199">
        <v>20</v>
      </c>
      <c r="DZ207" s="199">
        <v>80</v>
      </c>
      <c r="EA207" s="199">
        <v>0</v>
      </c>
      <c r="EB207" s="199">
        <v>0</v>
      </c>
      <c r="EC207" s="199">
        <v>0</v>
      </c>
      <c r="ED207" s="199">
        <v>0</v>
      </c>
      <c r="EE207" s="199">
        <v>0</v>
      </c>
      <c r="EF207" s="199">
        <v>0</v>
      </c>
      <c r="EG207" s="199">
        <v>0</v>
      </c>
      <c r="EH207" s="199">
        <v>0</v>
      </c>
      <c r="EI207" s="199">
        <v>0</v>
      </c>
      <c r="EJ207" s="199">
        <v>0</v>
      </c>
      <c r="EK207" s="199">
        <v>0</v>
      </c>
      <c r="EL207" s="199">
        <v>0</v>
      </c>
      <c r="EM207" s="199">
        <v>0</v>
      </c>
      <c r="EN207" s="199">
        <v>0</v>
      </c>
      <c r="EO207" s="199">
        <v>0</v>
      </c>
      <c r="EP207" s="199">
        <v>0</v>
      </c>
      <c r="EQ207" s="199">
        <v>0</v>
      </c>
      <c r="ER207" s="199">
        <v>0</v>
      </c>
      <c r="ES207" s="199">
        <v>0</v>
      </c>
    </row>
    <row r="208" spans="1:149" ht="12" customHeight="1">
      <c r="A208" s="53" t="s">
        <v>39</v>
      </c>
      <c r="B208" s="2" t="s">
        <v>70</v>
      </c>
      <c r="C208" s="2" t="s">
        <v>67</v>
      </c>
      <c r="D208" s="2" t="s">
        <v>57</v>
      </c>
      <c r="E208" s="87" t="s">
        <v>113</v>
      </c>
      <c r="F208" s="4">
        <v>0.50600000000000001</v>
      </c>
      <c r="G208" s="2">
        <v>1.2</v>
      </c>
      <c r="H208" s="2">
        <v>34430</v>
      </c>
      <c r="I208" s="64">
        <v>83.7</v>
      </c>
      <c r="J208" s="64">
        <v>21.66</v>
      </c>
      <c r="K208" s="2">
        <v>22.78</v>
      </c>
      <c r="L208" s="2">
        <v>7.62</v>
      </c>
      <c r="M208" s="2">
        <v>2.1000000000000001E-2</v>
      </c>
      <c r="N208" s="2">
        <v>0.77</v>
      </c>
      <c r="O208" s="2">
        <v>0.01</v>
      </c>
      <c r="P208" s="2">
        <v>1.1000000000000001</v>
      </c>
      <c r="Q208" s="2">
        <v>1.1000000000000001</v>
      </c>
      <c r="R208" s="2">
        <v>1.2E-2</v>
      </c>
      <c r="S208" s="2">
        <v>0.1</v>
      </c>
      <c r="T208" s="2">
        <v>2.3E-2</v>
      </c>
      <c r="U208" s="2">
        <v>3.6</v>
      </c>
      <c r="V208" s="2">
        <v>150</v>
      </c>
      <c r="W208" s="2">
        <v>10</v>
      </c>
      <c r="X208" s="157" t="s">
        <v>314</v>
      </c>
      <c r="Y208" s="288">
        <v>24000.48</v>
      </c>
      <c r="Z208" s="289">
        <v>4116.7490000000007</v>
      </c>
      <c r="AA208" s="290">
        <v>20483.743000000002</v>
      </c>
      <c r="AB208" s="92">
        <v>374507.49</v>
      </c>
      <c r="AC208" s="92">
        <v>19950.399000000001</v>
      </c>
      <c r="AD208" s="291">
        <f t="shared" si="25"/>
        <v>4.2999515858255473</v>
      </c>
      <c r="AE208" s="292">
        <f t="shared" si="24"/>
        <v>3170</v>
      </c>
      <c r="AF208" s="291">
        <f t="shared" si="26"/>
        <v>3.5010592622177517</v>
      </c>
      <c r="AG208" s="98">
        <v>5260837.347976001</v>
      </c>
      <c r="AH208" s="99">
        <v>8771842.1000000015</v>
      </c>
      <c r="AI208" s="213">
        <v>5358440.5000000009</v>
      </c>
      <c r="AJ208" s="106">
        <v>3413401.6000000006</v>
      </c>
      <c r="AK208" s="114">
        <v>990</v>
      </c>
      <c r="AL208" s="114">
        <v>2100</v>
      </c>
      <c r="AM208" s="114">
        <v>15</v>
      </c>
      <c r="AN208" s="114">
        <v>55</v>
      </c>
      <c r="AO208" s="114">
        <v>0</v>
      </c>
      <c r="AP208" s="114">
        <v>10</v>
      </c>
      <c r="AQ208" s="114">
        <v>0</v>
      </c>
      <c r="AR208" s="114">
        <v>0</v>
      </c>
      <c r="AS208" s="114">
        <v>0</v>
      </c>
      <c r="AT208" s="114">
        <v>0</v>
      </c>
      <c r="AU208" s="199">
        <v>0</v>
      </c>
      <c r="AV208" s="199">
        <v>0</v>
      </c>
      <c r="AW208" s="199">
        <v>0</v>
      </c>
      <c r="AX208" s="199">
        <v>0</v>
      </c>
      <c r="AY208" s="199">
        <v>0</v>
      </c>
      <c r="AZ208" s="199">
        <v>0</v>
      </c>
      <c r="BA208" s="199">
        <v>0</v>
      </c>
      <c r="BB208" s="199">
        <v>0</v>
      </c>
      <c r="BC208" s="199">
        <v>0</v>
      </c>
      <c r="BD208" s="199">
        <v>745</v>
      </c>
      <c r="BE208" s="199">
        <v>0</v>
      </c>
      <c r="BF208" s="199">
        <v>0</v>
      </c>
      <c r="BG208" s="199">
        <v>0</v>
      </c>
      <c r="BH208" s="199">
        <v>0</v>
      </c>
      <c r="BI208" s="199">
        <v>0</v>
      </c>
      <c r="BJ208" s="199">
        <v>0</v>
      </c>
      <c r="BK208" s="199">
        <v>0</v>
      </c>
      <c r="BL208" s="199">
        <v>0</v>
      </c>
      <c r="BM208" s="199">
        <v>200</v>
      </c>
      <c r="BN208" s="199">
        <v>25</v>
      </c>
      <c r="BO208" s="199">
        <v>0</v>
      </c>
      <c r="BP208" s="199">
        <v>0</v>
      </c>
      <c r="BQ208" s="199">
        <v>0</v>
      </c>
      <c r="BR208" s="199">
        <v>0</v>
      </c>
      <c r="BS208" s="199">
        <v>0</v>
      </c>
      <c r="BT208" s="199">
        <v>5</v>
      </c>
      <c r="BU208" s="199">
        <v>0</v>
      </c>
      <c r="BV208" s="199">
        <v>0</v>
      </c>
      <c r="BW208" s="199">
        <v>0</v>
      </c>
      <c r="BX208" s="199">
        <v>0</v>
      </c>
      <c r="BY208" s="199">
        <v>10</v>
      </c>
      <c r="BZ208" s="199">
        <v>0</v>
      </c>
      <c r="CA208" s="199">
        <v>0</v>
      </c>
      <c r="CB208" s="199">
        <v>0</v>
      </c>
      <c r="CC208" s="199">
        <v>5</v>
      </c>
      <c r="CD208" s="199">
        <v>0</v>
      </c>
      <c r="CE208" s="199">
        <v>45</v>
      </c>
      <c r="CF208" s="199">
        <v>0</v>
      </c>
      <c r="CG208" s="199">
        <v>0</v>
      </c>
      <c r="CH208" s="199">
        <v>0</v>
      </c>
      <c r="CI208" s="199">
        <v>5</v>
      </c>
      <c r="CJ208" s="199">
        <v>0</v>
      </c>
      <c r="CK208" s="199">
        <v>0</v>
      </c>
      <c r="CL208" s="199">
        <v>15</v>
      </c>
      <c r="CM208" s="199">
        <v>0</v>
      </c>
      <c r="CN208" s="199">
        <v>1130</v>
      </c>
      <c r="CO208" s="199">
        <v>180</v>
      </c>
      <c r="CP208" s="199">
        <v>0</v>
      </c>
      <c r="CQ208" s="199">
        <v>65</v>
      </c>
      <c r="CR208" s="199">
        <v>20</v>
      </c>
      <c r="CS208" s="199">
        <v>0</v>
      </c>
      <c r="CT208" s="199">
        <v>0</v>
      </c>
      <c r="CU208" s="199">
        <v>25</v>
      </c>
      <c r="CV208" s="199">
        <v>0</v>
      </c>
      <c r="CW208" s="199">
        <v>0</v>
      </c>
      <c r="CX208" s="199">
        <v>0</v>
      </c>
      <c r="CY208" s="199">
        <v>0</v>
      </c>
      <c r="CZ208" s="199">
        <v>10</v>
      </c>
      <c r="DA208" s="199">
        <v>485</v>
      </c>
      <c r="DB208" s="199">
        <v>0</v>
      </c>
      <c r="DC208" s="199">
        <v>0</v>
      </c>
      <c r="DD208" s="199">
        <v>5</v>
      </c>
      <c r="DE208" s="199">
        <v>0</v>
      </c>
      <c r="DF208" s="199">
        <v>10</v>
      </c>
      <c r="DG208" s="199">
        <v>0</v>
      </c>
      <c r="DH208" s="199">
        <v>0</v>
      </c>
      <c r="DI208" s="199">
        <v>105</v>
      </c>
      <c r="DJ208" s="199">
        <v>0</v>
      </c>
      <c r="DK208" s="199">
        <v>0</v>
      </c>
      <c r="DL208" s="199">
        <v>0</v>
      </c>
      <c r="DM208" s="199">
        <v>0</v>
      </c>
      <c r="DN208" s="199">
        <v>0</v>
      </c>
      <c r="DO208" s="199">
        <v>0</v>
      </c>
      <c r="DP208" s="199">
        <v>0</v>
      </c>
      <c r="DQ208" s="199">
        <v>0</v>
      </c>
      <c r="DR208" s="199">
        <v>0</v>
      </c>
      <c r="DS208" s="199">
        <v>15</v>
      </c>
      <c r="DT208" s="199">
        <v>0</v>
      </c>
      <c r="DU208" s="199">
        <v>0</v>
      </c>
      <c r="DV208" s="199">
        <v>0</v>
      </c>
      <c r="DW208" s="199">
        <v>0</v>
      </c>
      <c r="DX208" s="199">
        <v>0</v>
      </c>
      <c r="DY208" s="199">
        <v>55</v>
      </c>
      <c r="DZ208" s="199">
        <v>0</v>
      </c>
      <c r="EA208" s="199">
        <v>0</v>
      </c>
      <c r="EB208" s="199">
        <v>0</v>
      </c>
      <c r="EC208" s="199">
        <v>0</v>
      </c>
      <c r="ED208" s="199">
        <v>0</v>
      </c>
      <c r="EE208" s="199">
        <v>0</v>
      </c>
      <c r="EF208" s="199">
        <v>0</v>
      </c>
      <c r="EG208" s="199">
        <v>10</v>
      </c>
      <c r="EH208" s="199">
        <v>0</v>
      </c>
      <c r="EI208" s="199">
        <v>0</v>
      </c>
      <c r="EJ208" s="199">
        <v>0</v>
      </c>
      <c r="EK208" s="199">
        <v>0</v>
      </c>
      <c r="EL208" s="199">
        <v>0</v>
      </c>
      <c r="EM208" s="199">
        <v>0</v>
      </c>
      <c r="EN208" s="199">
        <v>0</v>
      </c>
      <c r="EO208" s="199">
        <v>0</v>
      </c>
      <c r="EP208" s="199">
        <v>0</v>
      </c>
      <c r="EQ208" s="199">
        <v>0</v>
      </c>
      <c r="ER208" s="199">
        <v>0</v>
      </c>
      <c r="ES208" s="199">
        <v>0</v>
      </c>
    </row>
    <row r="209" spans="1:149" ht="12" customHeight="1" thickBot="1">
      <c r="A209" s="56" t="s">
        <v>39</v>
      </c>
      <c r="B209" s="12" t="s">
        <v>70</v>
      </c>
      <c r="C209" s="12" t="s">
        <v>67</v>
      </c>
      <c r="D209" s="12" t="s">
        <v>57</v>
      </c>
      <c r="E209" s="89" t="s">
        <v>114</v>
      </c>
      <c r="F209" s="14">
        <v>4.7</v>
      </c>
      <c r="G209" s="2" t="s">
        <v>29</v>
      </c>
      <c r="H209" s="2">
        <v>37890</v>
      </c>
      <c r="I209" s="64">
        <v>49.9</v>
      </c>
      <c r="J209" s="64">
        <v>24.05</v>
      </c>
      <c r="K209" s="2">
        <v>23.9</v>
      </c>
      <c r="L209" s="2">
        <v>7.43</v>
      </c>
      <c r="M209" s="2" t="s">
        <v>29</v>
      </c>
      <c r="N209" s="2">
        <v>0.75</v>
      </c>
      <c r="O209" s="2">
        <v>1.4999999999999999E-2</v>
      </c>
      <c r="P209" s="2">
        <v>1.2</v>
      </c>
      <c r="Q209" s="2">
        <v>1.2</v>
      </c>
      <c r="R209" s="2">
        <v>2.4E-2</v>
      </c>
      <c r="S209" s="2">
        <v>0.16</v>
      </c>
      <c r="T209" s="2">
        <v>3.3000000000000002E-2</v>
      </c>
      <c r="U209" s="2">
        <v>3.5</v>
      </c>
      <c r="V209" s="2" t="s">
        <v>29</v>
      </c>
      <c r="W209" s="2" t="s">
        <v>29</v>
      </c>
      <c r="X209" s="157" t="s">
        <v>314</v>
      </c>
      <c r="Y209" s="288">
        <v>16016.987000000001</v>
      </c>
      <c r="Z209" s="289">
        <v>3116.7290000000003</v>
      </c>
      <c r="AA209" s="290">
        <v>13100.262000000001</v>
      </c>
      <c r="AB209" s="93">
        <v>309472.85600000003</v>
      </c>
      <c r="AC209" s="93">
        <v>16133.656000000001</v>
      </c>
      <c r="AD209" s="291">
        <f t="shared" si="25"/>
        <v>4.2077327927275308</v>
      </c>
      <c r="AE209" s="292">
        <f t="shared" si="24"/>
        <v>2780</v>
      </c>
      <c r="AF209" s="291">
        <f t="shared" si="26"/>
        <v>3.4440447959180762</v>
      </c>
      <c r="AG209" s="101">
        <v>5446750.6661680005</v>
      </c>
      <c r="AH209" s="102">
        <v>7405148.1000000006</v>
      </c>
      <c r="AI209" s="110">
        <v>4268418.7</v>
      </c>
      <c r="AJ209" s="110">
        <v>3136729.4000000004</v>
      </c>
      <c r="AK209" s="114">
        <v>2050</v>
      </c>
      <c r="AL209" s="114">
        <v>650</v>
      </c>
      <c r="AM209" s="114">
        <v>0</v>
      </c>
      <c r="AN209" s="114">
        <v>45</v>
      </c>
      <c r="AO209" s="114">
        <v>0</v>
      </c>
      <c r="AP209" s="114">
        <v>35</v>
      </c>
      <c r="AQ209" s="114">
        <v>0</v>
      </c>
      <c r="AR209" s="114">
        <v>0</v>
      </c>
      <c r="AS209" s="114">
        <v>0</v>
      </c>
      <c r="AT209" s="114">
        <v>0</v>
      </c>
      <c r="AU209" s="199">
        <v>0</v>
      </c>
      <c r="AV209" s="199">
        <v>0</v>
      </c>
      <c r="AW209" s="199">
        <v>0</v>
      </c>
      <c r="AX209" s="199">
        <v>0</v>
      </c>
      <c r="AY209" s="199">
        <v>0</v>
      </c>
      <c r="AZ209" s="199">
        <v>0</v>
      </c>
      <c r="BA209" s="199">
        <v>0</v>
      </c>
      <c r="BB209" s="199">
        <v>0</v>
      </c>
      <c r="BC209" s="199">
        <v>0</v>
      </c>
      <c r="BD209" s="199">
        <v>1305</v>
      </c>
      <c r="BE209" s="199">
        <v>0</v>
      </c>
      <c r="BF209" s="199">
        <v>0</v>
      </c>
      <c r="BG209" s="199">
        <v>0</v>
      </c>
      <c r="BH209" s="199">
        <v>0</v>
      </c>
      <c r="BI209" s="199">
        <v>0</v>
      </c>
      <c r="BJ209" s="199">
        <v>0</v>
      </c>
      <c r="BK209" s="199">
        <v>0</v>
      </c>
      <c r="BL209" s="199">
        <v>0</v>
      </c>
      <c r="BM209" s="199">
        <v>660</v>
      </c>
      <c r="BN209" s="199">
        <v>45</v>
      </c>
      <c r="BO209" s="199">
        <v>0</v>
      </c>
      <c r="BP209" s="199">
        <v>0</v>
      </c>
      <c r="BQ209" s="199">
        <v>0</v>
      </c>
      <c r="BR209" s="199">
        <v>0</v>
      </c>
      <c r="BS209" s="199">
        <v>0</v>
      </c>
      <c r="BT209" s="199">
        <v>5</v>
      </c>
      <c r="BU209" s="199">
        <v>0</v>
      </c>
      <c r="BV209" s="199">
        <v>0</v>
      </c>
      <c r="BW209" s="199">
        <v>0</v>
      </c>
      <c r="BX209" s="199">
        <v>25</v>
      </c>
      <c r="BY209" s="199">
        <v>0</v>
      </c>
      <c r="BZ209" s="199">
        <v>0</v>
      </c>
      <c r="CA209" s="199">
        <v>0</v>
      </c>
      <c r="CB209" s="199">
        <v>0</v>
      </c>
      <c r="CC209" s="199">
        <v>10</v>
      </c>
      <c r="CD209" s="199">
        <v>0</v>
      </c>
      <c r="CE209" s="199">
        <v>5</v>
      </c>
      <c r="CF209" s="199">
        <v>0</v>
      </c>
      <c r="CG209" s="199">
        <v>0</v>
      </c>
      <c r="CH209" s="199">
        <v>0</v>
      </c>
      <c r="CI209" s="199">
        <v>0</v>
      </c>
      <c r="CJ209" s="199">
        <v>0</v>
      </c>
      <c r="CK209" s="199">
        <v>0</v>
      </c>
      <c r="CL209" s="199">
        <v>0</v>
      </c>
      <c r="CM209" s="199">
        <v>0</v>
      </c>
      <c r="CN209" s="199">
        <v>305</v>
      </c>
      <c r="CO209" s="199">
        <v>35</v>
      </c>
      <c r="CP209" s="199">
        <v>0</v>
      </c>
      <c r="CQ209" s="199">
        <v>25</v>
      </c>
      <c r="CR209" s="199">
        <v>0</v>
      </c>
      <c r="CS209" s="199">
        <v>0</v>
      </c>
      <c r="CT209" s="199">
        <v>0</v>
      </c>
      <c r="CU209" s="199">
        <v>0</v>
      </c>
      <c r="CV209" s="199">
        <v>0</v>
      </c>
      <c r="CW209" s="199">
        <v>0</v>
      </c>
      <c r="CX209" s="199">
        <v>0</v>
      </c>
      <c r="CY209" s="199">
        <v>0</v>
      </c>
      <c r="CZ209" s="199">
        <v>0</v>
      </c>
      <c r="DA209" s="199">
        <v>280</v>
      </c>
      <c r="DB209" s="199">
        <v>0</v>
      </c>
      <c r="DC209" s="199">
        <v>0</v>
      </c>
      <c r="DD209" s="199">
        <v>0</v>
      </c>
      <c r="DE209" s="199">
        <v>0</v>
      </c>
      <c r="DF209" s="199">
        <v>0</v>
      </c>
      <c r="DG209" s="199">
        <v>0</v>
      </c>
      <c r="DH209" s="199">
        <v>0</v>
      </c>
      <c r="DI209" s="199">
        <v>0</v>
      </c>
      <c r="DJ209" s="199">
        <v>0</v>
      </c>
      <c r="DK209" s="199">
        <v>0</v>
      </c>
      <c r="DL209" s="199">
        <v>0</v>
      </c>
      <c r="DM209" s="199">
        <v>0</v>
      </c>
      <c r="DN209" s="199">
        <v>0</v>
      </c>
      <c r="DO209" s="199">
        <v>0</v>
      </c>
      <c r="DP209" s="199">
        <v>0</v>
      </c>
      <c r="DQ209" s="199">
        <v>0</v>
      </c>
      <c r="DR209" s="199">
        <v>0</v>
      </c>
      <c r="DS209" s="199">
        <v>0</v>
      </c>
      <c r="DT209" s="199">
        <v>0</v>
      </c>
      <c r="DU209" s="199">
        <v>0</v>
      </c>
      <c r="DV209" s="199">
        <v>0</v>
      </c>
      <c r="DW209" s="199">
        <v>0</v>
      </c>
      <c r="DX209" s="199">
        <v>0</v>
      </c>
      <c r="DY209" s="199">
        <v>40</v>
      </c>
      <c r="DZ209" s="199">
        <v>5</v>
      </c>
      <c r="EA209" s="199">
        <v>0</v>
      </c>
      <c r="EB209" s="199">
        <v>0</v>
      </c>
      <c r="EC209" s="199">
        <v>0</v>
      </c>
      <c r="ED209" s="199">
        <v>0</v>
      </c>
      <c r="EE209" s="199">
        <v>0</v>
      </c>
      <c r="EF209" s="199">
        <v>0</v>
      </c>
      <c r="EG209" s="199">
        <v>35</v>
      </c>
      <c r="EH209" s="199">
        <v>0</v>
      </c>
      <c r="EI209" s="199">
        <v>0</v>
      </c>
      <c r="EJ209" s="199">
        <v>0</v>
      </c>
      <c r="EK209" s="199">
        <v>0</v>
      </c>
      <c r="EL209" s="199">
        <v>0</v>
      </c>
      <c r="EM209" s="199">
        <v>0</v>
      </c>
      <c r="EN209" s="199">
        <v>0</v>
      </c>
      <c r="EO209" s="199">
        <v>0</v>
      </c>
      <c r="EP209" s="199">
        <v>0</v>
      </c>
      <c r="EQ209" s="199">
        <v>0</v>
      </c>
      <c r="ER209" s="199">
        <v>0</v>
      </c>
      <c r="ES209" s="199">
        <v>0</v>
      </c>
    </row>
    <row r="210" spans="1:149" ht="12" customHeight="1">
      <c r="A210" s="55" t="s">
        <v>39</v>
      </c>
      <c r="B210" s="11" t="s">
        <v>72</v>
      </c>
      <c r="C210" s="11" t="s">
        <v>73</v>
      </c>
      <c r="D210" s="11" t="s">
        <v>57</v>
      </c>
      <c r="E210" s="90" t="s">
        <v>113</v>
      </c>
      <c r="F210" s="13">
        <v>0.501</v>
      </c>
      <c r="G210" s="2">
        <v>0.9</v>
      </c>
      <c r="H210" s="2">
        <v>35340</v>
      </c>
      <c r="I210" s="64">
        <v>81</v>
      </c>
      <c r="J210" s="64">
        <v>22.3</v>
      </c>
      <c r="K210" s="2">
        <v>21.32</v>
      </c>
      <c r="L210" s="2">
        <v>7.52</v>
      </c>
      <c r="M210" s="2">
        <v>1.0999999999999999E-2</v>
      </c>
      <c r="N210" s="2">
        <v>0.73</v>
      </c>
      <c r="O210" s="2">
        <v>0.05</v>
      </c>
      <c r="P210" s="2">
        <v>0.97</v>
      </c>
      <c r="Q210" s="2">
        <v>1</v>
      </c>
      <c r="R210" s="2">
        <v>0.09</v>
      </c>
      <c r="S210" s="2">
        <v>7.4999999999999997E-2</v>
      </c>
      <c r="T210" s="2">
        <v>2.3E-2</v>
      </c>
      <c r="U210" s="2">
        <v>3.5</v>
      </c>
      <c r="V210" s="2">
        <v>150</v>
      </c>
      <c r="W210" s="2">
        <v>12</v>
      </c>
      <c r="X210" s="157" t="s">
        <v>314</v>
      </c>
      <c r="Y210" s="288">
        <v>23117.129000000001</v>
      </c>
      <c r="Z210" s="289">
        <v>5000.1000000000004</v>
      </c>
      <c r="AA210" s="290">
        <v>18967.046000000002</v>
      </c>
      <c r="AB210" s="94">
        <v>351157.02300000004</v>
      </c>
      <c r="AC210" s="94">
        <v>72201.444000000003</v>
      </c>
      <c r="AD210" s="291"/>
      <c r="AE210" s="292">
        <f t="shared" si="24"/>
        <v>815</v>
      </c>
      <c r="AF210" s="291"/>
      <c r="AG210" s="98">
        <v>5949450.9866400016</v>
      </c>
      <c r="AH210" s="99">
        <v>12443582.200000003</v>
      </c>
      <c r="AI210" s="213">
        <v>8746841.6000000015</v>
      </c>
      <c r="AJ210" s="106">
        <v>3696740.6000000006</v>
      </c>
      <c r="AK210" s="114">
        <v>287.5</v>
      </c>
      <c r="AL210" s="114">
        <v>277.5</v>
      </c>
      <c r="AM210" s="114">
        <v>7.5</v>
      </c>
      <c r="AN210" s="114">
        <v>182.5</v>
      </c>
      <c r="AO210" s="114">
        <v>0</v>
      </c>
      <c r="AP210" s="114">
        <v>60</v>
      </c>
      <c r="AQ210" s="114">
        <v>0</v>
      </c>
      <c r="AR210" s="114">
        <v>0</v>
      </c>
      <c r="AS210" s="114">
        <v>0</v>
      </c>
      <c r="AT210" s="114">
        <v>0</v>
      </c>
      <c r="AU210" s="199">
        <v>0</v>
      </c>
      <c r="AV210" s="199">
        <v>0</v>
      </c>
      <c r="AW210" s="199">
        <v>0</v>
      </c>
      <c r="AX210" s="199">
        <v>0</v>
      </c>
      <c r="AY210" s="199">
        <v>0</v>
      </c>
      <c r="AZ210" s="199">
        <v>0</v>
      </c>
      <c r="BA210" s="199">
        <v>0</v>
      </c>
      <c r="BB210" s="199">
        <v>0</v>
      </c>
      <c r="BC210" s="199">
        <v>80</v>
      </c>
      <c r="BD210" s="199">
        <v>182.5</v>
      </c>
      <c r="BE210" s="199">
        <v>5</v>
      </c>
      <c r="BF210" s="199">
        <v>0</v>
      </c>
      <c r="BG210" s="199">
        <v>0</v>
      </c>
      <c r="BH210" s="199">
        <v>0</v>
      </c>
      <c r="BI210" s="199">
        <v>0</v>
      </c>
      <c r="BJ210" s="199">
        <v>0</v>
      </c>
      <c r="BK210" s="199">
        <v>0</v>
      </c>
      <c r="BL210" s="199">
        <v>0</v>
      </c>
      <c r="BM210" s="199">
        <v>10</v>
      </c>
      <c r="BN210" s="199">
        <v>0</v>
      </c>
      <c r="BO210" s="199">
        <v>0</v>
      </c>
      <c r="BP210" s="199">
        <v>0</v>
      </c>
      <c r="BQ210" s="199">
        <v>0</v>
      </c>
      <c r="BR210" s="199">
        <v>0</v>
      </c>
      <c r="BS210" s="199">
        <v>0</v>
      </c>
      <c r="BT210" s="199">
        <v>0</v>
      </c>
      <c r="BU210" s="199">
        <v>0</v>
      </c>
      <c r="BV210" s="199">
        <v>0</v>
      </c>
      <c r="BW210" s="199">
        <v>0</v>
      </c>
      <c r="BX210" s="199">
        <v>2.5</v>
      </c>
      <c r="BY210" s="199">
        <v>5</v>
      </c>
      <c r="BZ210" s="199">
        <v>0</v>
      </c>
      <c r="CA210" s="199">
        <v>0</v>
      </c>
      <c r="CB210" s="199">
        <v>0</v>
      </c>
      <c r="CC210" s="199">
        <v>0</v>
      </c>
      <c r="CD210" s="199">
        <v>2.5</v>
      </c>
      <c r="CE210" s="199">
        <v>20</v>
      </c>
      <c r="CF210" s="199">
        <v>0</v>
      </c>
      <c r="CG210" s="199">
        <v>0</v>
      </c>
      <c r="CH210" s="199">
        <v>0</v>
      </c>
      <c r="CI210" s="199">
        <v>0</v>
      </c>
      <c r="CJ210" s="199">
        <v>0</v>
      </c>
      <c r="CK210" s="199">
        <v>0</v>
      </c>
      <c r="CL210" s="199">
        <v>2.5</v>
      </c>
      <c r="CM210" s="199">
        <v>0</v>
      </c>
      <c r="CN210" s="199">
        <v>37.5</v>
      </c>
      <c r="CO210" s="199">
        <v>70</v>
      </c>
      <c r="CP210" s="199">
        <v>0</v>
      </c>
      <c r="CQ210" s="199">
        <v>72.5</v>
      </c>
      <c r="CR210" s="199">
        <v>7.5</v>
      </c>
      <c r="CS210" s="199">
        <v>0</v>
      </c>
      <c r="CT210" s="199">
        <v>0</v>
      </c>
      <c r="CU210" s="199">
        <v>0</v>
      </c>
      <c r="CV210" s="199">
        <v>0</v>
      </c>
      <c r="CW210" s="199">
        <v>2.5</v>
      </c>
      <c r="CX210" s="199">
        <v>0</v>
      </c>
      <c r="CY210" s="199">
        <v>0</v>
      </c>
      <c r="CZ210" s="199">
        <v>0</v>
      </c>
      <c r="DA210" s="199">
        <v>17.5</v>
      </c>
      <c r="DB210" s="199">
        <v>0</v>
      </c>
      <c r="DC210" s="199">
        <v>0</v>
      </c>
      <c r="DD210" s="199">
        <v>0</v>
      </c>
      <c r="DE210" s="199">
        <v>0</v>
      </c>
      <c r="DF210" s="199">
        <v>2.5</v>
      </c>
      <c r="DG210" s="199">
        <v>0</v>
      </c>
      <c r="DH210" s="199">
        <v>0</v>
      </c>
      <c r="DI210" s="199">
        <v>45</v>
      </c>
      <c r="DJ210" s="199">
        <v>0</v>
      </c>
      <c r="DK210" s="199">
        <v>0</v>
      </c>
      <c r="DL210" s="199">
        <v>0</v>
      </c>
      <c r="DM210" s="199">
        <v>0</v>
      </c>
      <c r="DN210" s="199">
        <v>0</v>
      </c>
      <c r="DO210" s="199">
        <v>2.5</v>
      </c>
      <c r="DP210" s="199">
        <v>0</v>
      </c>
      <c r="DQ210" s="199">
        <v>0</v>
      </c>
      <c r="DR210" s="199">
        <v>0</v>
      </c>
      <c r="DS210" s="199">
        <v>5</v>
      </c>
      <c r="DT210" s="199">
        <v>0</v>
      </c>
      <c r="DU210" s="199">
        <v>0</v>
      </c>
      <c r="DV210" s="199">
        <v>0</v>
      </c>
      <c r="DW210" s="199">
        <v>0</v>
      </c>
      <c r="DX210" s="199">
        <v>2.5</v>
      </c>
      <c r="DY210" s="199">
        <v>162.5</v>
      </c>
      <c r="DZ210" s="199">
        <v>17.5</v>
      </c>
      <c r="EA210" s="199">
        <v>0</v>
      </c>
      <c r="EB210" s="199">
        <v>0</v>
      </c>
      <c r="EC210" s="199">
        <v>0</v>
      </c>
      <c r="ED210" s="199">
        <v>0</v>
      </c>
      <c r="EE210" s="199">
        <v>0</v>
      </c>
      <c r="EF210" s="199">
        <v>0</v>
      </c>
      <c r="EG210" s="199">
        <v>60</v>
      </c>
      <c r="EH210" s="199">
        <v>0</v>
      </c>
      <c r="EI210" s="199">
        <v>0</v>
      </c>
      <c r="EJ210" s="199">
        <v>0</v>
      </c>
      <c r="EK210" s="199">
        <v>0</v>
      </c>
      <c r="EL210" s="199">
        <v>0</v>
      </c>
      <c r="EM210" s="199">
        <v>0</v>
      </c>
      <c r="EN210" s="199">
        <v>0</v>
      </c>
      <c r="EO210" s="199">
        <v>0</v>
      </c>
      <c r="EP210" s="199">
        <v>0</v>
      </c>
      <c r="EQ210" s="199">
        <v>0</v>
      </c>
      <c r="ER210" s="199">
        <v>0</v>
      </c>
      <c r="ES210" s="199">
        <v>0</v>
      </c>
    </row>
    <row r="211" spans="1:149" ht="12" customHeight="1">
      <c r="A211" s="53" t="s">
        <v>39</v>
      </c>
      <c r="B211" s="2" t="s">
        <v>72</v>
      </c>
      <c r="C211" s="2" t="s">
        <v>73</v>
      </c>
      <c r="D211" s="2" t="s">
        <v>57</v>
      </c>
      <c r="E211" s="88" t="s">
        <v>114</v>
      </c>
      <c r="F211" s="4">
        <v>4.7</v>
      </c>
      <c r="G211" s="2" t="s">
        <v>29</v>
      </c>
      <c r="H211" s="2">
        <v>37760</v>
      </c>
      <c r="I211" s="64">
        <v>65.400000000000006</v>
      </c>
      <c r="J211" s="64">
        <v>24</v>
      </c>
      <c r="K211" s="2">
        <v>20.92</v>
      </c>
      <c r="L211" s="2">
        <v>7.43</v>
      </c>
      <c r="M211" s="2" t="s">
        <v>29</v>
      </c>
      <c r="N211" s="2">
        <v>0.68</v>
      </c>
      <c r="O211" s="2">
        <v>5.1999999999999998E-2</v>
      </c>
      <c r="P211" s="2">
        <v>0.88</v>
      </c>
      <c r="Q211" s="2">
        <v>0.93</v>
      </c>
      <c r="R211" s="2">
        <v>0.11</v>
      </c>
      <c r="S211" s="2">
        <v>8.7999999999999995E-2</v>
      </c>
      <c r="T211" s="2">
        <v>3.4000000000000002E-2</v>
      </c>
      <c r="U211" s="2">
        <v>3.3</v>
      </c>
      <c r="V211" s="2" t="s">
        <v>29</v>
      </c>
      <c r="W211" s="2" t="s">
        <v>29</v>
      </c>
      <c r="X211" s="157" t="s">
        <v>314</v>
      </c>
      <c r="Y211" s="288">
        <v>23283.799000000003</v>
      </c>
      <c r="Z211" s="289">
        <v>3450.0690000000004</v>
      </c>
      <c r="AA211" s="290">
        <v>20367.074000000001</v>
      </c>
      <c r="AB211" s="92">
        <v>427908.55800000002</v>
      </c>
      <c r="AC211" s="92">
        <v>26600.532000000003</v>
      </c>
      <c r="AD211" s="291"/>
      <c r="AE211" s="292">
        <f t="shared" si="24"/>
        <v>350</v>
      </c>
      <c r="AF211" s="291"/>
      <c r="AG211" s="100">
        <v>5299428.786456001</v>
      </c>
      <c r="AH211" s="99">
        <v>11230224.600000001</v>
      </c>
      <c r="AI211" s="109">
        <v>8096828.6000000006</v>
      </c>
      <c r="AJ211" s="106">
        <v>3133396.0000000005</v>
      </c>
      <c r="AK211" s="114">
        <v>315</v>
      </c>
      <c r="AL211" s="114">
        <v>30</v>
      </c>
      <c r="AM211" s="114">
        <v>0</v>
      </c>
      <c r="AN211" s="114">
        <v>5</v>
      </c>
      <c r="AO211" s="114">
        <v>0</v>
      </c>
      <c r="AP211" s="114">
        <v>0</v>
      </c>
      <c r="AQ211" s="114">
        <v>0</v>
      </c>
      <c r="AR211" s="114">
        <v>0</v>
      </c>
      <c r="AS211" s="114">
        <v>0</v>
      </c>
      <c r="AT211" s="114">
        <v>0</v>
      </c>
      <c r="AU211" s="199">
        <v>0</v>
      </c>
      <c r="AV211" s="199">
        <v>0</v>
      </c>
      <c r="AW211" s="199">
        <v>0</v>
      </c>
      <c r="AX211" s="199">
        <v>0</v>
      </c>
      <c r="AY211" s="199">
        <v>0</v>
      </c>
      <c r="AZ211" s="199">
        <v>0</v>
      </c>
      <c r="BA211" s="199">
        <v>0</v>
      </c>
      <c r="BB211" s="199">
        <v>0</v>
      </c>
      <c r="BC211" s="199">
        <v>0</v>
      </c>
      <c r="BD211" s="199">
        <v>197.5</v>
      </c>
      <c r="BE211" s="199">
        <v>0</v>
      </c>
      <c r="BF211" s="199">
        <v>0</v>
      </c>
      <c r="BG211" s="199">
        <v>0</v>
      </c>
      <c r="BH211" s="199">
        <v>0</v>
      </c>
      <c r="BI211" s="199">
        <v>0</v>
      </c>
      <c r="BJ211" s="199">
        <v>0</v>
      </c>
      <c r="BK211" s="199">
        <v>0</v>
      </c>
      <c r="BL211" s="199">
        <v>0</v>
      </c>
      <c r="BM211" s="199">
        <v>107.5</v>
      </c>
      <c r="BN211" s="199">
        <v>0</v>
      </c>
      <c r="BO211" s="199">
        <v>0</v>
      </c>
      <c r="BP211" s="199">
        <v>0</v>
      </c>
      <c r="BQ211" s="199">
        <v>0</v>
      </c>
      <c r="BR211" s="199">
        <v>0</v>
      </c>
      <c r="BS211" s="199">
        <v>0</v>
      </c>
      <c r="BT211" s="199">
        <v>0</v>
      </c>
      <c r="BU211" s="199">
        <v>0</v>
      </c>
      <c r="BV211" s="199">
        <v>2.5</v>
      </c>
      <c r="BW211" s="199">
        <v>0</v>
      </c>
      <c r="BX211" s="199">
        <v>2.5</v>
      </c>
      <c r="BY211" s="199">
        <v>5</v>
      </c>
      <c r="BZ211" s="199">
        <v>0</v>
      </c>
      <c r="CA211" s="199">
        <v>0</v>
      </c>
      <c r="CB211" s="199">
        <v>0</v>
      </c>
      <c r="CC211" s="199">
        <v>0</v>
      </c>
      <c r="CD211" s="199">
        <v>0</v>
      </c>
      <c r="CE211" s="199">
        <v>0</v>
      </c>
      <c r="CF211" s="199">
        <v>0</v>
      </c>
      <c r="CG211" s="199">
        <v>0</v>
      </c>
      <c r="CH211" s="199">
        <v>0</v>
      </c>
      <c r="CI211" s="199">
        <v>0</v>
      </c>
      <c r="CJ211" s="199">
        <v>0</v>
      </c>
      <c r="CK211" s="199">
        <v>0</v>
      </c>
      <c r="CL211" s="199">
        <v>0</v>
      </c>
      <c r="CM211" s="199">
        <v>0</v>
      </c>
      <c r="CN211" s="199">
        <v>15</v>
      </c>
      <c r="CO211" s="199">
        <v>5</v>
      </c>
      <c r="CP211" s="199">
        <v>0</v>
      </c>
      <c r="CQ211" s="199">
        <v>5</v>
      </c>
      <c r="CR211" s="199">
        <v>0</v>
      </c>
      <c r="CS211" s="199">
        <v>0</v>
      </c>
      <c r="CT211" s="199">
        <v>0</v>
      </c>
      <c r="CU211" s="199">
        <v>0</v>
      </c>
      <c r="CV211" s="199">
        <v>0</v>
      </c>
      <c r="CW211" s="199">
        <v>0</v>
      </c>
      <c r="CX211" s="199">
        <v>0</v>
      </c>
      <c r="CY211" s="199">
        <v>0</v>
      </c>
      <c r="CZ211" s="199">
        <v>0</v>
      </c>
      <c r="DA211" s="199">
        <v>0</v>
      </c>
      <c r="DB211" s="199">
        <v>0</v>
      </c>
      <c r="DC211" s="199">
        <v>0</v>
      </c>
      <c r="DD211" s="199">
        <v>0</v>
      </c>
      <c r="DE211" s="199">
        <v>0</v>
      </c>
      <c r="DF211" s="199">
        <v>0</v>
      </c>
      <c r="DG211" s="199">
        <v>0</v>
      </c>
      <c r="DH211" s="199">
        <v>0</v>
      </c>
      <c r="DI211" s="199">
        <v>5</v>
      </c>
      <c r="DJ211" s="199">
        <v>0</v>
      </c>
      <c r="DK211" s="199">
        <v>0</v>
      </c>
      <c r="DL211" s="199">
        <v>0</v>
      </c>
      <c r="DM211" s="199">
        <v>0</v>
      </c>
      <c r="DN211" s="199">
        <v>0</v>
      </c>
      <c r="DO211" s="199">
        <v>0</v>
      </c>
      <c r="DP211" s="199">
        <v>0</v>
      </c>
      <c r="DQ211" s="199">
        <v>0</v>
      </c>
      <c r="DR211" s="199">
        <v>0</v>
      </c>
      <c r="DS211" s="199">
        <v>0</v>
      </c>
      <c r="DT211" s="199">
        <v>0</v>
      </c>
      <c r="DU211" s="199">
        <v>0</v>
      </c>
      <c r="DV211" s="199">
        <v>0</v>
      </c>
      <c r="DW211" s="199">
        <v>0</v>
      </c>
      <c r="DX211" s="199">
        <v>0</v>
      </c>
      <c r="DY211" s="199">
        <v>5</v>
      </c>
      <c r="DZ211" s="199">
        <v>0</v>
      </c>
      <c r="EA211" s="199">
        <v>0</v>
      </c>
      <c r="EB211" s="199">
        <v>0</v>
      </c>
      <c r="EC211" s="199">
        <v>0</v>
      </c>
      <c r="ED211" s="199">
        <v>0</v>
      </c>
      <c r="EE211" s="199">
        <v>0</v>
      </c>
      <c r="EF211" s="199">
        <v>0</v>
      </c>
      <c r="EG211" s="199">
        <v>0</v>
      </c>
      <c r="EH211" s="199">
        <v>0</v>
      </c>
      <c r="EI211" s="199">
        <v>0</v>
      </c>
      <c r="EJ211" s="199">
        <v>0</v>
      </c>
      <c r="EK211" s="199">
        <v>0</v>
      </c>
      <c r="EL211" s="199">
        <v>0</v>
      </c>
      <c r="EM211" s="199">
        <v>0</v>
      </c>
      <c r="EN211" s="199">
        <v>0</v>
      </c>
      <c r="EO211" s="199">
        <v>0</v>
      </c>
      <c r="EP211" s="199">
        <v>0</v>
      </c>
      <c r="EQ211" s="199">
        <v>0</v>
      </c>
      <c r="ER211" s="199">
        <v>0</v>
      </c>
      <c r="ES211" s="199">
        <v>0</v>
      </c>
    </row>
    <row r="212" spans="1:149" ht="12" customHeight="1">
      <c r="A212" s="53" t="s">
        <v>39</v>
      </c>
      <c r="B212" s="2" t="s">
        <v>75</v>
      </c>
      <c r="C212" s="2" t="s">
        <v>73</v>
      </c>
      <c r="D212" s="2" t="s">
        <v>57</v>
      </c>
      <c r="E212" s="87" t="s">
        <v>113</v>
      </c>
      <c r="F212" s="4">
        <v>0.504</v>
      </c>
      <c r="G212" s="2">
        <v>1.4</v>
      </c>
      <c r="H212" s="2">
        <v>40460</v>
      </c>
      <c r="I212" s="64">
        <v>65.3</v>
      </c>
      <c r="J212" s="64">
        <v>25.89</v>
      </c>
      <c r="K212" s="2">
        <v>22.51</v>
      </c>
      <c r="L212" s="2">
        <v>7.37</v>
      </c>
      <c r="M212" s="2">
        <v>9.5999999999999992E-3</v>
      </c>
      <c r="N212" s="2">
        <v>0.64</v>
      </c>
      <c r="O212" s="2">
        <v>4.7E-2</v>
      </c>
      <c r="P212" s="2">
        <v>0.93</v>
      </c>
      <c r="Q212" s="2">
        <v>0.98</v>
      </c>
      <c r="R212" s="2">
        <v>0.14000000000000001</v>
      </c>
      <c r="S212" s="2">
        <v>7.6999999999999999E-2</v>
      </c>
      <c r="T212" s="2">
        <v>4.1000000000000002E-2</v>
      </c>
      <c r="U212" s="2">
        <v>3.1</v>
      </c>
      <c r="V212" s="2">
        <v>140</v>
      </c>
      <c r="W212" s="2">
        <v>10</v>
      </c>
      <c r="X212" s="157" t="s">
        <v>314</v>
      </c>
      <c r="Y212" s="288">
        <v>11366.894</v>
      </c>
      <c r="Z212" s="289">
        <v>3633.4060000000004</v>
      </c>
      <c r="AA212" s="290">
        <v>8200.1640000000007</v>
      </c>
      <c r="AB212" s="92">
        <v>118519.03700000001</v>
      </c>
      <c r="AC212" s="92">
        <v>3800.0760000000005</v>
      </c>
      <c r="AD212" s="291">
        <f>LOG(AC212)</f>
        <v>3.5797922824195907</v>
      </c>
      <c r="AE212" s="292">
        <f t="shared" si="24"/>
        <v>248</v>
      </c>
      <c r="AF212" s="291">
        <f>LOG(AE212)</f>
        <v>2.3944516808262164</v>
      </c>
      <c r="AG212" s="98">
        <v>5450029.0650680009</v>
      </c>
      <c r="AH212" s="99">
        <v>7188477.1000000006</v>
      </c>
      <c r="AI212" s="213">
        <v>4445088.9000000004</v>
      </c>
      <c r="AJ212" s="106">
        <v>2743388.2</v>
      </c>
      <c r="AK212" s="114">
        <v>210</v>
      </c>
      <c r="AL212" s="114">
        <v>33</v>
      </c>
      <c r="AM212" s="114">
        <v>3</v>
      </c>
      <c r="AN212" s="114">
        <v>2</v>
      </c>
      <c r="AO212" s="114">
        <v>0</v>
      </c>
      <c r="AP212" s="114">
        <v>0</v>
      </c>
      <c r="AQ212" s="114">
        <v>0</v>
      </c>
      <c r="AR212" s="114">
        <v>0</v>
      </c>
      <c r="AS212" s="114">
        <v>0</v>
      </c>
      <c r="AT212" s="114">
        <v>0</v>
      </c>
      <c r="AU212" s="199">
        <v>0</v>
      </c>
      <c r="AV212" s="199">
        <v>0</v>
      </c>
      <c r="AW212" s="199">
        <v>0</v>
      </c>
      <c r="AX212" s="199">
        <v>0</v>
      </c>
      <c r="AY212" s="199">
        <v>0</v>
      </c>
      <c r="AZ212" s="199">
        <v>0</v>
      </c>
      <c r="BA212" s="199">
        <v>0</v>
      </c>
      <c r="BB212" s="199">
        <v>0</v>
      </c>
      <c r="BC212" s="199">
        <v>0</v>
      </c>
      <c r="BD212" s="199">
        <v>177</v>
      </c>
      <c r="BE212" s="199">
        <v>0</v>
      </c>
      <c r="BF212" s="199">
        <v>0</v>
      </c>
      <c r="BG212" s="199">
        <v>0</v>
      </c>
      <c r="BH212" s="199">
        <v>0</v>
      </c>
      <c r="BI212" s="199">
        <v>0</v>
      </c>
      <c r="BJ212" s="199">
        <v>0</v>
      </c>
      <c r="BK212" s="199">
        <v>0</v>
      </c>
      <c r="BL212" s="199">
        <v>0</v>
      </c>
      <c r="BM212" s="199">
        <v>6</v>
      </c>
      <c r="BN212" s="199">
        <v>2</v>
      </c>
      <c r="BO212" s="199">
        <v>0</v>
      </c>
      <c r="BP212" s="199">
        <v>0</v>
      </c>
      <c r="BQ212" s="199">
        <v>1</v>
      </c>
      <c r="BR212" s="199">
        <v>0</v>
      </c>
      <c r="BS212" s="199">
        <v>0</v>
      </c>
      <c r="BT212" s="199">
        <v>0</v>
      </c>
      <c r="BU212" s="199">
        <v>0</v>
      </c>
      <c r="BV212" s="199">
        <v>0</v>
      </c>
      <c r="BW212" s="199">
        <v>0</v>
      </c>
      <c r="BX212" s="199">
        <v>3</v>
      </c>
      <c r="BY212" s="199">
        <v>20</v>
      </c>
      <c r="BZ212" s="199">
        <v>0</v>
      </c>
      <c r="CA212" s="199">
        <v>1</v>
      </c>
      <c r="CB212" s="199">
        <v>0</v>
      </c>
      <c r="CC212" s="199">
        <v>0</v>
      </c>
      <c r="CD212" s="199">
        <v>0</v>
      </c>
      <c r="CE212" s="199">
        <v>0</v>
      </c>
      <c r="CF212" s="199">
        <v>0</v>
      </c>
      <c r="CG212" s="199">
        <v>0</v>
      </c>
      <c r="CH212" s="199">
        <v>0</v>
      </c>
      <c r="CI212" s="199">
        <v>0</v>
      </c>
      <c r="CJ212" s="199">
        <v>0</v>
      </c>
      <c r="CK212" s="199">
        <v>0</v>
      </c>
      <c r="CL212" s="199">
        <v>9</v>
      </c>
      <c r="CM212" s="199">
        <v>0</v>
      </c>
      <c r="CN212" s="199">
        <v>9</v>
      </c>
      <c r="CO212" s="199">
        <v>10</v>
      </c>
      <c r="CP212" s="199">
        <v>0</v>
      </c>
      <c r="CQ212" s="199">
        <v>4</v>
      </c>
      <c r="CR212" s="199">
        <v>1</v>
      </c>
      <c r="CS212" s="199">
        <v>0</v>
      </c>
      <c r="CT212" s="199">
        <v>0</v>
      </c>
      <c r="CU212" s="199">
        <v>0</v>
      </c>
      <c r="CV212" s="199">
        <v>0</v>
      </c>
      <c r="CW212" s="199">
        <v>0</v>
      </c>
      <c r="CX212" s="199">
        <v>0</v>
      </c>
      <c r="CY212" s="199">
        <v>0</v>
      </c>
      <c r="CZ212" s="199">
        <v>0</v>
      </c>
      <c r="DA212" s="199">
        <v>0</v>
      </c>
      <c r="DB212" s="199">
        <v>0</v>
      </c>
      <c r="DC212" s="199">
        <v>0</v>
      </c>
      <c r="DD212" s="199">
        <v>0</v>
      </c>
      <c r="DE212" s="199">
        <v>0</v>
      </c>
      <c r="DF212" s="199">
        <v>0</v>
      </c>
      <c r="DG212" s="199">
        <v>0</v>
      </c>
      <c r="DH212" s="199">
        <v>0</v>
      </c>
      <c r="DI212" s="199">
        <v>0</v>
      </c>
      <c r="DJ212" s="199">
        <v>0</v>
      </c>
      <c r="DK212" s="199">
        <v>0</v>
      </c>
      <c r="DL212" s="199">
        <v>0</v>
      </c>
      <c r="DM212" s="199">
        <v>0</v>
      </c>
      <c r="DN212" s="199">
        <v>0</v>
      </c>
      <c r="DO212" s="199">
        <v>0</v>
      </c>
      <c r="DP212" s="199">
        <v>0</v>
      </c>
      <c r="DQ212" s="199">
        <v>0</v>
      </c>
      <c r="DR212" s="199">
        <v>1</v>
      </c>
      <c r="DS212" s="199">
        <v>2</v>
      </c>
      <c r="DT212" s="199">
        <v>0</v>
      </c>
      <c r="DU212" s="199">
        <v>0</v>
      </c>
      <c r="DV212" s="199">
        <v>0</v>
      </c>
      <c r="DW212" s="199">
        <v>0</v>
      </c>
      <c r="DX212" s="199">
        <v>0</v>
      </c>
      <c r="DY212" s="199">
        <v>1</v>
      </c>
      <c r="DZ212" s="199">
        <v>1</v>
      </c>
      <c r="EA212" s="199">
        <v>0</v>
      </c>
      <c r="EB212" s="199">
        <v>0</v>
      </c>
      <c r="EC212" s="199">
        <v>0</v>
      </c>
      <c r="ED212" s="199">
        <v>0</v>
      </c>
      <c r="EE212" s="199">
        <v>0</v>
      </c>
      <c r="EF212" s="199">
        <v>0</v>
      </c>
      <c r="EG212" s="199">
        <v>0</v>
      </c>
      <c r="EH212" s="199">
        <v>0</v>
      </c>
      <c r="EI212" s="199">
        <v>0</v>
      </c>
      <c r="EJ212" s="199">
        <v>0</v>
      </c>
      <c r="EK212" s="199">
        <v>0</v>
      </c>
      <c r="EL212" s="199">
        <v>0</v>
      </c>
      <c r="EM212" s="199">
        <v>0</v>
      </c>
      <c r="EN212" s="199">
        <v>0</v>
      </c>
      <c r="EO212" s="199">
        <v>0</v>
      </c>
      <c r="EP212" s="199">
        <v>0</v>
      </c>
      <c r="EQ212" s="199">
        <v>0</v>
      </c>
      <c r="ER212" s="199">
        <v>0</v>
      </c>
      <c r="ES212" s="199">
        <v>0</v>
      </c>
    </row>
    <row r="213" spans="1:149" ht="12" customHeight="1" thickBot="1">
      <c r="A213" s="56" t="s">
        <v>39</v>
      </c>
      <c r="B213" s="12" t="s">
        <v>75</v>
      </c>
      <c r="C213" s="12" t="s">
        <v>73</v>
      </c>
      <c r="D213" s="12" t="s">
        <v>57</v>
      </c>
      <c r="E213" s="89" t="s">
        <v>114</v>
      </c>
      <c r="F213" s="14">
        <v>4.7</v>
      </c>
      <c r="G213" s="2" t="s">
        <v>29</v>
      </c>
      <c r="H213" s="2">
        <v>44630</v>
      </c>
      <c r="I213" s="64">
        <v>27.3</v>
      </c>
      <c r="J213" s="64">
        <v>28.88</v>
      </c>
      <c r="K213" s="2">
        <v>21.55</v>
      </c>
      <c r="L213" s="2">
        <v>7.22</v>
      </c>
      <c r="M213" s="2" t="s">
        <v>29</v>
      </c>
      <c r="N213" s="2">
        <v>0.53</v>
      </c>
      <c r="O213" s="2">
        <v>3.5000000000000003E-2</v>
      </c>
      <c r="P213" s="2">
        <v>0.79</v>
      </c>
      <c r="Q213" s="2">
        <v>0.82</v>
      </c>
      <c r="R213" s="2">
        <v>0.22</v>
      </c>
      <c r="S213" s="2">
        <v>8.8999999999999996E-2</v>
      </c>
      <c r="T213" s="2">
        <v>0.06</v>
      </c>
      <c r="U213" s="2">
        <v>2.8</v>
      </c>
      <c r="V213" s="2" t="s">
        <v>29</v>
      </c>
      <c r="W213" s="2" t="s">
        <v>29</v>
      </c>
      <c r="X213" s="157" t="s">
        <v>314</v>
      </c>
      <c r="Y213" s="288">
        <v>13083.595000000001</v>
      </c>
      <c r="Z213" s="289">
        <v>1416.6949999999999</v>
      </c>
      <c r="AA213" s="290">
        <v>11833.57</v>
      </c>
      <c r="AB213" s="93">
        <v>121002.42</v>
      </c>
      <c r="AC213" s="93">
        <v>5583.4450000000006</v>
      </c>
      <c r="AD213" s="291">
        <f>LOG(AC213)</f>
        <v>3.7469022424559819</v>
      </c>
      <c r="AE213" s="292">
        <f t="shared" si="24"/>
        <v>427.5</v>
      </c>
      <c r="AF213" s="291">
        <f>LOG(AE213)</f>
        <v>2.6309361190641916</v>
      </c>
      <c r="AG213" s="101">
        <v>4273720.8060400011</v>
      </c>
      <c r="AH213" s="102">
        <v>6288459.1000000006</v>
      </c>
      <c r="AI213" s="110">
        <v>3776742.2</v>
      </c>
      <c r="AJ213" s="110">
        <v>2511716.9000000004</v>
      </c>
      <c r="AK213" s="114">
        <v>165</v>
      </c>
      <c r="AL213" s="114">
        <v>152.5</v>
      </c>
      <c r="AM213" s="114">
        <v>2.5</v>
      </c>
      <c r="AN213" s="114">
        <v>67.5</v>
      </c>
      <c r="AO213" s="114">
        <v>0</v>
      </c>
      <c r="AP213" s="114">
        <v>40</v>
      </c>
      <c r="AQ213" s="114">
        <v>0</v>
      </c>
      <c r="AR213" s="114">
        <v>0</v>
      </c>
      <c r="AS213" s="114">
        <v>0</v>
      </c>
      <c r="AT213" s="114">
        <v>0</v>
      </c>
      <c r="AU213" s="199">
        <v>0</v>
      </c>
      <c r="AV213" s="199">
        <v>0</v>
      </c>
      <c r="AW213" s="199">
        <v>0</v>
      </c>
      <c r="AX213" s="199">
        <v>0</v>
      </c>
      <c r="AY213" s="199">
        <v>0</v>
      </c>
      <c r="AZ213" s="199">
        <v>0</v>
      </c>
      <c r="BA213" s="199">
        <v>0</v>
      </c>
      <c r="BB213" s="199">
        <v>0</v>
      </c>
      <c r="BC213" s="199">
        <v>0</v>
      </c>
      <c r="BD213" s="199">
        <v>142.5</v>
      </c>
      <c r="BE213" s="199">
        <v>0</v>
      </c>
      <c r="BF213" s="199">
        <v>0</v>
      </c>
      <c r="BG213" s="199">
        <v>0</v>
      </c>
      <c r="BH213" s="199">
        <v>0</v>
      </c>
      <c r="BI213" s="199">
        <v>0</v>
      </c>
      <c r="BJ213" s="199">
        <v>0</v>
      </c>
      <c r="BK213" s="199">
        <v>0</v>
      </c>
      <c r="BL213" s="199">
        <v>0</v>
      </c>
      <c r="BM213" s="199">
        <v>0</v>
      </c>
      <c r="BN213" s="199">
        <v>5</v>
      </c>
      <c r="BO213" s="199">
        <v>0</v>
      </c>
      <c r="BP213" s="199">
        <v>0</v>
      </c>
      <c r="BQ213" s="199">
        <v>0</v>
      </c>
      <c r="BR213" s="199">
        <v>0</v>
      </c>
      <c r="BS213" s="199">
        <v>0</v>
      </c>
      <c r="BT213" s="199">
        <v>2.5</v>
      </c>
      <c r="BU213" s="199">
        <v>0</v>
      </c>
      <c r="BV213" s="199">
        <v>0</v>
      </c>
      <c r="BW213" s="199">
        <v>0</v>
      </c>
      <c r="BX213" s="199">
        <v>0</v>
      </c>
      <c r="BY213" s="199">
        <v>15</v>
      </c>
      <c r="BZ213" s="199">
        <v>0</v>
      </c>
      <c r="CA213" s="199">
        <v>0</v>
      </c>
      <c r="CB213" s="199">
        <v>0</v>
      </c>
      <c r="CC213" s="199">
        <v>0</v>
      </c>
      <c r="CD213" s="199">
        <v>0</v>
      </c>
      <c r="CE213" s="199">
        <v>0</v>
      </c>
      <c r="CF213" s="199">
        <v>0</v>
      </c>
      <c r="CG213" s="199">
        <v>0</v>
      </c>
      <c r="CH213" s="199">
        <v>0</v>
      </c>
      <c r="CI213" s="199">
        <v>0</v>
      </c>
      <c r="CJ213" s="199">
        <v>0</v>
      </c>
      <c r="CK213" s="199">
        <v>0</v>
      </c>
      <c r="CL213" s="199">
        <v>0</v>
      </c>
      <c r="CM213" s="199">
        <v>0</v>
      </c>
      <c r="CN213" s="199">
        <v>50</v>
      </c>
      <c r="CO213" s="199">
        <v>32.5</v>
      </c>
      <c r="CP213" s="199">
        <v>0</v>
      </c>
      <c r="CQ213" s="199">
        <v>12.5</v>
      </c>
      <c r="CR213" s="199">
        <v>0</v>
      </c>
      <c r="CS213" s="199">
        <v>0</v>
      </c>
      <c r="CT213" s="199">
        <v>0</v>
      </c>
      <c r="CU213" s="199">
        <v>0</v>
      </c>
      <c r="CV213" s="199">
        <v>0</v>
      </c>
      <c r="CW213" s="199">
        <v>0</v>
      </c>
      <c r="CX213" s="199">
        <v>0</v>
      </c>
      <c r="CY213" s="199">
        <v>0</v>
      </c>
      <c r="CZ213" s="199">
        <v>0</v>
      </c>
      <c r="DA213" s="199">
        <v>10</v>
      </c>
      <c r="DB213" s="199">
        <v>0</v>
      </c>
      <c r="DC213" s="199">
        <v>10</v>
      </c>
      <c r="DD213" s="199">
        <v>22.5</v>
      </c>
      <c r="DE213" s="199">
        <v>0</v>
      </c>
      <c r="DF213" s="199">
        <v>0</v>
      </c>
      <c r="DG213" s="199">
        <v>0</v>
      </c>
      <c r="DH213" s="199">
        <v>0</v>
      </c>
      <c r="DI213" s="199">
        <v>12.5</v>
      </c>
      <c r="DJ213" s="199">
        <v>2.5</v>
      </c>
      <c r="DK213" s="199">
        <v>0</v>
      </c>
      <c r="DL213" s="199">
        <v>0</v>
      </c>
      <c r="DM213" s="199">
        <v>0</v>
      </c>
      <c r="DN213" s="199">
        <v>2.5</v>
      </c>
      <c r="DO213" s="199">
        <v>0</v>
      </c>
      <c r="DP213" s="199">
        <v>0</v>
      </c>
      <c r="DQ213" s="199">
        <v>0</v>
      </c>
      <c r="DR213" s="199">
        <v>0</v>
      </c>
      <c r="DS213" s="199">
        <v>0</v>
      </c>
      <c r="DT213" s="199">
        <v>0</v>
      </c>
      <c r="DU213" s="199">
        <v>0</v>
      </c>
      <c r="DV213" s="199">
        <v>0</v>
      </c>
      <c r="DW213" s="199">
        <v>0</v>
      </c>
      <c r="DX213" s="199">
        <v>2.5</v>
      </c>
      <c r="DY213" s="199">
        <v>32.5</v>
      </c>
      <c r="DZ213" s="199">
        <v>30</v>
      </c>
      <c r="EA213" s="199">
        <v>0</v>
      </c>
      <c r="EB213" s="199">
        <v>2.5</v>
      </c>
      <c r="EC213" s="199">
        <v>0</v>
      </c>
      <c r="ED213" s="199">
        <v>0</v>
      </c>
      <c r="EE213" s="199">
        <v>0</v>
      </c>
      <c r="EF213" s="199">
        <v>0</v>
      </c>
      <c r="EG213" s="199">
        <v>40</v>
      </c>
      <c r="EH213" s="199">
        <v>0</v>
      </c>
      <c r="EI213" s="199">
        <v>0</v>
      </c>
      <c r="EJ213" s="199">
        <v>0</v>
      </c>
      <c r="EK213" s="199">
        <v>0</v>
      </c>
      <c r="EL213" s="199">
        <v>0</v>
      </c>
      <c r="EM213" s="199">
        <v>0</v>
      </c>
      <c r="EN213" s="199">
        <v>0</v>
      </c>
      <c r="EO213" s="199">
        <v>0</v>
      </c>
      <c r="EP213" s="199">
        <v>0</v>
      </c>
      <c r="EQ213" s="199">
        <v>0</v>
      </c>
      <c r="ER213" s="199">
        <v>0</v>
      </c>
      <c r="ES213" s="199">
        <v>0</v>
      </c>
    </row>
    <row r="214" spans="1:149" ht="12" customHeight="1">
      <c r="A214" s="55" t="s">
        <v>39</v>
      </c>
      <c r="B214" s="11" t="s">
        <v>78</v>
      </c>
      <c r="C214" s="11" t="s">
        <v>79</v>
      </c>
      <c r="D214" s="11" t="s">
        <v>57</v>
      </c>
      <c r="E214" s="90" t="s">
        <v>113</v>
      </c>
      <c r="F214" s="13">
        <v>0.51700000000000002</v>
      </c>
      <c r="G214" s="2">
        <v>1.7</v>
      </c>
      <c r="H214" s="2">
        <v>41810</v>
      </c>
      <c r="I214" s="64">
        <v>65.8</v>
      </c>
      <c r="J214" s="64">
        <v>26.88</v>
      </c>
      <c r="K214" s="2">
        <v>18.62</v>
      </c>
      <c r="L214" s="2">
        <v>7.3</v>
      </c>
      <c r="M214" s="2">
        <v>7.1999999999999998E-3</v>
      </c>
      <c r="N214" s="2">
        <v>0.59</v>
      </c>
      <c r="O214" s="2">
        <v>7.0999999999999994E-2</v>
      </c>
      <c r="P214" s="2">
        <v>0.87</v>
      </c>
      <c r="Q214" s="2">
        <v>0.94</v>
      </c>
      <c r="R214" s="2">
        <v>8.7999999999999995E-2</v>
      </c>
      <c r="S214" s="2">
        <v>7.2999999999999995E-2</v>
      </c>
      <c r="T214" s="2">
        <v>5.3999999999999999E-2</v>
      </c>
      <c r="U214" s="2">
        <v>2.6</v>
      </c>
      <c r="V214" s="2">
        <v>140</v>
      </c>
      <c r="W214" s="2">
        <v>11</v>
      </c>
      <c r="X214" s="157" t="s">
        <v>314</v>
      </c>
      <c r="Y214" s="288">
        <v>6066.7880000000005</v>
      </c>
      <c r="Z214" s="289">
        <v>750.01499999999999</v>
      </c>
      <c r="AA214" s="290">
        <v>5450.1090000000004</v>
      </c>
      <c r="AB214" s="94">
        <v>170870.084</v>
      </c>
      <c r="AC214" s="94">
        <v>24633.826000000001</v>
      </c>
      <c r="AD214" s="291"/>
      <c r="AE214" s="292">
        <f t="shared" si="24"/>
        <v>650</v>
      </c>
      <c r="AF214" s="291"/>
      <c r="AG214" s="98">
        <v>5211380.3588560009</v>
      </c>
      <c r="AH214" s="99">
        <v>8550171</v>
      </c>
      <c r="AI214" s="213">
        <v>4535090.7</v>
      </c>
      <c r="AJ214" s="106">
        <v>4015080.3000000003</v>
      </c>
      <c r="AK214" s="114">
        <v>15</v>
      </c>
      <c r="AL214" s="114">
        <v>335</v>
      </c>
      <c r="AM214" s="114">
        <v>12.5</v>
      </c>
      <c r="AN214" s="114">
        <v>235</v>
      </c>
      <c r="AO214" s="114">
        <v>5</v>
      </c>
      <c r="AP214" s="114">
        <v>47.5</v>
      </c>
      <c r="AQ214" s="114">
        <v>0</v>
      </c>
      <c r="AR214" s="114">
        <v>0</v>
      </c>
      <c r="AS214" s="114">
        <v>0</v>
      </c>
      <c r="AT214" s="114">
        <v>0</v>
      </c>
      <c r="AU214" s="199">
        <v>0</v>
      </c>
      <c r="AV214" s="199">
        <v>0</v>
      </c>
      <c r="AW214" s="199">
        <v>0</v>
      </c>
      <c r="AX214" s="199">
        <v>0</v>
      </c>
      <c r="AY214" s="199">
        <v>0</v>
      </c>
      <c r="AZ214" s="199">
        <v>0</v>
      </c>
      <c r="BA214" s="199">
        <v>0</v>
      </c>
      <c r="BB214" s="199">
        <v>0</v>
      </c>
      <c r="BC214" s="199">
        <v>0</v>
      </c>
      <c r="BD214" s="199">
        <v>10</v>
      </c>
      <c r="BE214" s="199">
        <v>0</v>
      </c>
      <c r="BF214" s="199">
        <v>0</v>
      </c>
      <c r="BG214" s="199">
        <v>0</v>
      </c>
      <c r="BH214" s="199">
        <v>0</v>
      </c>
      <c r="BI214" s="199">
        <v>0</v>
      </c>
      <c r="BJ214" s="199">
        <v>0</v>
      </c>
      <c r="BK214" s="199">
        <v>0</v>
      </c>
      <c r="BL214" s="199">
        <v>0</v>
      </c>
      <c r="BM214" s="199">
        <v>0</v>
      </c>
      <c r="BN214" s="199">
        <v>0</v>
      </c>
      <c r="BO214" s="199">
        <v>0</v>
      </c>
      <c r="BP214" s="199">
        <v>0</v>
      </c>
      <c r="BQ214" s="199">
        <v>0</v>
      </c>
      <c r="BR214" s="199">
        <v>0</v>
      </c>
      <c r="BS214" s="199">
        <v>0</v>
      </c>
      <c r="BT214" s="199">
        <v>0</v>
      </c>
      <c r="BU214" s="199">
        <v>0</v>
      </c>
      <c r="BV214" s="199">
        <v>0</v>
      </c>
      <c r="BW214" s="199">
        <v>0</v>
      </c>
      <c r="BX214" s="199">
        <v>2.5</v>
      </c>
      <c r="BY214" s="199">
        <v>2.5</v>
      </c>
      <c r="BZ214" s="199">
        <v>0</v>
      </c>
      <c r="CA214" s="199">
        <v>0</v>
      </c>
      <c r="CB214" s="199">
        <v>0</v>
      </c>
      <c r="CC214" s="199">
        <v>0</v>
      </c>
      <c r="CD214" s="199">
        <v>0</v>
      </c>
      <c r="CE214" s="199">
        <v>30</v>
      </c>
      <c r="CF214" s="199">
        <v>0</v>
      </c>
      <c r="CG214" s="199">
        <v>0</v>
      </c>
      <c r="CH214" s="199">
        <v>0</v>
      </c>
      <c r="CI214" s="199">
        <v>0</v>
      </c>
      <c r="CJ214" s="199">
        <v>0</v>
      </c>
      <c r="CK214" s="199">
        <v>0</v>
      </c>
      <c r="CL214" s="199">
        <v>10</v>
      </c>
      <c r="CM214" s="199">
        <v>25</v>
      </c>
      <c r="CN214" s="199">
        <v>157.5</v>
      </c>
      <c r="CO214" s="199">
        <v>17.5</v>
      </c>
      <c r="CP214" s="199">
        <v>0</v>
      </c>
      <c r="CQ214" s="199">
        <v>7.5</v>
      </c>
      <c r="CR214" s="199">
        <v>0</v>
      </c>
      <c r="CS214" s="199">
        <v>0</v>
      </c>
      <c r="CT214" s="199">
        <v>0</v>
      </c>
      <c r="CU214" s="199">
        <v>0</v>
      </c>
      <c r="CV214" s="199">
        <v>0</v>
      </c>
      <c r="CW214" s="199">
        <v>0</v>
      </c>
      <c r="CX214" s="199">
        <v>0</v>
      </c>
      <c r="CY214" s="199">
        <v>0</v>
      </c>
      <c r="CZ214" s="199">
        <v>2.5</v>
      </c>
      <c r="DA214" s="199">
        <v>17.5</v>
      </c>
      <c r="DB214" s="199">
        <v>0</v>
      </c>
      <c r="DC214" s="199">
        <v>22.5</v>
      </c>
      <c r="DD214" s="199">
        <v>0</v>
      </c>
      <c r="DE214" s="199">
        <v>0</v>
      </c>
      <c r="DF214" s="199">
        <v>10</v>
      </c>
      <c r="DG214" s="199">
        <v>0</v>
      </c>
      <c r="DH214" s="199">
        <v>0</v>
      </c>
      <c r="DI214" s="199">
        <v>7.5</v>
      </c>
      <c r="DJ214" s="199">
        <v>0</v>
      </c>
      <c r="DK214" s="199">
        <v>0</v>
      </c>
      <c r="DL214" s="199">
        <v>0</v>
      </c>
      <c r="DM214" s="199">
        <v>0</v>
      </c>
      <c r="DN214" s="199">
        <v>0</v>
      </c>
      <c r="DO214" s="199">
        <v>2.5</v>
      </c>
      <c r="DP214" s="199">
        <v>0</v>
      </c>
      <c r="DQ214" s="199">
        <v>7.5</v>
      </c>
      <c r="DR214" s="199">
        <v>0</v>
      </c>
      <c r="DS214" s="199">
        <v>2.5</v>
      </c>
      <c r="DT214" s="199">
        <v>0</v>
      </c>
      <c r="DU214" s="199">
        <v>0</v>
      </c>
      <c r="DV214" s="199">
        <v>0</v>
      </c>
      <c r="DW214" s="199">
        <v>0</v>
      </c>
      <c r="DX214" s="199">
        <v>2.5</v>
      </c>
      <c r="DY214" s="199">
        <v>205</v>
      </c>
      <c r="DZ214" s="199">
        <v>15</v>
      </c>
      <c r="EA214" s="199">
        <v>0</v>
      </c>
      <c r="EB214" s="199">
        <v>2.5</v>
      </c>
      <c r="EC214" s="199">
        <v>10</v>
      </c>
      <c r="ED214" s="199">
        <v>0</v>
      </c>
      <c r="EE214" s="199">
        <v>5</v>
      </c>
      <c r="EF214" s="199">
        <v>7.5</v>
      </c>
      <c r="EG214" s="199">
        <v>40</v>
      </c>
      <c r="EH214" s="199">
        <v>0</v>
      </c>
      <c r="EI214" s="199">
        <v>0</v>
      </c>
      <c r="EJ214" s="199">
        <v>0</v>
      </c>
      <c r="EK214" s="199">
        <v>0</v>
      </c>
      <c r="EL214" s="199">
        <v>0</v>
      </c>
      <c r="EM214" s="199">
        <v>0</v>
      </c>
      <c r="EN214" s="199">
        <v>0</v>
      </c>
      <c r="EO214" s="199">
        <v>0</v>
      </c>
      <c r="EP214" s="199">
        <v>0</v>
      </c>
      <c r="EQ214" s="199">
        <v>0</v>
      </c>
      <c r="ER214" s="199">
        <v>0</v>
      </c>
      <c r="ES214" s="199">
        <v>0</v>
      </c>
    </row>
    <row r="215" spans="1:149" ht="12" customHeight="1">
      <c r="A215" s="53" t="s">
        <v>39</v>
      </c>
      <c r="B215" s="2" t="s">
        <v>78</v>
      </c>
      <c r="C215" s="2" t="s">
        <v>79</v>
      </c>
      <c r="D215" s="2" t="s">
        <v>57</v>
      </c>
      <c r="E215" s="88" t="s">
        <v>114</v>
      </c>
      <c r="F215" s="4">
        <v>4.5</v>
      </c>
      <c r="G215" s="2" t="s">
        <v>29</v>
      </c>
      <c r="H215" s="2">
        <v>44660</v>
      </c>
      <c r="I215" s="64">
        <v>54.1</v>
      </c>
      <c r="J215" s="64">
        <v>28.92</v>
      </c>
      <c r="K215" s="2">
        <v>19.29</v>
      </c>
      <c r="L215" s="2">
        <v>7.27</v>
      </c>
      <c r="M215" s="2" t="s">
        <v>29</v>
      </c>
      <c r="N215" s="2">
        <v>0.52</v>
      </c>
      <c r="O215" s="2">
        <v>0.05</v>
      </c>
      <c r="P215" s="2">
        <v>0.66</v>
      </c>
      <c r="Q215" s="2">
        <v>0.71</v>
      </c>
      <c r="R215" s="2">
        <v>0.11</v>
      </c>
      <c r="S215" s="2">
        <v>7.0000000000000007E-2</v>
      </c>
      <c r="T215" s="2">
        <v>6.9000000000000006E-2</v>
      </c>
      <c r="U215" s="2">
        <v>2.4</v>
      </c>
      <c r="V215" s="2" t="s">
        <v>29</v>
      </c>
      <c r="W215" s="2" t="s">
        <v>29</v>
      </c>
      <c r="X215" s="157" t="s">
        <v>314</v>
      </c>
      <c r="Y215" s="288">
        <v>3533.4040000000005</v>
      </c>
      <c r="Z215" s="289">
        <v>600.01200000000006</v>
      </c>
      <c r="AA215" s="290">
        <v>3016.7270000000003</v>
      </c>
      <c r="AB215" s="92">
        <v>107218.81100000002</v>
      </c>
      <c r="AC215" s="92">
        <v>13216.931</v>
      </c>
      <c r="AD215" s="291"/>
      <c r="AE215" s="292">
        <f t="shared" si="24"/>
        <v>115</v>
      </c>
      <c r="AF215" s="291"/>
      <c r="AG215" s="100">
        <v>5441542.6953440011</v>
      </c>
      <c r="AH215" s="99">
        <v>4805096.1000000006</v>
      </c>
      <c r="AI215" s="109">
        <v>975019.50000000012</v>
      </c>
      <c r="AJ215" s="106">
        <v>3830076.6000000006</v>
      </c>
      <c r="AK215" s="114">
        <v>20</v>
      </c>
      <c r="AL215" s="114">
        <v>32.5</v>
      </c>
      <c r="AM215" s="114">
        <v>0</v>
      </c>
      <c r="AN215" s="114">
        <v>62.5</v>
      </c>
      <c r="AO215" s="114">
        <v>0</v>
      </c>
      <c r="AP215" s="114">
        <v>0</v>
      </c>
      <c r="AQ215" s="114">
        <v>0</v>
      </c>
      <c r="AR215" s="114">
        <v>0</v>
      </c>
      <c r="AS215" s="114">
        <v>0</v>
      </c>
      <c r="AT215" s="114">
        <v>0</v>
      </c>
      <c r="AU215" s="199">
        <v>0</v>
      </c>
      <c r="AV215" s="199">
        <v>0</v>
      </c>
      <c r="AW215" s="199">
        <v>0</v>
      </c>
      <c r="AX215" s="199">
        <v>0</v>
      </c>
      <c r="AY215" s="199">
        <v>0</v>
      </c>
      <c r="AZ215" s="199">
        <v>0</v>
      </c>
      <c r="BA215" s="199">
        <v>0</v>
      </c>
      <c r="BB215" s="199">
        <v>0</v>
      </c>
      <c r="BC215" s="199">
        <v>0</v>
      </c>
      <c r="BD215" s="199">
        <v>2.5</v>
      </c>
      <c r="BE215" s="199">
        <v>0</v>
      </c>
      <c r="BF215" s="199">
        <v>0</v>
      </c>
      <c r="BG215" s="199">
        <v>0</v>
      </c>
      <c r="BH215" s="199">
        <v>0</v>
      </c>
      <c r="BI215" s="199">
        <v>0</v>
      </c>
      <c r="BJ215" s="199">
        <v>0</v>
      </c>
      <c r="BK215" s="199">
        <v>0</v>
      </c>
      <c r="BL215" s="199">
        <v>0</v>
      </c>
      <c r="BM215" s="199">
        <v>0</v>
      </c>
      <c r="BN215" s="199">
        <v>0</v>
      </c>
      <c r="BO215" s="199">
        <v>0</v>
      </c>
      <c r="BP215" s="199">
        <v>0</v>
      </c>
      <c r="BQ215" s="199">
        <v>0</v>
      </c>
      <c r="BR215" s="199">
        <v>0</v>
      </c>
      <c r="BS215" s="199">
        <v>0</v>
      </c>
      <c r="BT215" s="199">
        <v>0</v>
      </c>
      <c r="BU215" s="199">
        <v>0</v>
      </c>
      <c r="BV215" s="199">
        <v>0</v>
      </c>
      <c r="BW215" s="199">
        <v>0</v>
      </c>
      <c r="BX215" s="199">
        <v>0</v>
      </c>
      <c r="BY215" s="199">
        <v>12.5</v>
      </c>
      <c r="BZ215" s="199">
        <v>0</v>
      </c>
      <c r="CA215" s="199">
        <v>0</v>
      </c>
      <c r="CB215" s="199">
        <v>0</v>
      </c>
      <c r="CC215" s="199">
        <v>5</v>
      </c>
      <c r="CD215" s="199">
        <v>0</v>
      </c>
      <c r="CE215" s="199">
        <v>0</v>
      </c>
      <c r="CF215" s="199">
        <v>0</v>
      </c>
      <c r="CG215" s="199">
        <v>0</v>
      </c>
      <c r="CH215" s="199">
        <v>0</v>
      </c>
      <c r="CI215" s="199">
        <v>0</v>
      </c>
      <c r="CJ215" s="199">
        <v>0</v>
      </c>
      <c r="CK215" s="199">
        <v>0</v>
      </c>
      <c r="CL215" s="199">
        <v>2.5</v>
      </c>
      <c r="CM215" s="199">
        <v>0</v>
      </c>
      <c r="CN215" s="199">
        <v>27.5</v>
      </c>
      <c r="CO215" s="199">
        <v>0</v>
      </c>
      <c r="CP215" s="199">
        <v>0</v>
      </c>
      <c r="CQ215" s="199">
        <v>0</v>
      </c>
      <c r="CR215" s="199">
        <v>0</v>
      </c>
      <c r="CS215" s="199">
        <v>0</v>
      </c>
      <c r="CT215" s="199">
        <v>0</v>
      </c>
      <c r="CU215" s="199">
        <v>0</v>
      </c>
      <c r="CV215" s="199">
        <v>0</v>
      </c>
      <c r="CW215" s="199">
        <v>2.5</v>
      </c>
      <c r="CX215" s="199">
        <v>0</v>
      </c>
      <c r="CY215" s="199">
        <v>0</v>
      </c>
      <c r="CZ215" s="199">
        <v>0</v>
      </c>
      <c r="DA215" s="199">
        <v>0</v>
      </c>
      <c r="DB215" s="199">
        <v>0</v>
      </c>
      <c r="DC215" s="199">
        <v>0</v>
      </c>
      <c r="DD215" s="199">
        <v>0</v>
      </c>
      <c r="DE215" s="199">
        <v>0</v>
      </c>
      <c r="DF215" s="199">
        <v>0</v>
      </c>
      <c r="DG215" s="199">
        <v>0</v>
      </c>
      <c r="DH215" s="199">
        <v>0</v>
      </c>
      <c r="DI215" s="199">
        <v>0</v>
      </c>
      <c r="DJ215" s="199">
        <v>0</v>
      </c>
      <c r="DK215" s="199">
        <v>0</v>
      </c>
      <c r="DL215" s="199">
        <v>0</v>
      </c>
      <c r="DM215" s="199">
        <v>0</v>
      </c>
      <c r="DN215" s="199">
        <v>0</v>
      </c>
      <c r="DO215" s="199">
        <v>0</v>
      </c>
      <c r="DP215" s="199">
        <v>0</v>
      </c>
      <c r="DQ215" s="199">
        <v>0</v>
      </c>
      <c r="DR215" s="199">
        <v>0</v>
      </c>
      <c r="DS215" s="199">
        <v>0</v>
      </c>
      <c r="DT215" s="199">
        <v>0</v>
      </c>
      <c r="DU215" s="199">
        <v>0</v>
      </c>
      <c r="DV215" s="199">
        <v>0</v>
      </c>
      <c r="DW215" s="199">
        <v>0</v>
      </c>
      <c r="DX215" s="199">
        <v>0</v>
      </c>
      <c r="DY215" s="199">
        <v>42.5</v>
      </c>
      <c r="DZ215" s="199">
        <v>7.5</v>
      </c>
      <c r="EA215" s="199">
        <v>0</v>
      </c>
      <c r="EB215" s="199">
        <v>7.5</v>
      </c>
      <c r="EC215" s="199">
        <v>5</v>
      </c>
      <c r="ED215" s="199">
        <v>0</v>
      </c>
      <c r="EE215" s="199">
        <v>0</v>
      </c>
      <c r="EF215" s="199">
        <v>0</v>
      </c>
      <c r="EG215" s="199">
        <v>0</v>
      </c>
      <c r="EH215" s="199">
        <v>0</v>
      </c>
      <c r="EI215" s="199">
        <v>0</v>
      </c>
      <c r="EJ215" s="199">
        <v>0</v>
      </c>
      <c r="EK215" s="199">
        <v>0</v>
      </c>
      <c r="EL215" s="199">
        <v>0</v>
      </c>
      <c r="EM215" s="199">
        <v>0</v>
      </c>
      <c r="EN215" s="199">
        <v>0</v>
      </c>
      <c r="EO215" s="199">
        <v>0</v>
      </c>
      <c r="EP215" s="199">
        <v>0</v>
      </c>
      <c r="EQ215" s="199">
        <v>0</v>
      </c>
      <c r="ER215" s="199">
        <v>0</v>
      </c>
      <c r="ES215" s="199">
        <v>0</v>
      </c>
    </row>
    <row r="216" spans="1:149" ht="12" customHeight="1">
      <c r="A216" s="53" t="s">
        <v>39</v>
      </c>
      <c r="B216" s="2" t="s">
        <v>81</v>
      </c>
      <c r="C216" s="2" t="s">
        <v>79</v>
      </c>
      <c r="D216" s="2" t="s">
        <v>57</v>
      </c>
      <c r="E216" s="87" t="s">
        <v>113</v>
      </c>
      <c r="F216" s="4">
        <v>0.504</v>
      </c>
      <c r="G216" s="2">
        <v>2.4</v>
      </c>
      <c r="H216" s="2">
        <v>46300</v>
      </c>
      <c r="I216" s="64">
        <v>77.3</v>
      </c>
      <c r="J216" s="64">
        <v>30.1</v>
      </c>
      <c r="K216" s="2">
        <v>17.05</v>
      </c>
      <c r="L216" s="2">
        <v>7.48</v>
      </c>
      <c r="M216" s="2">
        <v>1.0999999999999999E-2</v>
      </c>
      <c r="N216" s="2">
        <v>0.59</v>
      </c>
      <c r="O216" s="2">
        <v>4.9000000000000002E-2</v>
      </c>
      <c r="P216" s="2">
        <v>0.74</v>
      </c>
      <c r="Q216" s="2">
        <v>0.79</v>
      </c>
      <c r="R216" s="2">
        <v>3.4000000000000002E-2</v>
      </c>
      <c r="S216" s="2">
        <v>7.0999999999999994E-2</v>
      </c>
      <c r="T216" s="2">
        <v>3.5000000000000003E-2</v>
      </c>
      <c r="U216" s="2">
        <v>2.8</v>
      </c>
      <c r="V216" s="2">
        <v>140</v>
      </c>
      <c r="W216" s="2">
        <v>8</v>
      </c>
      <c r="X216" s="157" t="s">
        <v>314</v>
      </c>
      <c r="Y216" s="288">
        <v>6883.4710000000005</v>
      </c>
      <c r="Z216" s="289">
        <v>766.68200000000002</v>
      </c>
      <c r="AA216" s="290">
        <v>6166.79</v>
      </c>
      <c r="AB216" s="92">
        <v>562911.25800000003</v>
      </c>
      <c r="AC216" s="92">
        <v>26233.858000000004</v>
      </c>
      <c r="AD216" s="291">
        <f>LOG(AC216)</f>
        <v>4.4188621634421823</v>
      </c>
      <c r="AE216" s="292">
        <f t="shared" si="24"/>
        <v>1640</v>
      </c>
      <c r="AF216" s="291">
        <f>LOG(AE216)</f>
        <v>3.214843848047698</v>
      </c>
      <c r="AG216" s="98">
        <v>4625427.4400320007</v>
      </c>
      <c r="AH216" s="99">
        <v>4661759.9000000004</v>
      </c>
      <c r="AI216" s="213">
        <v>2056707.8000000003</v>
      </c>
      <c r="AJ216" s="106">
        <v>2605052.1</v>
      </c>
      <c r="AK216" s="114">
        <v>30</v>
      </c>
      <c r="AL216" s="114">
        <v>905</v>
      </c>
      <c r="AM216" s="114">
        <v>535</v>
      </c>
      <c r="AN216" s="114">
        <v>120</v>
      </c>
      <c r="AO216" s="114">
        <v>5</v>
      </c>
      <c r="AP216" s="114">
        <v>45</v>
      </c>
      <c r="AQ216" s="114">
        <v>0</v>
      </c>
      <c r="AR216" s="114">
        <v>0</v>
      </c>
      <c r="AS216" s="114">
        <v>0</v>
      </c>
      <c r="AT216" s="114">
        <v>0</v>
      </c>
      <c r="AU216" s="199">
        <v>0</v>
      </c>
      <c r="AV216" s="199">
        <v>0</v>
      </c>
      <c r="AW216" s="199">
        <v>0</v>
      </c>
      <c r="AX216" s="199">
        <v>0</v>
      </c>
      <c r="AY216" s="199">
        <v>0</v>
      </c>
      <c r="AZ216" s="199">
        <v>0</v>
      </c>
      <c r="BA216" s="199">
        <v>0</v>
      </c>
      <c r="BB216" s="199">
        <v>0</v>
      </c>
      <c r="BC216" s="199">
        <v>0</v>
      </c>
      <c r="BD216" s="199">
        <v>5</v>
      </c>
      <c r="BE216" s="199">
        <v>0</v>
      </c>
      <c r="BF216" s="199">
        <v>0</v>
      </c>
      <c r="BG216" s="199">
        <v>0</v>
      </c>
      <c r="BH216" s="199">
        <v>0</v>
      </c>
      <c r="BI216" s="199">
        <v>0</v>
      </c>
      <c r="BJ216" s="199">
        <v>0</v>
      </c>
      <c r="BK216" s="199">
        <v>0</v>
      </c>
      <c r="BL216" s="199">
        <v>0</v>
      </c>
      <c r="BM216" s="199">
        <v>0</v>
      </c>
      <c r="BN216" s="199">
        <v>0</v>
      </c>
      <c r="BO216" s="199">
        <v>0</v>
      </c>
      <c r="BP216" s="199">
        <v>0</v>
      </c>
      <c r="BQ216" s="199">
        <v>0</v>
      </c>
      <c r="BR216" s="199">
        <v>5</v>
      </c>
      <c r="BS216" s="199">
        <v>0</v>
      </c>
      <c r="BT216" s="199">
        <v>5</v>
      </c>
      <c r="BU216" s="199">
        <v>0</v>
      </c>
      <c r="BV216" s="199">
        <v>0</v>
      </c>
      <c r="BW216" s="199">
        <v>0</v>
      </c>
      <c r="BX216" s="199">
        <v>0</v>
      </c>
      <c r="BY216" s="199">
        <v>5</v>
      </c>
      <c r="BZ216" s="199">
        <v>0</v>
      </c>
      <c r="CA216" s="199">
        <v>0</v>
      </c>
      <c r="CB216" s="199">
        <v>0</v>
      </c>
      <c r="CC216" s="199">
        <v>0</v>
      </c>
      <c r="CD216" s="199">
        <v>10</v>
      </c>
      <c r="CE216" s="199">
        <v>120</v>
      </c>
      <c r="CF216" s="199">
        <v>0</v>
      </c>
      <c r="CG216" s="199">
        <v>0</v>
      </c>
      <c r="CH216" s="199">
        <v>0</v>
      </c>
      <c r="CI216" s="199">
        <v>0</v>
      </c>
      <c r="CJ216" s="199">
        <v>0</v>
      </c>
      <c r="CK216" s="199">
        <v>0</v>
      </c>
      <c r="CL216" s="199">
        <v>5</v>
      </c>
      <c r="CM216" s="199">
        <v>0</v>
      </c>
      <c r="CN216" s="199">
        <v>265</v>
      </c>
      <c r="CO216" s="199">
        <v>5</v>
      </c>
      <c r="CP216" s="199">
        <v>0</v>
      </c>
      <c r="CQ216" s="199">
        <v>25</v>
      </c>
      <c r="CR216" s="199">
        <v>0</v>
      </c>
      <c r="CS216" s="199">
        <v>0</v>
      </c>
      <c r="CT216" s="199">
        <v>0</v>
      </c>
      <c r="CU216" s="199">
        <v>0</v>
      </c>
      <c r="CV216" s="199">
        <v>0</v>
      </c>
      <c r="CW216" s="199">
        <v>0</v>
      </c>
      <c r="CX216" s="199">
        <v>0</v>
      </c>
      <c r="CY216" s="199">
        <v>0</v>
      </c>
      <c r="CZ216" s="199">
        <v>0</v>
      </c>
      <c r="DA216" s="199">
        <v>35</v>
      </c>
      <c r="DB216" s="199">
        <v>390</v>
      </c>
      <c r="DC216" s="199">
        <v>55</v>
      </c>
      <c r="DD216" s="199">
        <v>0</v>
      </c>
      <c r="DE216" s="199">
        <v>0</v>
      </c>
      <c r="DF216" s="199">
        <v>0</v>
      </c>
      <c r="DG216" s="199">
        <v>0</v>
      </c>
      <c r="DH216" s="199">
        <v>0</v>
      </c>
      <c r="DI216" s="199">
        <v>5</v>
      </c>
      <c r="DJ216" s="199">
        <v>0</v>
      </c>
      <c r="DK216" s="199">
        <v>0</v>
      </c>
      <c r="DL216" s="199">
        <v>0</v>
      </c>
      <c r="DM216" s="199">
        <v>0</v>
      </c>
      <c r="DN216" s="199">
        <v>460</v>
      </c>
      <c r="DO216" s="199">
        <v>15</v>
      </c>
      <c r="DP216" s="199">
        <v>0</v>
      </c>
      <c r="DQ216" s="199">
        <v>0</v>
      </c>
      <c r="DR216" s="199">
        <v>0</v>
      </c>
      <c r="DS216" s="199">
        <v>60</v>
      </c>
      <c r="DT216" s="199">
        <v>0</v>
      </c>
      <c r="DU216" s="199">
        <v>0</v>
      </c>
      <c r="DV216" s="199">
        <v>0</v>
      </c>
      <c r="DW216" s="199">
        <v>0</v>
      </c>
      <c r="DX216" s="199">
        <v>0</v>
      </c>
      <c r="DY216" s="199">
        <v>90</v>
      </c>
      <c r="DZ216" s="199">
        <v>30</v>
      </c>
      <c r="EA216" s="199">
        <v>0</v>
      </c>
      <c r="EB216" s="199">
        <v>0</v>
      </c>
      <c r="EC216" s="199">
        <v>0</v>
      </c>
      <c r="ED216" s="199">
        <v>5</v>
      </c>
      <c r="EE216" s="199">
        <v>0</v>
      </c>
      <c r="EF216" s="199">
        <v>0</v>
      </c>
      <c r="EG216" s="199">
        <v>45</v>
      </c>
      <c r="EH216" s="199">
        <v>0</v>
      </c>
      <c r="EI216" s="199">
        <v>0</v>
      </c>
      <c r="EJ216" s="199">
        <v>0</v>
      </c>
      <c r="EK216" s="199">
        <v>0</v>
      </c>
      <c r="EL216" s="199">
        <v>0</v>
      </c>
      <c r="EM216" s="199">
        <v>0</v>
      </c>
      <c r="EN216" s="199">
        <v>0</v>
      </c>
      <c r="EO216" s="199">
        <v>0</v>
      </c>
      <c r="EP216" s="199">
        <v>0</v>
      </c>
      <c r="EQ216" s="199">
        <v>0</v>
      </c>
      <c r="ER216" s="199">
        <v>0</v>
      </c>
      <c r="ES216" s="199">
        <v>0</v>
      </c>
    </row>
    <row r="217" spans="1:149" ht="12" customHeight="1" thickBot="1">
      <c r="A217" s="56" t="s">
        <v>39</v>
      </c>
      <c r="B217" s="12" t="s">
        <v>81</v>
      </c>
      <c r="C217" s="12" t="s">
        <v>79</v>
      </c>
      <c r="D217" s="12" t="s">
        <v>57</v>
      </c>
      <c r="E217" s="89" t="s">
        <v>114</v>
      </c>
      <c r="F217" s="14">
        <v>5</v>
      </c>
      <c r="G217" s="2" t="s">
        <v>29</v>
      </c>
      <c r="H217" s="2">
        <v>47820</v>
      </c>
      <c r="I217" s="64">
        <v>53.1</v>
      </c>
      <c r="J217" s="64">
        <v>31.28</v>
      </c>
      <c r="K217" s="2">
        <v>17.86</v>
      </c>
      <c r="L217" s="2">
        <v>7.35</v>
      </c>
      <c r="M217" s="2" t="s">
        <v>29</v>
      </c>
      <c r="N217" s="2">
        <v>0.46</v>
      </c>
      <c r="O217" s="2">
        <v>2.9000000000000001E-2</v>
      </c>
      <c r="P217" s="2">
        <v>0.53</v>
      </c>
      <c r="Q217" s="2">
        <v>0.56000000000000005</v>
      </c>
      <c r="R217" s="2">
        <v>5.7000000000000002E-2</v>
      </c>
      <c r="S217" s="2">
        <v>6.2E-2</v>
      </c>
      <c r="T217" s="2">
        <v>3.7999999999999999E-2</v>
      </c>
      <c r="U217" s="2">
        <v>2.7</v>
      </c>
      <c r="V217" s="2" t="s">
        <v>29</v>
      </c>
      <c r="W217" s="2" t="s">
        <v>29</v>
      </c>
      <c r="X217" s="157" t="s">
        <v>314</v>
      </c>
      <c r="Y217" s="288">
        <v>1800.0360000000001</v>
      </c>
      <c r="Z217" s="289">
        <v>316.673</v>
      </c>
      <c r="AA217" s="290">
        <v>1516.6970000000001</v>
      </c>
      <c r="AB217" s="93">
        <v>53384.401000000005</v>
      </c>
      <c r="AC217" s="93">
        <v>14733.628000000001</v>
      </c>
      <c r="AD217" s="291"/>
      <c r="AE217" s="292">
        <f t="shared" si="24"/>
        <v>53.125</v>
      </c>
      <c r="AF217" s="291"/>
      <c r="AG217" s="101">
        <v>4734232.8160960004</v>
      </c>
      <c r="AH217" s="102">
        <v>2990059.8000000003</v>
      </c>
      <c r="AI217" s="110">
        <v>1940038.8000000003</v>
      </c>
      <c r="AJ217" s="110">
        <v>1050021</v>
      </c>
      <c r="AK217" s="114">
        <v>6.25</v>
      </c>
      <c r="AL217" s="114">
        <v>40.625</v>
      </c>
      <c r="AM217" s="114">
        <v>3.125</v>
      </c>
      <c r="AN217" s="114">
        <v>3.125</v>
      </c>
      <c r="AO217" s="114">
        <v>0</v>
      </c>
      <c r="AP217" s="114">
        <v>0</v>
      </c>
      <c r="AQ217" s="114">
        <v>0</v>
      </c>
      <c r="AR217" s="114">
        <v>0</v>
      </c>
      <c r="AS217" s="114">
        <v>0</v>
      </c>
      <c r="AT217" s="114">
        <v>0</v>
      </c>
      <c r="AU217" s="199">
        <v>0</v>
      </c>
      <c r="AV217" s="199">
        <v>0</v>
      </c>
      <c r="AW217" s="199">
        <v>0</v>
      </c>
      <c r="AX217" s="199">
        <v>0</v>
      </c>
      <c r="AY217" s="199">
        <v>0</v>
      </c>
      <c r="AZ217" s="199">
        <v>0</v>
      </c>
      <c r="BA217" s="199">
        <v>0</v>
      </c>
      <c r="BB217" s="199">
        <v>0</v>
      </c>
      <c r="BC217" s="199">
        <v>0</v>
      </c>
      <c r="BD217" s="199">
        <v>0</v>
      </c>
      <c r="BE217" s="199">
        <v>0</v>
      </c>
      <c r="BF217" s="199">
        <v>0</v>
      </c>
      <c r="BG217" s="199">
        <v>0</v>
      </c>
      <c r="BH217" s="199">
        <v>0</v>
      </c>
      <c r="BI217" s="199">
        <v>0</v>
      </c>
      <c r="BJ217" s="199">
        <v>0</v>
      </c>
      <c r="BK217" s="199">
        <v>0</v>
      </c>
      <c r="BL217" s="199">
        <v>0</v>
      </c>
      <c r="BM217" s="199">
        <v>0</v>
      </c>
      <c r="BN217" s="199">
        <v>0</v>
      </c>
      <c r="BO217" s="199">
        <v>0</v>
      </c>
      <c r="BP217" s="199">
        <v>0</v>
      </c>
      <c r="BQ217" s="199">
        <v>0</v>
      </c>
      <c r="BR217" s="199">
        <v>0</v>
      </c>
      <c r="BS217" s="199">
        <v>0</v>
      </c>
      <c r="BT217" s="199">
        <v>0</v>
      </c>
      <c r="BU217" s="199">
        <v>0</v>
      </c>
      <c r="BV217" s="199">
        <v>0</v>
      </c>
      <c r="BW217" s="199">
        <v>0</v>
      </c>
      <c r="BX217" s="199">
        <v>3.125</v>
      </c>
      <c r="BY217" s="199">
        <v>3.125</v>
      </c>
      <c r="BZ217" s="199">
        <v>0</v>
      </c>
      <c r="CA217" s="199">
        <v>0</v>
      </c>
      <c r="CB217" s="199">
        <v>0</v>
      </c>
      <c r="CC217" s="199">
        <v>0</v>
      </c>
      <c r="CD217" s="199">
        <v>0</v>
      </c>
      <c r="CE217" s="199">
        <v>0</v>
      </c>
      <c r="CF217" s="199">
        <v>0</v>
      </c>
      <c r="CG217" s="199">
        <v>0</v>
      </c>
      <c r="CH217" s="199">
        <v>0</v>
      </c>
      <c r="CI217" s="199">
        <v>0</v>
      </c>
      <c r="CJ217" s="199">
        <v>0</v>
      </c>
      <c r="CK217" s="199">
        <v>0</v>
      </c>
      <c r="CL217" s="199">
        <v>0</v>
      </c>
      <c r="CM217" s="199">
        <v>0</v>
      </c>
      <c r="CN217" s="199">
        <v>28.125</v>
      </c>
      <c r="CO217" s="199">
        <v>0</v>
      </c>
      <c r="CP217" s="199">
        <v>0</v>
      </c>
      <c r="CQ217" s="199">
        <v>3.125</v>
      </c>
      <c r="CR217" s="199">
        <v>0</v>
      </c>
      <c r="CS217" s="199">
        <v>0</v>
      </c>
      <c r="CT217" s="199">
        <v>0</v>
      </c>
      <c r="CU217" s="199">
        <v>0</v>
      </c>
      <c r="CV217" s="199">
        <v>0</v>
      </c>
      <c r="CW217" s="199">
        <v>0</v>
      </c>
      <c r="CX217" s="199">
        <v>0</v>
      </c>
      <c r="CY217" s="199">
        <v>0</v>
      </c>
      <c r="CZ217" s="199">
        <v>0</v>
      </c>
      <c r="DA217" s="199">
        <v>0</v>
      </c>
      <c r="DB217" s="199">
        <v>3.125</v>
      </c>
      <c r="DC217" s="199">
        <v>0</v>
      </c>
      <c r="DD217" s="199">
        <v>0</v>
      </c>
      <c r="DE217" s="199">
        <v>0</v>
      </c>
      <c r="DF217" s="199">
        <v>0</v>
      </c>
      <c r="DG217" s="199">
        <v>0</v>
      </c>
      <c r="DH217" s="199">
        <v>0</v>
      </c>
      <c r="DI217" s="199">
        <v>0</v>
      </c>
      <c r="DJ217" s="199">
        <v>0</v>
      </c>
      <c r="DK217" s="199">
        <v>0</v>
      </c>
      <c r="DL217" s="199">
        <v>0</v>
      </c>
      <c r="DM217" s="199">
        <v>0</v>
      </c>
      <c r="DN217" s="199">
        <v>3.125</v>
      </c>
      <c r="DO217" s="199">
        <v>0</v>
      </c>
      <c r="DP217" s="199">
        <v>0</v>
      </c>
      <c r="DQ217" s="199">
        <v>0</v>
      </c>
      <c r="DR217" s="199">
        <v>0</v>
      </c>
      <c r="DS217" s="199">
        <v>0</v>
      </c>
      <c r="DT217" s="199">
        <v>0</v>
      </c>
      <c r="DU217" s="199">
        <v>0</v>
      </c>
      <c r="DV217" s="199">
        <v>0</v>
      </c>
      <c r="DW217" s="199">
        <v>0</v>
      </c>
      <c r="DX217" s="199">
        <v>0</v>
      </c>
      <c r="DY217" s="199">
        <v>3.125</v>
      </c>
      <c r="DZ217" s="199">
        <v>0</v>
      </c>
      <c r="EA217" s="199">
        <v>0</v>
      </c>
      <c r="EB217" s="199">
        <v>0</v>
      </c>
      <c r="EC217" s="199">
        <v>0</v>
      </c>
      <c r="ED217" s="199">
        <v>0</v>
      </c>
      <c r="EE217" s="199">
        <v>0</v>
      </c>
      <c r="EF217" s="199">
        <v>0</v>
      </c>
      <c r="EG217" s="199">
        <v>0</v>
      </c>
      <c r="EH217" s="199">
        <v>0</v>
      </c>
      <c r="EI217" s="199">
        <v>0</v>
      </c>
      <c r="EJ217" s="199">
        <v>0</v>
      </c>
      <c r="EK217" s="199">
        <v>0</v>
      </c>
      <c r="EL217" s="199">
        <v>0</v>
      </c>
      <c r="EM217" s="199">
        <v>0</v>
      </c>
      <c r="EN217" s="199">
        <v>0</v>
      </c>
      <c r="EO217" s="199">
        <v>0</v>
      </c>
      <c r="EP217" s="199">
        <v>0</v>
      </c>
      <c r="EQ217" s="199">
        <v>0</v>
      </c>
      <c r="ER217" s="199">
        <v>0</v>
      </c>
      <c r="ES217" s="199">
        <v>0</v>
      </c>
    </row>
    <row r="218" spans="1:149" ht="12" customHeight="1">
      <c r="A218" s="55" t="s">
        <v>39</v>
      </c>
      <c r="B218" s="11" t="s">
        <v>83</v>
      </c>
      <c r="C218" s="11" t="s">
        <v>84</v>
      </c>
      <c r="D218" s="11" t="s">
        <v>57</v>
      </c>
      <c r="E218" s="90" t="s">
        <v>113</v>
      </c>
      <c r="F218" s="13">
        <v>0.51200000000000001</v>
      </c>
      <c r="G218" s="2">
        <v>2</v>
      </c>
      <c r="H218" s="2">
        <v>39660</v>
      </c>
      <c r="I218" s="64">
        <v>61.3</v>
      </c>
      <c r="J218" s="64">
        <v>25.35</v>
      </c>
      <c r="K218" s="2">
        <v>16.920000000000002</v>
      </c>
      <c r="L218" s="2">
        <v>7.37</v>
      </c>
      <c r="M218" s="2">
        <v>4.4000000000000003E-3</v>
      </c>
      <c r="N218" s="2">
        <v>0.53</v>
      </c>
      <c r="O218" s="2">
        <v>7.5999999999999998E-2</v>
      </c>
      <c r="P218" s="2">
        <v>0.71</v>
      </c>
      <c r="Q218" s="2">
        <v>0.79</v>
      </c>
      <c r="R218" s="2">
        <v>0.11</v>
      </c>
      <c r="S218" s="2">
        <v>5.5E-2</v>
      </c>
      <c r="T218" s="2">
        <v>2.5999999999999999E-2</v>
      </c>
      <c r="U218" s="2">
        <v>3</v>
      </c>
      <c r="V218" s="2">
        <v>130</v>
      </c>
      <c r="W218" s="2">
        <v>7</v>
      </c>
      <c r="X218" s="157" t="s">
        <v>314</v>
      </c>
      <c r="Y218" s="288">
        <v>13583.605000000001</v>
      </c>
      <c r="Z218" s="289">
        <v>6200.1240000000007</v>
      </c>
      <c r="AA218" s="290">
        <v>13883.611000000001</v>
      </c>
      <c r="AB218" s="94">
        <v>141019.48700000002</v>
      </c>
      <c r="AC218" s="94">
        <v>21667.1</v>
      </c>
      <c r="AD218" s="291">
        <f>LOG(AC218)</f>
        <v>4.3358007877259732</v>
      </c>
      <c r="AE218" s="292">
        <f t="shared" si="24"/>
        <v>1465.8</v>
      </c>
      <c r="AF218" s="291">
        <f>LOG(AE218)</f>
        <v>3.1660747173570805</v>
      </c>
      <c r="AG218" s="98">
        <v>4782790.5872320011</v>
      </c>
      <c r="AH218" s="99">
        <v>5033434</v>
      </c>
      <c r="AI218" s="213">
        <v>2098375.3000000003</v>
      </c>
      <c r="AJ218" s="106">
        <v>2935058.7</v>
      </c>
      <c r="AK218" s="114">
        <v>65</v>
      </c>
      <c r="AL218" s="114">
        <v>420.8</v>
      </c>
      <c r="AM218" s="114">
        <v>5</v>
      </c>
      <c r="AN218" s="114">
        <v>945</v>
      </c>
      <c r="AO218" s="114">
        <v>0</v>
      </c>
      <c r="AP218" s="114">
        <v>30</v>
      </c>
      <c r="AQ218" s="114">
        <v>0</v>
      </c>
      <c r="AR218" s="114">
        <v>0</v>
      </c>
      <c r="AS218" s="114">
        <v>0</v>
      </c>
      <c r="AT218" s="114">
        <v>0</v>
      </c>
      <c r="AU218" s="199">
        <v>0</v>
      </c>
      <c r="AV218" s="199">
        <v>0</v>
      </c>
      <c r="AW218" s="199">
        <v>0</v>
      </c>
      <c r="AX218" s="199">
        <v>0</v>
      </c>
      <c r="AY218" s="199">
        <v>0</v>
      </c>
      <c r="AZ218" s="199">
        <v>0</v>
      </c>
      <c r="BA218" s="199">
        <v>0</v>
      </c>
      <c r="BB218" s="199">
        <v>0</v>
      </c>
      <c r="BC218" s="199">
        <v>0</v>
      </c>
      <c r="BD218" s="199">
        <v>5</v>
      </c>
      <c r="BE218" s="199">
        <v>0</v>
      </c>
      <c r="BF218" s="199">
        <v>0</v>
      </c>
      <c r="BG218" s="199">
        <v>0</v>
      </c>
      <c r="BH218" s="199">
        <v>0</v>
      </c>
      <c r="BI218" s="199">
        <v>0</v>
      </c>
      <c r="BJ218" s="199">
        <v>0</v>
      </c>
      <c r="BK218" s="199">
        <v>0</v>
      </c>
      <c r="BL218" s="199">
        <v>0</v>
      </c>
      <c r="BM218" s="199">
        <v>50</v>
      </c>
      <c r="BN218" s="199">
        <v>0</v>
      </c>
      <c r="BO218" s="199">
        <v>0</v>
      </c>
      <c r="BP218" s="199">
        <v>0</v>
      </c>
      <c r="BQ218" s="199">
        <v>0</v>
      </c>
      <c r="BR218" s="199">
        <v>0</v>
      </c>
      <c r="BS218" s="199">
        <v>0</v>
      </c>
      <c r="BT218" s="199">
        <v>0</v>
      </c>
      <c r="BU218" s="199">
        <v>0</v>
      </c>
      <c r="BV218" s="199">
        <v>0</v>
      </c>
      <c r="BW218" s="199">
        <v>0</v>
      </c>
      <c r="BX218" s="199">
        <v>5</v>
      </c>
      <c r="BY218" s="199">
        <v>5</v>
      </c>
      <c r="BZ218" s="199">
        <v>0</v>
      </c>
      <c r="CA218" s="199">
        <v>0</v>
      </c>
      <c r="CB218" s="199">
        <v>0</v>
      </c>
      <c r="CC218" s="199">
        <v>0</v>
      </c>
      <c r="CD218" s="199">
        <v>0</v>
      </c>
      <c r="CE218" s="199">
        <v>5</v>
      </c>
      <c r="CF218" s="199">
        <v>0</v>
      </c>
      <c r="CG218" s="199">
        <v>0</v>
      </c>
      <c r="CH218" s="199">
        <v>0.8</v>
      </c>
      <c r="CI218" s="199">
        <v>0</v>
      </c>
      <c r="CJ218" s="199">
        <v>0</v>
      </c>
      <c r="CK218" s="199">
        <v>0</v>
      </c>
      <c r="CL218" s="199">
        <v>20</v>
      </c>
      <c r="CM218" s="199">
        <v>0</v>
      </c>
      <c r="CN218" s="199">
        <v>50</v>
      </c>
      <c r="CO218" s="199">
        <v>55</v>
      </c>
      <c r="CP218" s="199">
        <v>0</v>
      </c>
      <c r="CQ218" s="199">
        <v>20</v>
      </c>
      <c r="CR218" s="199">
        <v>240</v>
      </c>
      <c r="CS218" s="199">
        <v>15</v>
      </c>
      <c r="CT218" s="199">
        <v>0</v>
      </c>
      <c r="CU218" s="199">
        <v>0</v>
      </c>
      <c r="CV218" s="199">
        <v>0</v>
      </c>
      <c r="CW218" s="199">
        <v>10</v>
      </c>
      <c r="CX218" s="199">
        <v>0</v>
      </c>
      <c r="CY218" s="199">
        <v>0</v>
      </c>
      <c r="CZ218" s="199">
        <v>0</v>
      </c>
      <c r="DA218" s="199">
        <v>0</v>
      </c>
      <c r="DB218" s="199">
        <v>0</v>
      </c>
      <c r="DC218" s="199">
        <v>0</v>
      </c>
      <c r="DD218" s="199">
        <v>0</v>
      </c>
      <c r="DE218" s="199">
        <v>0</v>
      </c>
      <c r="DF218" s="199">
        <v>0</v>
      </c>
      <c r="DG218" s="199">
        <v>0</v>
      </c>
      <c r="DH218" s="199">
        <v>0</v>
      </c>
      <c r="DI218" s="199">
        <v>5</v>
      </c>
      <c r="DJ218" s="199">
        <v>0</v>
      </c>
      <c r="DK218" s="199">
        <v>0</v>
      </c>
      <c r="DL218" s="199">
        <v>0</v>
      </c>
      <c r="DM218" s="199">
        <v>0</v>
      </c>
      <c r="DN218" s="199">
        <v>0</v>
      </c>
      <c r="DO218" s="199">
        <v>5</v>
      </c>
      <c r="DP218" s="199">
        <v>0</v>
      </c>
      <c r="DQ218" s="199">
        <v>0</v>
      </c>
      <c r="DR218" s="199">
        <v>0</v>
      </c>
      <c r="DS218" s="199">
        <v>0</v>
      </c>
      <c r="DT218" s="199">
        <v>0</v>
      </c>
      <c r="DU218" s="199">
        <v>0</v>
      </c>
      <c r="DV218" s="199">
        <v>0</v>
      </c>
      <c r="DW218" s="199">
        <v>0</v>
      </c>
      <c r="DX218" s="199">
        <v>0</v>
      </c>
      <c r="DY218" s="199">
        <v>840</v>
      </c>
      <c r="DZ218" s="199">
        <v>105</v>
      </c>
      <c r="EA218" s="199">
        <v>0</v>
      </c>
      <c r="EB218" s="199">
        <v>0</v>
      </c>
      <c r="EC218" s="199">
        <v>0</v>
      </c>
      <c r="ED218" s="199">
        <v>0</v>
      </c>
      <c r="EE218" s="199">
        <v>0</v>
      </c>
      <c r="EF218" s="199">
        <v>0</v>
      </c>
      <c r="EG218" s="199">
        <v>30</v>
      </c>
      <c r="EH218" s="199">
        <v>0</v>
      </c>
      <c r="EI218" s="199">
        <v>0</v>
      </c>
      <c r="EJ218" s="199">
        <v>0</v>
      </c>
      <c r="EK218" s="199">
        <v>0</v>
      </c>
      <c r="EL218" s="199">
        <v>0</v>
      </c>
      <c r="EM218" s="199">
        <v>0</v>
      </c>
      <c r="EN218" s="199">
        <v>0</v>
      </c>
      <c r="EO218" s="199">
        <v>0</v>
      </c>
      <c r="EP218" s="199">
        <v>0</v>
      </c>
      <c r="EQ218" s="199">
        <v>0</v>
      </c>
      <c r="ER218" s="199">
        <v>0</v>
      </c>
      <c r="ES218" s="199">
        <v>0</v>
      </c>
    </row>
    <row r="219" spans="1:149" ht="12" customHeight="1">
      <c r="A219" s="53" t="s">
        <v>39</v>
      </c>
      <c r="B219" s="2" t="s">
        <v>83</v>
      </c>
      <c r="C219" s="2" t="s">
        <v>84</v>
      </c>
      <c r="D219" s="2" t="s">
        <v>57</v>
      </c>
      <c r="E219" s="88" t="s">
        <v>114</v>
      </c>
      <c r="F219" s="4">
        <v>4.5999999999999996</v>
      </c>
      <c r="G219" s="2" t="s">
        <v>29</v>
      </c>
      <c r="H219" s="2">
        <v>47410</v>
      </c>
      <c r="I219" s="64">
        <v>47.1</v>
      </c>
      <c r="J219" s="64">
        <v>30.9</v>
      </c>
      <c r="K219" s="2">
        <v>16.25</v>
      </c>
      <c r="L219" s="2">
        <v>7.38</v>
      </c>
      <c r="M219" s="2" t="s">
        <v>29</v>
      </c>
      <c r="N219" s="2">
        <v>0.43</v>
      </c>
      <c r="O219" s="2">
        <v>6.3E-2</v>
      </c>
      <c r="P219" s="2">
        <v>0.56000000000000005</v>
      </c>
      <c r="Q219" s="2">
        <v>0.62</v>
      </c>
      <c r="R219" s="2">
        <v>0.11</v>
      </c>
      <c r="S219" s="2">
        <v>7.0000000000000007E-2</v>
      </c>
      <c r="T219" s="2">
        <v>3.5000000000000003E-2</v>
      </c>
      <c r="U219" s="2">
        <v>2.4</v>
      </c>
      <c r="V219" s="2" t="s">
        <v>29</v>
      </c>
      <c r="W219" s="2" t="s">
        <v>29</v>
      </c>
      <c r="X219" s="157" t="s">
        <v>314</v>
      </c>
      <c r="Y219" s="288">
        <v>3183.3970000000004</v>
      </c>
      <c r="Z219" s="289">
        <v>500.01</v>
      </c>
      <c r="AA219" s="290">
        <v>2850.0570000000002</v>
      </c>
      <c r="AB219" s="92">
        <v>49834.33</v>
      </c>
      <c r="AC219" s="92">
        <v>12483.583000000001</v>
      </c>
      <c r="AD219" s="291"/>
      <c r="AE219" s="292">
        <f t="shared" si="24"/>
        <v>22.5</v>
      </c>
      <c r="AF219" s="291"/>
      <c r="AG219" s="100">
        <v>4310963.4175440008</v>
      </c>
      <c r="AH219" s="99">
        <v>4860097.2000000011</v>
      </c>
      <c r="AI219" s="109">
        <v>2048374.3000000003</v>
      </c>
      <c r="AJ219" s="106">
        <v>2811722.9000000004</v>
      </c>
      <c r="AK219" s="114">
        <v>2.5</v>
      </c>
      <c r="AL219" s="114">
        <v>15</v>
      </c>
      <c r="AM219" s="114">
        <v>0</v>
      </c>
      <c r="AN219" s="114">
        <v>2.5</v>
      </c>
      <c r="AO219" s="114">
        <v>0</v>
      </c>
      <c r="AP219" s="114">
        <v>2.5</v>
      </c>
      <c r="AQ219" s="114">
        <v>0</v>
      </c>
      <c r="AR219" s="114">
        <v>0</v>
      </c>
      <c r="AS219" s="114">
        <v>0</v>
      </c>
      <c r="AT219" s="114">
        <v>0</v>
      </c>
      <c r="AU219" s="199">
        <v>0</v>
      </c>
      <c r="AV219" s="199">
        <v>0</v>
      </c>
      <c r="AW219" s="199">
        <v>0</v>
      </c>
      <c r="AX219" s="199">
        <v>0</v>
      </c>
      <c r="AY219" s="199">
        <v>0</v>
      </c>
      <c r="AZ219" s="199">
        <v>0</v>
      </c>
      <c r="BA219" s="199">
        <v>0</v>
      </c>
      <c r="BB219" s="199">
        <v>0</v>
      </c>
      <c r="BC219" s="199">
        <v>0</v>
      </c>
      <c r="BD219" s="199">
        <v>0</v>
      </c>
      <c r="BE219" s="199">
        <v>0</v>
      </c>
      <c r="BF219" s="199">
        <v>0</v>
      </c>
      <c r="BG219" s="199">
        <v>0</v>
      </c>
      <c r="BH219" s="199">
        <v>0</v>
      </c>
      <c r="BI219" s="199">
        <v>0</v>
      </c>
      <c r="BJ219" s="199">
        <v>0</v>
      </c>
      <c r="BK219" s="199">
        <v>0</v>
      </c>
      <c r="BL219" s="199">
        <v>0</v>
      </c>
      <c r="BM219" s="199">
        <v>0</v>
      </c>
      <c r="BN219" s="199">
        <v>0</v>
      </c>
      <c r="BO219" s="199">
        <v>0</v>
      </c>
      <c r="BP219" s="199">
        <v>0</v>
      </c>
      <c r="BQ219" s="199">
        <v>0</v>
      </c>
      <c r="BR219" s="199">
        <v>0</v>
      </c>
      <c r="BS219" s="199">
        <v>0</v>
      </c>
      <c r="BT219" s="199">
        <v>0</v>
      </c>
      <c r="BU219" s="199">
        <v>0</v>
      </c>
      <c r="BV219" s="199">
        <v>0</v>
      </c>
      <c r="BW219" s="199">
        <v>0</v>
      </c>
      <c r="BX219" s="199">
        <v>0</v>
      </c>
      <c r="BY219" s="199">
        <v>0</v>
      </c>
      <c r="BZ219" s="199">
        <v>0</v>
      </c>
      <c r="CA219" s="199">
        <v>0</v>
      </c>
      <c r="CB219" s="199">
        <v>0</v>
      </c>
      <c r="CC219" s="199">
        <v>2.5</v>
      </c>
      <c r="CD219" s="199">
        <v>0</v>
      </c>
      <c r="CE219" s="199">
        <v>0</v>
      </c>
      <c r="CF219" s="199">
        <v>0</v>
      </c>
      <c r="CG219" s="199">
        <v>0</v>
      </c>
      <c r="CH219" s="199">
        <v>0</v>
      </c>
      <c r="CI219" s="199">
        <v>0</v>
      </c>
      <c r="CJ219" s="199">
        <v>0</v>
      </c>
      <c r="CK219" s="199">
        <v>0</v>
      </c>
      <c r="CL219" s="199">
        <v>0</v>
      </c>
      <c r="CM219" s="199">
        <v>0</v>
      </c>
      <c r="CN219" s="199">
        <v>5</v>
      </c>
      <c r="CO219" s="199">
        <v>2.5</v>
      </c>
      <c r="CP219" s="199">
        <v>0</v>
      </c>
      <c r="CQ219" s="199">
        <v>0</v>
      </c>
      <c r="CR219" s="199">
        <v>5</v>
      </c>
      <c r="CS219" s="199">
        <v>0</v>
      </c>
      <c r="CT219" s="199">
        <v>0</v>
      </c>
      <c r="CU219" s="199">
        <v>0</v>
      </c>
      <c r="CV219" s="199">
        <v>0</v>
      </c>
      <c r="CW219" s="199">
        <v>2.5</v>
      </c>
      <c r="CX219" s="199">
        <v>0</v>
      </c>
      <c r="CY219" s="199">
        <v>0</v>
      </c>
      <c r="CZ219" s="199">
        <v>0</v>
      </c>
      <c r="DA219" s="199">
        <v>0</v>
      </c>
      <c r="DB219" s="199">
        <v>0</v>
      </c>
      <c r="DC219" s="199">
        <v>0</v>
      </c>
      <c r="DD219" s="199">
        <v>0</v>
      </c>
      <c r="DE219" s="199">
        <v>0</v>
      </c>
      <c r="DF219" s="199">
        <v>0</v>
      </c>
      <c r="DG219" s="199">
        <v>0</v>
      </c>
      <c r="DH219" s="199">
        <v>0</v>
      </c>
      <c r="DI219" s="199">
        <v>0</v>
      </c>
      <c r="DJ219" s="199">
        <v>0</v>
      </c>
      <c r="DK219" s="199">
        <v>0</v>
      </c>
      <c r="DL219" s="199">
        <v>0</v>
      </c>
      <c r="DM219" s="199">
        <v>0</v>
      </c>
      <c r="DN219" s="199">
        <v>0</v>
      </c>
      <c r="DO219" s="199">
        <v>0</v>
      </c>
      <c r="DP219" s="199">
        <v>0</v>
      </c>
      <c r="DQ219" s="199">
        <v>0</v>
      </c>
      <c r="DR219" s="199">
        <v>0</v>
      </c>
      <c r="DS219" s="199">
        <v>0</v>
      </c>
      <c r="DT219" s="199">
        <v>0</v>
      </c>
      <c r="DU219" s="199">
        <v>0</v>
      </c>
      <c r="DV219" s="199">
        <v>0</v>
      </c>
      <c r="DW219" s="199">
        <v>0</v>
      </c>
      <c r="DX219" s="199">
        <v>0</v>
      </c>
      <c r="DY219" s="199">
        <v>2.5</v>
      </c>
      <c r="DZ219" s="199">
        <v>0</v>
      </c>
      <c r="EA219" s="199">
        <v>0</v>
      </c>
      <c r="EB219" s="199">
        <v>0</v>
      </c>
      <c r="EC219" s="199">
        <v>0</v>
      </c>
      <c r="ED219" s="199">
        <v>0</v>
      </c>
      <c r="EE219" s="199">
        <v>0</v>
      </c>
      <c r="EF219" s="199">
        <v>0</v>
      </c>
      <c r="EG219" s="199">
        <v>2.5</v>
      </c>
      <c r="EH219" s="199">
        <v>0</v>
      </c>
      <c r="EI219" s="199">
        <v>0</v>
      </c>
      <c r="EJ219" s="199">
        <v>0</v>
      </c>
      <c r="EK219" s="199">
        <v>0</v>
      </c>
      <c r="EL219" s="199">
        <v>0</v>
      </c>
      <c r="EM219" s="199">
        <v>0</v>
      </c>
      <c r="EN219" s="199">
        <v>0</v>
      </c>
      <c r="EO219" s="199">
        <v>0</v>
      </c>
      <c r="EP219" s="199">
        <v>0</v>
      </c>
      <c r="EQ219" s="199">
        <v>0</v>
      </c>
      <c r="ER219" s="199">
        <v>0</v>
      </c>
      <c r="ES219" s="199">
        <v>0</v>
      </c>
    </row>
    <row r="220" spans="1:149" ht="12" customHeight="1">
      <c r="A220" s="53" t="s">
        <v>39</v>
      </c>
      <c r="B220" s="2" t="s">
        <v>86</v>
      </c>
      <c r="C220" s="2" t="s">
        <v>84</v>
      </c>
      <c r="D220" s="2" t="s">
        <v>57</v>
      </c>
      <c r="E220" s="87" t="s">
        <v>113</v>
      </c>
      <c r="F220" s="4">
        <v>0.50600000000000001</v>
      </c>
      <c r="G220" s="2">
        <v>1.6</v>
      </c>
      <c r="H220" s="2">
        <v>35300</v>
      </c>
      <c r="I220" s="64">
        <v>45.6</v>
      </c>
      <c r="J220" s="64">
        <v>22.29</v>
      </c>
      <c r="K220" s="2">
        <v>16.37</v>
      </c>
      <c r="L220" s="2">
        <v>7.23</v>
      </c>
      <c r="M220" s="2">
        <v>2.2000000000000001E-3</v>
      </c>
      <c r="N220" s="2">
        <v>0.55000000000000004</v>
      </c>
      <c r="O220" s="2">
        <v>8.3000000000000004E-2</v>
      </c>
      <c r="P220" s="2">
        <v>1</v>
      </c>
      <c r="Q220" s="2">
        <v>1.1000000000000001</v>
      </c>
      <c r="R220" s="2">
        <v>0.17</v>
      </c>
      <c r="S220" s="2">
        <v>5.1999999999999998E-2</v>
      </c>
      <c r="T220" s="2">
        <v>2.1000000000000001E-2</v>
      </c>
      <c r="U220" s="2">
        <v>3.3</v>
      </c>
      <c r="V220" s="2">
        <v>130</v>
      </c>
      <c r="W220" s="2">
        <v>8</v>
      </c>
      <c r="X220" s="157" t="s">
        <v>314</v>
      </c>
      <c r="Y220" s="288">
        <v>5733.4480000000003</v>
      </c>
      <c r="Z220" s="289">
        <v>1366.6940000000002</v>
      </c>
      <c r="AA220" s="290">
        <v>4566.7580000000007</v>
      </c>
      <c r="AB220" s="92">
        <v>121052.42100000002</v>
      </c>
      <c r="AC220" s="92">
        <v>43634.206000000006</v>
      </c>
      <c r="AD220" s="291">
        <f>LOG(AC220)</f>
        <v>4.6398270776338739</v>
      </c>
      <c r="AE220" s="292">
        <f t="shared" si="24"/>
        <v>1170</v>
      </c>
      <c r="AF220" s="291">
        <f>LOG(AE220)</f>
        <v>3.0681858617461617</v>
      </c>
      <c r="AG220" s="98">
        <v>4541313.0911120009</v>
      </c>
      <c r="AH220" s="99">
        <v>3888411.1000000006</v>
      </c>
      <c r="AI220" s="213">
        <v>1676700.2000000002</v>
      </c>
      <c r="AJ220" s="106">
        <v>2211710.9000000004</v>
      </c>
      <c r="AK220" s="114">
        <v>146.66666666666666</v>
      </c>
      <c r="AL220" s="114">
        <v>316.66666666666669</v>
      </c>
      <c r="AM220" s="114">
        <v>163.33333333333334</v>
      </c>
      <c r="AN220" s="114">
        <v>540</v>
      </c>
      <c r="AO220" s="114">
        <v>0</v>
      </c>
      <c r="AP220" s="114">
        <v>3.3333333333333335</v>
      </c>
      <c r="AQ220" s="114">
        <v>0</v>
      </c>
      <c r="AR220" s="114">
        <v>0</v>
      </c>
      <c r="AS220" s="114">
        <v>0</v>
      </c>
      <c r="AT220" s="114">
        <v>0</v>
      </c>
      <c r="AU220" s="199">
        <v>0</v>
      </c>
      <c r="AV220" s="199">
        <v>0</v>
      </c>
      <c r="AW220" s="199">
        <v>0</v>
      </c>
      <c r="AX220" s="199">
        <v>0</v>
      </c>
      <c r="AY220" s="199">
        <v>0</v>
      </c>
      <c r="AZ220" s="199">
        <v>0</v>
      </c>
      <c r="BA220" s="199">
        <v>0</v>
      </c>
      <c r="BB220" s="199">
        <v>0</v>
      </c>
      <c r="BC220" s="199">
        <v>0</v>
      </c>
      <c r="BD220" s="199">
        <v>80</v>
      </c>
      <c r="BE220" s="199">
        <v>0</v>
      </c>
      <c r="BF220" s="199">
        <v>0</v>
      </c>
      <c r="BG220" s="199">
        <v>0</v>
      </c>
      <c r="BH220" s="199">
        <v>0</v>
      </c>
      <c r="BI220" s="199">
        <v>0</v>
      </c>
      <c r="BJ220" s="199">
        <v>0</v>
      </c>
      <c r="BK220" s="199">
        <v>0</v>
      </c>
      <c r="BL220" s="199">
        <v>0</v>
      </c>
      <c r="BM220" s="199">
        <v>40</v>
      </c>
      <c r="BN220" s="199">
        <v>0</v>
      </c>
      <c r="BO220" s="199">
        <v>0</v>
      </c>
      <c r="BP220" s="199">
        <v>0</v>
      </c>
      <c r="BQ220" s="199">
        <v>0</v>
      </c>
      <c r="BR220" s="199">
        <v>0</v>
      </c>
      <c r="BS220" s="199">
        <v>0</v>
      </c>
      <c r="BT220" s="199">
        <v>0</v>
      </c>
      <c r="BU220" s="199">
        <v>0</v>
      </c>
      <c r="BV220" s="199">
        <v>0</v>
      </c>
      <c r="BW220" s="199">
        <v>0</v>
      </c>
      <c r="BX220" s="199">
        <v>6.666666666666667</v>
      </c>
      <c r="BY220" s="199">
        <v>13.333333333333334</v>
      </c>
      <c r="BZ220" s="199">
        <v>0</v>
      </c>
      <c r="CA220" s="199">
        <v>0</v>
      </c>
      <c r="CB220" s="199">
        <v>0</v>
      </c>
      <c r="CC220" s="199">
        <v>6.666666666666667</v>
      </c>
      <c r="CD220" s="199">
        <v>0</v>
      </c>
      <c r="CE220" s="199">
        <v>0</v>
      </c>
      <c r="CF220" s="199">
        <v>0</v>
      </c>
      <c r="CG220" s="199">
        <v>0</v>
      </c>
      <c r="CH220" s="199">
        <v>0</v>
      </c>
      <c r="CI220" s="199">
        <v>0</v>
      </c>
      <c r="CJ220" s="199">
        <v>0</v>
      </c>
      <c r="CK220" s="199">
        <v>0</v>
      </c>
      <c r="CL220" s="199">
        <v>103.33333333333334</v>
      </c>
      <c r="CM220" s="199">
        <v>0</v>
      </c>
      <c r="CN220" s="199">
        <v>113.33333333333333</v>
      </c>
      <c r="CO220" s="199">
        <v>23.333333333333336</v>
      </c>
      <c r="CP220" s="199">
        <v>0</v>
      </c>
      <c r="CQ220" s="199">
        <v>13.333333333333334</v>
      </c>
      <c r="CR220" s="199">
        <v>6.666666666666667</v>
      </c>
      <c r="CS220" s="199">
        <v>0</v>
      </c>
      <c r="CT220" s="199">
        <v>0</v>
      </c>
      <c r="CU220" s="199">
        <v>0</v>
      </c>
      <c r="CV220" s="199">
        <v>0</v>
      </c>
      <c r="CW220" s="199">
        <v>40</v>
      </c>
      <c r="CX220" s="199">
        <v>0</v>
      </c>
      <c r="CY220" s="199">
        <v>0</v>
      </c>
      <c r="CZ220" s="199">
        <v>0</v>
      </c>
      <c r="DA220" s="199">
        <v>6.666666666666667</v>
      </c>
      <c r="DB220" s="199">
        <v>0</v>
      </c>
      <c r="DC220" s="199">
        <v>0</v>
      </c>
      <c r="DD220" s="199">
        <v>3.3333333333333335</v>
      </c>
      <c r="DE220" s="199">
        <v>0</v>
      </c>
      <c r="DF220" s="199">
        <v>0</v>
      </c>
      <c r="DG220" s="199">
        <v>0</v>
      </c>
      <c r="DH220" s="199">
        <v>0</v>
      </c>
      <c r="DI220" s="199">
        <v>6.666666666666667</v>
      </c>
      <c r="DJ220" s="199">
        <v>0</v>
      </c>
      <c r="DK220" s="199">
        <v>0</v>
      </c>
      <c r="DL220" s="199">
        <v>0</v>
      </c>
      <c r="DM220" s="199">
        <v>0</v>
      </c>
      <c r="DN220" s="199">
        <v>16.666666666666664</v>
      </c>
      <c r="DO220" s="199">
        <v>3.3333333333333335</v>
      </c>
      <c r="DP220" s="199">
        <v>0</v>
      </c>
      <c r="DQ220" s="199">
        <v>140</v>
      </c>
      <c r="DR220" s="199">
        <v>0</v>
      </c>
      <c r="DS220" s="199">
        <v>3.3333333333333335</v>
      </c>
      <c r="DT220" s="199">
        <v>0</v>
      </c>
      <c r="DU220" s="199">
        <v>0</v>
      </c>
      <c r="DV220" s="199">
        <v>0</v>
      </c>
      <c r="DW220" s="199">
        <v>0</v>
      </c>
      <c r="DX220" s="199">
        <v>0</v>
      </c>
      <c r="DY220" s="199">
        <v>473.33333333333331</v>
      </c>
      <c r="DZ220" s="199">
        <v>10</v>
      </c>
      <c r="EA220" s="199">
        <v>0</v>
      </c>
      <c r="EB220" s="199">
        <v>6.666666666666667</v>
      </c>
      <c r="EC220" s="199">
        <v>50</v>
      </c>
      <c r="ED220" s="199">
        <v>0</v>
      </c>
      <c r="EE220" s="199">
        <v>0</v>
      </c>
      <c r="EF220" s="199">
        <v>0</v>
      </c>
      <c r="EG220" s="199">
        <v>3.3333333333333335</v>
      </c>
      <c r="EH220" s="199">
        <v>0</v>
      </c>
      <c r="EI220" s="199">
        <v>0</v>
      </c>
      <c r="EJ220" s="199">
        <v>0</v>
      </c>
      <c r="EK220" s="199">
        <v>0</v>
      </c>
      <c r="EL220" s="199">
        <v>0</v>
      </c>
      <c r="EM220" s="199">
        <v>0</v>
      </c>
      <c r="EN220" s="199">
        <v>0</v>
      </c>
      <c r="EO220" s="199">
        <v>0</v>
      </c>
      <c r="EP220" s="199">
        <v>0</v>
      </c>
      <c r="EQ220" s="199">
        <v>0</v>
      </c>
      <c r="ER220" s="199">
        <v>0</v>
      </c>
      <c r="ES220" s="199">
        <v>0</v>
      </c>
    </row>
    <row r="221" spans="1:149" ht="12" customHeight="1">
      <c r="A221" s="53" t="s">
        <v>39</v>
      </c>
      <c r="B221" s="2" t="s">
        <v>86</v>
      </c>
      <c r="C221" s="2" t="s">
        <v>84</v>
      </c>
      <c r="D221" s="2" t="s">
        <v>57</v>
      </c>
      <c r="E221" s="88" t="s">
        <v>114</v>
      </c>
      <c r="F221" s="4">
        <v>4.5</v>
      </c>
      <c r="G221" s="2" t="s">
        <v>29</v>
      </c>
      <c r="H221" s="2">
        <v>43840</v>
      </c>
      <c r="I221" s="64">
        <v>25</v>
      </c>
      <c r="J221" s="64">
        <v>28.32</v>
      </c>
      <c r="K221" s="2">
        <v>16.75</v>
      </c>
      <c r="L221" s="2">
        <v>7.26</v>
      </c>
      <c r="M221" s="2" t="s">
        <v>29</v>
      </c>
      <c r="N221" s="2">
        <v>0.63</v>
      </c>
      <c r="O221" s="2">
        <v>6.7000000000000004E-2</v>
      </c>
      <c r="P221" s="2">
        <v>0.9</v>
      </c>
      <c r="Q221" s="2">
        <v>0.97</v>
      </c>
      <c r="R221" s="2">
        <v>0.24</v>
      </c>
      <c r="S221" s="2">
        <v>6.6000000000000003E-2</v>
      </c>
      <c r="T221" s="2">
        <v>3.7999999999999999E-2</v>
      </c>
      <c r="U221" s="2">
        <v>2.5</v>
      </c>
      <c r="V221" s="2" t="s">
        <v>29</v>
      </c>
      <c r="W221" s="2" t="s">
        <v>29</v>
      </c>
      <c r="X221" s="157" t="s">
        <v>314</v>
      </c>
      <c r="Y221" s="288">
        <v>5066.768</v>
      </c>
      <c r="Z221" s="289">
        <v>400.00800000000004</v>
      </c>
      <c r="AA221" s="290">
        <v>4683.4270000000006</v>
      </c>
      <c r="AB221" s="92">
        <v>54867.764000000003</v>
      </c>
      <c r="AC221" s="92">
        <v>7433.4820000000009</v>
      </c>
      <c r="AD221" s="291"/>
      <c r="AE221" s="292">
        <f t="shared" si="24"/>
        <v>73.333333333333329</v>
      </c>
      <c r="AF221" s="291"/>
      <c r="AG221" s="100">
        <v>3423285.3976720008</v>
      </c>
      <c r="AH221" s="99">
        <v>1205024.1000000001</v>
      </c>
      <c r="AI221" s="109">
        <v>393341.2</v>
      </c>
      <c r="AJ221" s="106">
        <v>811682.9</v>
      </c>
      <c r="AK221" s="114">
        <v>66.666666666666671</v>
      </c>
      <c r="AL221" s="114">
        <v>3.3333333333333335</v>
      </c>
      <c r="AM221" s="114">
        <v>3.3333333333333335</v>
      </c>
      <c r="AN221" s="114">
        <v>0</v>
      </c>
      <c r="AO221" s="114">
        <v>0</v>
      </c>
      <c r="AP221" s="114">
        <v>0</v>
      </c>
      <c r="AQ221" s="114">
        <v>0</v>
      </c>
      <c r="AR221" s="114">
        <v>0</v>
      </c>
      <c r="AS221" s="114">
        <v>0</v>
      </c>
      <c r="AT221" s="114">
        <v>0</v>
      </c>
      <c r="AU221" s="199">
        <v>0</v>
      </c>
      <c r="AV221" s="199">
        <v>0</v>
      </c>
      <c r="AW221" s="199">
        <v>0</v>
      </c>
      <c r="AX221" s="199">
        <v>0</v>
      </c>
      <c r="AY221" s="199">
        <v>0</v>
      </c>
      <c r="AZ221" s="199">
        <v>0</v>
      </c>
      <c r="BA221" s="199">
        <v>0</v>
      </c>
      <c r="BB221" s="199">
        <v>0</v>
      </c>
      <c r="BC221" s="199">
        <v>0</v>
      </c>
      <c r="BD221" s="199">
        <v>3.3333333333333335</v>
      </c>
      <c r="BE221" s="199">
        <v>0</v>
      </c>
      <c r="BF221" s="199">
        <v>0</v>
      </c>
      <c r="BG221" s="199">
        <v>0</v>
      </c>
      <c r="BH221" s="199">
        <v>0</v>
      </c>
      <c r="BI221" s="199">
        <v>0</v>
      </c>
      <c r="BJ221" s="199">
        <v>0</v>
      </c>
      <c r="BK221" s="199">
        <v>0</v>
      </c>
      <c r="BL221" s="199">
        <v>0</v>
      </c>
      <c r="BM221" s="199">
        <v>0</v>
      </c>
      <c r="BN221" s="199">
        <v>0</v>
      </c>
      <c r="BO221" s="199">
        <v>0</v>
      </c>
      <c r="BP221" s="199">
        <v>0</v>
      </c>
      <c r="BQ221" s="199">
        <v>0</v>
      </c>
      <c r="BR221" s="199">
        <v>0</v>
      </c>
      <c r="BS221" s="199">
        <v>0</v>
      </c>
      <c r="BT221" s="199">
        <v>3.3333333333333335</v>
      </c>
      <c r="BU221" s="199">
        <v>0</v>
      </c>
      <c r="BV221" s="199">
        <v>0</v>
      </c>
      <c r="BW221" s="199">
        <v>0</v>
      </c>
      <c r="BX221" s="199">
        <v>0</v>
      </c>
      <c r="BY221" s="199">
        <v>6.666666666666667</v>
      </c>
      <c r="BZ221" s="199">
        <v>0</v>
      </c>
      <c r="CA221" s="199">
        <v>0</v>
      </c>
      <c r="CB221" s="199">
        <v>0</v>
      </c>
      <c r="CC221" s="199">
        <v>3.3333333333333335</v>
      </c>
      <c r="CD221" s="199">
        <v>0</v>
      </c>
      <c r="CE221" s="199">
        <v>0</v>
      </c>
      <c r="CF221" s="199">
        <v>0</v>
      </c>
      <c r="CG221" s="199">
        <v>0</v>
      </c>
      <c r="CH221" s="199">
        <v>0</v>
      </c>
      <c r="CI221" s="199">
        <v>0</v>
      </c>
      <c r="CJ221" s="199">
        <v>0</v>
      </c>
      <c r="CK221" s="199">
        <v>0</v>
      </c>
      <c r="CL221" s="199">
        <v>6.666666666666667</v>
      </c>
      <c r="CM221" s="199">
        <v>0</v>
      </c>
      <c r="CN221" s="199">
        <v>40</v>
      </c>
      <c r="CO221" s="199">
        <v>13.333333333333334</v>
      </c>
      <c r="CP221" s="199">
        <v>0</v>
      </c>
      <c r="CQ221" s="199">
        <v>0</v>
      </c>
      <c r="CR221" s="199">
        <v>0</v>
      </c>
      <c r="CS221" s="199">
        <v>0</v>
      </c>
      <c r="CT221" s="199">
        <v>0</v>
      </c>
      <c r="CU221" s="199">
        <v>0</v>
      </c>
      <c r="CV221" s="199">
        <v>0</v>
      </c>
      <c r="CW221" s="199">
        <v>6.666666666666667</v>
      </c>
      <c r="CX221" s="199">
        <v>0</v>
      </c>
      <c r="CY221" s="199">
        <v>0</v>
      </c>
      <c r="CZ221" s="199">
        <v>0</v>
      </c>
      <c r="DA221" s="199">
        <v>0</v>
      </c>
      <c r="DB221" s="199">
        <v>0</v>
      </c>
      <c r="DC221" s="199">
        <v>0</v>
      </c>
      <c r="DD221" s="199">
        <v>0</v>
      </c>
      <c r="DE221" s="199">
        <v>0</v>
      </c>
      <c r="DF221" s="199">
        <v>0</v>
      </c>
      <c r="DG221" s="199">
        <v>0</v>
      </c>
      <c r="DH221" s="199">
        <v>0</v>
      </c>
      <c r="DI221" s="199">
        <v>0</v>
      </c>
      <c r="DJ221" s="199">
        <v>0</v>
      </c>
      <c r="DK221" s="199">
        <v>0</v>
      </c>
      <c r="DL221" s="199">
        <v>0</v>
      </c>
      <c r="DM221" s="199">
        <v>0</v>
      </c>
      <c r="DN221" s="199">
        <v>0</v>
      </c>
      <c r="DO221" s="199">
        <v>0</v>
      </c>
      <c r="DP221" s="199">
        <v>0</v>
      </c>
      <c r="DQ221" s="199">
        <v>0</v>
      </c>
      <c r="DR221" s="199">
        <v>0</v>
      </c>
      <c r="DS221" s="199">
        <v>3.3333333333333335</v>
      </c>
      <c r="DT221" s="199">
        <v>0</v>
      </c>
      <c r="DU221" s="199">
        <v>0</v>
      </c>
      <c r="DV221" s="199">
        <v>0</v>
      </c>
      <c r="DW221" s="199">
        <v>0</v>
      </c>
      <c r="DX221" s="199">
        <v>0</v>
      </c>
      <c r="DY221" s="199">
        <v>3.3333333333333335</v>
      </c>
      <c r="DZ221" s="199">
        <v>0</v>
      </c>
      <c r="EA221" s="199">
        <v>0</v>
      </c>
      <c r="EB221" s="199">
        <v>0</v>
      </c>
      <c r="EC221" s="199">
        <v>0</v>
      </c>
      <c r="ED221" s="199">
        <v>0</v>
      </c>
      <c r="EE221" s="199">
        <v>0</v>
      </c>
      <c r="EF221" s="199">
        <v>0</v>
      </c>
      <c r="EG221" s="199">
        <v>0</v>
      </c>
      <c r="EH221" s="199">
        <v>0</v>
      </c>
      <c r="EI221" s="199">
        <v>0</v>
      </c>
      <c r="EJ221" s="199">
        <v>0</v>
      </c>
      <c r="EK221" s="199">
        <v>0</v>
      </c>
      <c r="EL221" s="199">
        <v>0</v>
      </c>
      <c r="EM221" s="199">
        <v>0</v>
      </c>
      <c r="EN221" s="199">
        <v>0</v>
      </c>
      <c r="EO221" s="199">
        <v>0</v>
      </c>
      <c r="EP221" s="199">
        <v>0</v>
      </c>
      <c r="EQ221" s="199">
        <v>0</v>
      </c>
      <c r="ER221" s="199">
        <v>0</v>
      </c>
      <c r="ES221" s="199">
        <v>0</v>
      </c>
    </row>
    <row r="222" spans="1:149" ht="12" customHeight="1">
      <c r="A222" s="53" t="s">
        <v>39</v>
      </c>
      <c r="B222" s="2" t="s">
        <v>88</v>
      </c>
      <c r="C222" s="2" t="s">
        <v>84</v>
      </c>
      <c r="D222" s="2" t="s">
        <v>57</v>
      </c>
      <c r="E222" s="87" t="s">
        <v>113</v>
      </c>
      <c r="F222" s="4">
        <v>0.499</v>
      </c>
      <c r="G222" s="2">
        <v>0.7</v>
      </c>
      <c r="H222" s="2">
        <v>8144</v>
      </c>
      <c r="I222" s="64">
        <v>73.8</v>
      </c>
      <c r="J222" s="64">
        <v>4.55</v>
      </c>
      <c r="K222" s="2">
        <v>13.83</v>
      </c>
      <c r="L222" s="2">
        <v>7.3</v>
      </c>
      <c r="M222" s="2">
        <v>2.5999999999999999E-3</v>
      </c>
      <c r="N222" s="2">
        <v>0.54</v>
      </c>
      <c r="O222" s="2">
        <v>0.53</v>
      </c>
      <c r="P222" s="2">
        <v>0.67</v>
      </c>
      <c r="Q222" s="2">
        <v>1.2</v>
      </c>
      <c r="R222" s="2">
        <v>4.8000000000000001E-2</v>
      </c>
      <c r="S222" s="2">
        <v>4.1000000000000002E-2</v>
      </c>
      <c r="T222" s="2">
        <v>8.9999999999999993E-3</v>
      </c>
      <c r="U222" s="2">
        <v>4</v>
      </c>
      <c r="V222" s="2">
        <v>69</v>
      </c>
      <c r="W222" s="2">
        <v>11</v>
      </c>
      <c r="X222" s="297" t="s">
        <v>315</v>
      </c>
      <c r="Y222" s="288">
        <v>9250.1850000000013</v>
      </c>
      <c r="Z222" s="289">
        <v>933.35200000000009</v>
      </c>
      <c r="AA222" s="290">
        <v>8533.5040000000008</v>
      </c>
      <c r="AB222" s="92">
        <v>86018.387000000002</v>
      </c>
      <c r="AC222" s="92">
        <v>1900.0380000000002</v>
      </c>
      <c r="AD222" s="291">
        <f>LOG(AC222)</f>
        <v>3.2787622867556094</v>
      </c>
      <c r="AE222" s="292">
        <f t="shared" si="24"/>
        <v>1953.3333333333333</v>
      </c>
      <c r="AF222" s="291">
        <f>LOG(AE222)</f>
        <v>3.2907763612984282</v>
      </c>
      <c r="AG222" s="103">
        <v>673045.9273160001</v>
      </c>
      <c r="AH222" s="98">
        <v>425008.50000000006</v>
      </c>
      <c r="AI222" s="213">
        <v>306672.80000000005</v>
      </c>
      <c r="AJ222" s="109">
        <v>118335.70000000001</v>
      </c>
      <c r="AK222" s="114">
        <v>1360</v>
      </c>
      <c r="AL222" s="114">
        <v>100</v>
      </c>
      <c r="AM222" s="114">
        <v>153.33333333333334</v>
      </c>
      <c r="AN222" s="114">
        <v>340</v>
      </c>
      <c r="AO222" s="114">
        <v>0</v>
      </c>
      <c r="AP222" s="114">
        <v>0</v>
      </c>
      <c r="AQ222" s="114">
        <v>0</v>
      </c>
      <c r="AR222" s="114">
        <v>0</v>
      </c>
      <c r="AS222" s="114">
        <v>0</v>
      </c>
      <c r="AT222" s="114">
        <v>0</v>
      </c>
      <c r="AU222" s="199">
        <v>0</v>
      </c>
      <c r="AV222" s="199">
        <v>0</v>
      </c>
      <c r="AW222" s="199">
        <v>0</v>
      </c>
      <c r="AX222" s="199">
        <v>0</v>
      </c>
      <c r="AY222" s="199">
        <v>0</v>
      </c>
      <c r="AZ222" s="199">
        <v>0</v>
      </c>
      <c r="BA222" s="199">
        <v>0</v>
      </c>
      <c r="BB222" s="199">
        <v>0</v>
      </c>
      <c r="BC222" s="199">
        <v>853.33333333333337</v>
      </c>
      <c r="BD222" s="199">
        <v>6.666666666666667</v>
      </c>
      <c r="BE222" s="199">
        <v>380</v>
      </c>
      <c r="BF222" s="199">
        <v>0</v>
      </c>
      <c r="BG222" s="199">
        <v>0</v>
      </c>
      <c r="BH222" s="199">
        <v>0</v>
      </c>
      <c r="BI222" s="199">
        <v>0</v>
      </c>
      <c r="BJ222" s="199">
        <v>0</v>
      </c>
      <c r="BK222" s="199">
        <v>0</v>
      </c>
      <c r="BL222" s="199">
        <v>0</v>
      </c>
      <c r="BM222" s="199">
        <v>0</v>
      </c>
      <c r="BN222" s="199">
        <v>0</v>
      </c>
      <c r="BO222" s="199">
        <v>0</v>
      </c>
      <c r="BP222" s="199">
        <v>0</v>
      </c>
      <c r="BQ222" s="199">
        <v>0</v>
      </c>
      <c r="BR222" s="199">
        <v>6.666666666666667</v>
      </c>
      <c r="BS222" s="199">
        <v>0</v>
      </c>
      <c r="BT222" s="199">
        <v>0</v>
      </c>
      <c r="BU222" s="199">
        <v>0</v>
      </c>
      <c r="BV222" s="199">
        <v>0</v>
      </c>
      <c r="BW222" s="199">
        <v>0</v>
      </c>
      <c r="BX222" s="199">
        <v>20</v>
      </c>
      <c r="BY222" s="199">
        <v>80</v>
      </c>
      <c r="BZ222" s="199">
        <v>0</v>
      </c>
      <c r="CA222" s="199">
        <v>0</v>
      </c>
      <c r="CB222" s="199">
        <v>0</v>
      </c>
      <c r="CC222" s="199">
        <v>13.333333333333334</v>
      </c>
      <c r="CD222" s="199">
        <v>0</v>
      </c>
      <c r="CE222" s="199">
        <v>0</v>
      </c>
      <c r="CF222" s="199">
        <v>0</v>
      </c>
      <c r="CG222" s="199">
        <v>0</v>
      </c>
      <c r="CH222" s="199">
        <v>0</v>
      </c>
      <c r="CI222" s="199">
        <v>0</v>
      </c>
      <c r="CJ222" s="199">
        <v>0</v>
      </c>
      <c r="CK222" s="199">
        <v>0</v>
      </c>
      <c r="CL222" s="199">
        <v>6.666666666666667</v>
      </c>
      <c r="CM222" s="199">
        <v>0</v>
      </c>
      <c r="CN222" s="199">
        <v>73.333333333333329</v>
      </c>
      <c r="CO222" s="199">
        <v>6.666666666666667</v>
      </c>
      <c r="CP222" s="199">
        <v>0</v>
      </c>
      <c r="CQ222" s="199">
        <v>0</v>
      </c>
      <c r="CR222" s="199">
        <v>13.333333333333334</v>
      </c>
      <c r="CS222" s="199">
        <v>0</v>
      </c>
      <c r="CT222" s="199">
        <v>0</v>
      </c>
      <c r="CU222" s="199">
        <v>0</v>
      </c>
      <c r="CV222" s="199">
        <v>0</v>
      </c>
      <c r="CW222" s="199">
        <v>0</v>
      </c>
      <c r="CX222" s="199">
        <v>0</v>
      </c>
      <c r="CY222" s="199">
        <v>0</v>
      </c>
      <c r="CZ222" s="199">
        <v>0</v>
      </c>
      <c r="DA222" s="199">
        <v>0</v>
      </c>
      <c r="DB222" s="199">
        <v>0</v>
      </c>
      <c r="DC222" s="199">
        <v>0</v>
      </c>
      <c r="DD222" s="199">
        <v>0</v>
      </c>
      <c r="DE222" s="199">
        <v>0</v>
      </c>
      <c r="DF222" s="199">
        <v>0</v>
      </c>
      <c r="DG222" s="199">
        <v>0</v>
      </c>
      <c r="DH222" s="199">
        <v>0</v>
      </c>
      <c r="DI222" s="199">
        <v>0</v>
      </c>
      <c r="DJ222" s="199">
        <v>0</v>
      </c>
      <c r="DK222" s="199">
        <v>0</v>
      </c>
      <c r="DL222" s="199">
        <v>0</v>
      </c>
      <c r="DM222" s="199">
        <v>0</v>
      </c>
      <c r="DN222" s="199">
        <v>100</v>
      </c>
      <c r="DO222" s="199">
        <v>0</v>
      </c>
      <c r="DP222" s="199">
        <v>0</v>
      </c>
      <c r="DQ222" s="199">
        <v>53.333333333333336</v>
      </c>
      <c r="DR222" s="199">
        <v>0</v>
      </c>
      <c r="DS222" s="199">
        <v>0</v>
      </c>
      <c r="DT222" s="199">
        <v>0</v>
      </c>
      <c r="DU222" s="199">
        <v>0</v>
      </c>
      <c r="DV222" s="199">
        <v>0</v>
      </c>
      <c r="DW222" s="199">
        <v>0</v>
      </c>
      <c r="DX222" s="199">
        <v>46.666666666666671</v>
      </c>
      <c r="DY222" s="199">
        <v>13.333333333333334</v>
      </c>
      <c r="DZ222" s="199">
        <v>0</v>
      </c>
      <c r="EA222" s="199">
        <v>0</v>
      </c>
      <c r="EB222" s="199">
        <v>0</v>
      </c>
      <c r="EC222" s="199">
        <v>280</v>
      </c>
      <c r="ED222" s="199">
        <v>0</v>
      </c>
      <c r="EE222" s="199">
        <v>0</v>
      </c>
      <c r="EF222" s="199">
        <v>0</v>
      </c>
      <c r="EG222" s="199">
        <v>0</v>
      </c>
      <c r="EH222" s="199">
        <v>0</v>
      </c>
      <c r="EI222" s="199">
        <v>0</v>
      </c>
      <c r="EJ222" s="199">
        <v>0</v>
      </c>
      <c r="EK222" s="199">
        <v>0</v>
      </c>
      <c r="EL222" s="199">
        <v>0</v>
      </c>
      <c r="EM222" s="199">
        <v>0</v>
      </c>
      <c r="EN222" s="199">
        <v>0</v>
      </c>
      <c r="EO222" s="199">
        <v>0</v>
      </c>
      <c r="EP222" s="199">
        <v>0</v>
      </c>
      <c r="EQ222" s="199">
        <v>0</v>
      </c>
      <c r="ER222" s="199">
        <v>0</v>
      </c>
      <c r="ES222" s="199">
        <v>0</v>
      </c>
    </row>
    <row r="223" spans="1:149" ht="12" customHeight="1" thickBot="1">
      <c r="A223" s="56" t="s">
        <v>39</v>
      </c>
      <c r="B223" s="12" t="s">
        <v>88</v>
      </c>
      <c r="C223" s="12" t="s">
        <v>84</v>
      </c>
      <c r="D223" s="12" t="s">
        <v>57</v>
      </c>
      <c r="E223" s="89" t="s">
        <v>114</v>
      </c>
      <c r="F223" s="14">
        <v>4</v>
      </c>
      <c r="G223" s="2" t="s">
        <v>29</v>
      </c>
      <c r="H223" s="2">
        <v>35230</v>
      </c>
      <c r="I223" s="64">
        <v>11.7</v>
      </c>
      <c r="J223" s="64">
        <v>22.24</v>
      </c>
      <c r="K223" s="2">
        <v>15.68</v>
      </c>
      <c r="L223" s="2">
        <v>7.1</v>
      </c>
      <c r="M223" s="2" t="s">
        <v>29</v>
      </c>
      <c r="N223" s="2">
        <v>0.28999999999999998</v>
      </c>
      <c r="O223" s="2">
        <v>8.7999999999999995E-2</v>
      </c>
      <c r="P223" s="2">
        <v>0.69</v>
      </c>
      <c r="Q223" s="2">
        <v>0.78</v>
      </c>
      <c r="R223" s="2">
        <v>0.38</v>
      </c>
      <c r="S223" s="2">
        <v>6.2E-2</v>
      </c>
      <c r="T223" s="2">
        <v>0.04</v>
      </c>
      <c r="U223" s="2">
        <v>2.7</v>
      </c>
      <c r="V223" s="2" t="s">
        <v>29</v>
      </c>
      <c r="W223" s="2" t="s">
        <v>29</v>
      </c>
      <c r="X223" s="157" t="s">
        <v>314</v>
      </c>
      <c r="Y223" s="288">
        <v>21833.77</v>
      </c>
      <c r="Z223" s="289">
        <v>7733.4880000000012</v>
      </c>
      <c r="AA223" s="290">
        <v>15133.636000000002</v>
      </c>
      <c r="AB223" s="93">
        <v>100485.34300000001</v>
      </c>
      <c r="AC223" s="93">
        <v>950.01900000000012</v>
      </c>
      <c r="AD223" s="291"/>
      <c r="AE223" s="292">
        <f t="shared" si="24"/>
        <v>166.66666666666666</v>
      </c>
      <c r="AF223" s="291"/>
      <c r="AG223" s="101">
        <v>2036972.2719640003</v>
      </c>
      <c r="AH223" s="102">
        <v>3228397.9000000004</v>
      </c>
      <c r="AI223" s="110">
        <v>1751701.7000000002</v>
      </c>
      <c r="AJ223" s="110">
        <v>1476696.2000000002</v>
      </c>
      <c r="AK223" s="114">
        <v>73.333333333333329</v>
      </c>
      <c r="AL223" s="114">
        <v>80</v>
      </c>
      <c r="AM223" s="114">
        <v>0</v>
      </c>
      <c r="AN223" s="114">
        <v>13.333333333333334</v>
      </c>
      <c r="AO223" s="114">
        <v>0</v>
      </c>
      <c r="AP223" s="114">
        <v>0</v>
      </c>
      <c r="AQ223" s="114">
        <v>0</v>
      </c>
      <c r="AR223" s="114">
        <v>0</v>
      </c>
      <c r="AS223" s="114">
        <v>0</v>
      </c>
      <c r="AT223" s="114">
        <v>0</v>
      </c>
      <c r="AU223" s="199">
        <v>0</v>
      </c>
      <c r="AV223" s="199">
        <v>0</v>
      </c>
      <c r="AW223" s="199">
        <v>0</v>
      </c>
      <c r="AX223" s="199">
        <v>0</v>
      </c>
      <c r="AY223" s="199">
        <v>0</v>
      </c>
      <c r="AZ223" s="199">
        <v>0</v>
      </c>
      <c r="BA223" s="199">
        <v>0</v>
      </c>
      <c r="BB223" s="199">
        <v>0</v>
      </c>
      <c r="BC223" s="199">
        <v>3.3333333333333335</v>
      </c>
      <c r="BD223" s="199">
        <v>16.666666666666664</v>
      </c>
      <c r="BE223" s="199">
        <v>3.3333333333333335</v>
      </c>
      <c r="BF223" s="199">
        <v>0</v>
      </c>
      <c r="BG223" s="199">
        <v>0</v>
      </c>
      <c r="BH223" s="199">
        <v>0</v>
      </c>
      <c r="BI223" s="199">
        <v>0</v>
      </c>
      <c r="BJ223" s="199">
        <v>0</v>
      </c>
      <c r="BK223" s="199">
        <v>0</v>
      </c>
      <c r="BL223" s="199">
        <v>0</v>
      </c>
      <c r="BM223" s="199">
        <v>0</v>
      </c>
      <c r="BN223" s="199">
        <v>0</v>
      </c>
      <c r="BO223" s="199">
        <v>0</v>
      </c>
      <c r="BP223" s="199">
        <v>0</v>
      </c>
      <c r="BQ223" s="199">
        <v>0</v>
      </c>
      <c r="BR223" s="199">
        <v>0</v>
      </c>
      <c r="BS223" s="199">
        <v>0</v>
      </c>
      <c r="BT223" s="199">
        <v>0</v>
      </c>
      <c r="BU223" s="199">
        <v>0</v>
      </c>
      <c r="BV223" s="199">
        <v>3.3333333333333335</v>
      </c>
      <c r="BW223" s="199">
        <v>0</v>
      </c>
      <c r="BX223" s="199">
        <v>0</v>
      </c>
      <c r="BY223" s="199">
        <v>43.333333333333336</v>
      </c>
      <c r="BZ223" s="199">
        <v>0</v>
      </c>
      <c r="CA223" s="199">
        <v>0</v>
      </c>
      <c r="CB223" s="199">
        <v>0</v>
      </c>
      <c r="CC223" s="199">
        <v>3.3333333333333335</v>
      </c>
      <c r="CD223" s="199">
        <v>0</v>
      </c>
      <c r="CE223" s="199">
        <v>0</v>
      </c>
      <c r="CF223" s="199">
        <v>0</v>
      </c>
      <c r="CG223" s="199">
        <v>0</v>
      </c>
      <c r="CH223" s="199">
        <v>0</v>
      </c>
      <c r="CI223" s="199">
        <v>0</v>
      </c>
      <c r="CJ223" s="199">
        <v>0</v>
      </c>
      <c r="CK223" s="199">
        <v>0</v>
      </c>
      <c r="CL223" s="199">
        <v>0</v>
      </c>
      <c r="CM223" s="199">
        <v>0</v>
      </c>
      <c r="CN223" s="199">
        <v>60</v>
      </c>
      <c r="CO223" s="199">
        <v>6.666666666666667</v>
      </c>
      <c r="CP223" s="199">
        <v>0</v>
      </c>
      <c r="CQ223" s="199">
        <v>0</v>
      </c>
      <c r="CR223" s="199">
        <v>6.666666666666667</v>
      </c>
      <c r="CS223" s="199">
        <v>0</v>
      </c>
      <c r="CT223" s="199">
        <v>0</v>
      </c>
      <c r="CU223" s="199">
        <v>0</v>
      </c>
      <c r="CV223" s="199">
        <v>0</v>
      </c>
      <c r="CW223" s="199">
        <v>6.666666666666667</v>
      </c>
      <c r="CX223" s="199">
        <v>0</v>
      </c>
      <c r="CY223" s="199">
        <v>0</v>
      </c>
      <c r="CZ223" s="199">
        <v>0</v>
      </c>
      <c r="DA223" s="199">
        <v>0</v>
      </c>
      <c r="DB223" s="199">
        <v>0</v>
      </c>
      <c r="DC223" s="199">
        <v>0</v>
      </c>
      <c r="DD223" s="199">
        <v>0</v>
      </c>
      <c r="DE223" s="199">
        <v>0</v>
      </c>
      <c r="DF223" s="199">
        <v>0</v>
      </c>
      <c r="DG223" s="199">
        <v>0</v>
      </c>
      <c r="DH223" s="199">
        <v>0</v>
      </c>
      <c r="DI223" s="199">
        <v>0</v>
      </c>
      <c r="DJ223" s="199">
        <v>0</v>
      </c>
      <c r="DK223" s="199">
        <v>0</v>
      </c>
      <c r="DL223" s="199">
        <v>0</v>
      </c>
      <c r="DM223" s="199">
        <v>0</v>
      </c>
      <c r="DN223" s="199">
        <v>0</v>
      </c>
      <c r="DO223" s="199">
        <v>0</v>
      </c>
      <c r="DP223" s="199">
        <v>0</v>
      </c>
      <c r="DQ223" s="199">
        <v>0</v>
      </c>
      <c r="DR223" s="199">
        <v>0</v>
      </c>
      <c r="DS223" s="199">
        <v>0</v>
      </c>
      <c r="DT223" s="199">
        <v>0</v>
      </c>
      <c r="DU223" s="199">
        <v>0</v>
      </c>
      <c r="DV223" s="199">
        <v>0</v>
      </c>
      <c r="DW223" s="199">
        <v>0</v>
      </c>
      <c r="DX223" s="199">
        <v>0</v>
      </c>
      <c r="DY223" s="199">
        <v>6.666666666666667</v>
      </c>
      <c r="DZ223" s="199">
        <v>0</v>
      </c>
      <c r="EA223" s="199">
        <v>0</v>
      </c>
      <c r="EB223" s="199">
        <v>0</v>
      </c>
      <c r="EC223" s="199">
        <v>6.666666666666667</v>
      </c>
      <c r="ED223" s="199">
        <v>0</v>
      </c>
      <c r="EE223" s="199">
        <v>0</v>
      </c>
      <c r="EF223" s="199">
        <v>0</v>
      </c>
      <c r="EG223" s="199">
        <v>0</v>
      </c>
      <c r="EH223" s="199">
        <v>0</v>
      </c>
      <c r="EI223" s="199">
        <v>0</v>
      </c>
      <c r="EJ223" s="199">
        <v>0</v>
      </c>
      <c r="EK223" s="199">
        <v>0</v>
      </c>
      <c r="EL223" s="199">
        <v>0</v>
      </c>
      <c r="EM223" s="199">
        <v>0</v>
      </c>
      <c r="EN223" s="199">
        <v>0</v>
      </c>
      <c r="EO223" s="199">
        <v>0</v>
      </c>
      <c r="EP223" s="199">
        <v>0</v>
      </c>
      <c r="EQ223" s="199">
        <v>0</v>
      </c>
      <c r="ER223" s="199">
        <v>0</v>
      </c>
      <c r="ES223" s="199">
        <v>0</v>
      </c>
    </row>
    <row r="224" spans="1:149" ht="12" customHeight="1">
      <c r="A224" s="55" t="s">
        <v>39</v>
      </c>
      <c r="B224" s="11" t="s">
        <v>91</v>
      </c>
      <c r="C224" s="11" t="s">
        <v>90</v>
      </c>
      <c r="D224" s="11" t="s">
        <v>57</v>
      </c>
      <c r="E224" s="90" t="s">
        <v>113</v>
      </c>
      <c r="F224" s="13">
        <v>0.504</v>
      </c>
      <c r="G224" s="2">
        <v>1.1000000000000001</v>
      </c>
      <c r="H224" s="2">
        <v>10050</v>
      </c>
      <c r="I224" s="64">
        <v>87.9</v>
      </c>
      <c r="J224" s="64">
        <v>5.7</v>
      </c>
      <c r="K224" s="2">
        <v>12.67</v>
      </c>
      <c r="L224" s="2">
        <v>7.39</v>
      </c>
      <c r="M224" s="2">
        <v>7.3000000000000001E-3</v>
      </c>
      <c r="N224" s="2">
        <v>0.85</v>
      </c>
      <c r="O224" s="2">
        <v>1.1000000000000001</v>
      </c>
      <c r="P224" s="2">
        <v>0.97</v>
      </c>
      <c r="Q224" s="2">
        <v>2.1</v>
      </c>
      <c r="R224" s="2">
        <v>1.4E-2</v>
      </c>
      <c r="S224" s="2">
        <v>4.4999999999999998E-2</v>
      </c>
      <c r="T224" s="2">
        <v>0.01</v>
      </c>
      <c r="U224" s="2">
        <v>5.0999999999999996</v>
      </c>
      <c r="V224" s="2">
        <v>84</v>
      </c>
      <c r="W224" s="2">
        <v>15</v>
      </c>
      <c r="X224" s="297" t="s">
        <v>315</v>
      </c>
      <c r="Y224" s="288">
        <v>9066.8480000000018</v>
      </c>
      <c r="Z224" s="289">
        <v>2566.7180000000003</v>
      </c>
      <c r="AA224" s="290">
        <v>6800.1360000000004</v>
      </c>
      <c r="AB224" s="94">
        <v>123385.80100000001</v>
      </c>
      <c r="AC224" s="94">
        <v>5666.78</v>
      </c>
      <c r="AD224" s="291">
        <f t="shared" ref="AD224:AD238" si="27">LOG(AC224)</f>
        <v>3.7533363524613916</v>
      </c>
      <c r="AE224" s="292">
        <f t="shared" si="24"/>
        <v>1190</v>
      </c>
      <c r="AF224" s="291">
        <f t="shared" ref="AF224:AF238" si="28">LOG(AE224)</f>
        <v>3.0755469613925306</v>
      </c>
      <c r="AG224" s="98">
        <v>911001.48633200023</v>
      </c>
      <c r="AH224" s="99">
        <v>4881764.3000000007</v>
      </c>
      <c r="AI224" s="213">
        <v>2993393.2</v>
      </c>
      <c r="AJ224" s="106">
        <v>1888371.1</v>
      </c>
      <c r="AK224" s="114">
        <v>893.33333333333337</v>
      </c>
      <c r="AL224" s="114">
        <v>70</v>
      </c>
      <c r="AM224" s="114">
        <v>86.666666666666671</v>
      </c>
      <c r="AN224" s="114">
        <v>130</v>
      </c>
      <c r="AO224" s="114">
        <v>0</v>
      </c>
      <c r="AP224" s="114">
        <v>10</v>
      </c>
      <c r="AQ224" s="114">
        <v>0</v>
      </c>
      <c r="AR224" s="114">
        <v>0</v>
      </c>
      <c r="AS224" s="114">
        <v>0</v>
      </c>
      <c r="AT224" s="114">
        <v>0</v>
      </c>
      <c r="AU224" s="199">
        <v>0</v>
      </c>
      <c r="AV224" s="199">
        <v>0</v>
      </c>
      <c r="AW224" s="199">
        <v>0</v>
      </c>
      <c r="AX224" s="199">
        <v>0</v>
      </c>
      <c r="AY224" s="199">
        <v>0</v>
      </c>
      <c r="AZ224" s="199">
        <v>0</v>
      </c>
      <c r="BA224" s="199">
        <v>0</v>
      </c>
      <c r="BB224" s="199">
        <v>0</v>
      </c>
      <c r="BC224" s="199">
        <v>76.666666666666671</v>
      </c>
      <c r="BD224" s="199">
        <v>260</v>
      </c>
      <c r="BE224" s="199">
        <v>483.33333333333331</v>
      </c>
      <c r="BF224" s="199">
        <v>0</v>
      </c>
      <c r="BG224" s="199">
        <v>0</v>
      </c>
      <c r="BH224" s="199">
        <v>0</v>
      </c>
      <c r="BI224" s="199">
        <v>0</v>
      </c>
      <c r="BJ224" s="199">
        <v>3.3333333333333335</v>
      </c>
      <c r="BK224" s="199">
        <v>0</v>
      </c>
      <c r="BL224" s="199">
        <v>0</v>
      </c>
      <c r="BM224" s="199">
        <v>0</v>
      </c>
      <c r="BN224" s="199">
        <v>0</v>
      </c>
      <c r="BO224" s="199">
        <v>6.666666666666667</v>
      </c>
      <c r="BP224" s="199">
        <v>0</v>
      </c>
      <c r="BQ224" s="199">
        <v>0</v>
      </c>
      <c r="BR224" s="199">
        <v>6.666666666666667</v>
      </c>
      <c r="BS224" s="199">
        <v>0</v>
      </c>
      <c r="BT224" s="199">
        <v>6.666666666666667</v>
      </c>
      <c r="BU224" s="199">
        <v>0</v>
      </c>
      <c r="BV224" s="199">
        <v>0</v>
      </c>
      <c r="BW224" s="199">
        <v>6.666666666666667</v>
      </c>
      <c r="BX224" s="199">
        <v>3.3333333333333335</v>
      </c>
      <c r="BY224" s="199">
        <v>23.333333333333336</v>
      </c>
      <c r="BZ224" s="199">
        <v>0</v>
      </c>
      <c r="CA224" s="199">
        <v>0</v>
      </c>
      <c r="CB224" s="199">
        <v>0</v>
      </c>
      <c r="CC224" s="199">
        <v>13.333333333333334</v>
      </c>
      <c r="CD224" s="199">
        <v>3.3333333333333335</v>
      </c>
      <c r="CE224" s="199">
        <v>0</v>
      </c>
      <c r="CF224" s="199">
        <v>0</v>
      </c>
      <c r="CG224" s="199">
        <v>0</v>
      </c>
      <c r="CH224" s="199">
        <v>0</v>
      </c>
      <c r="CI224" s="199">
        <v>0</v>
      </c>
      <c r="CJ224" s="199">
        <v>0</v>
      </c>
      <c r="CK224" s="199">
        <v>0</v>
      </c>
      <c r="CL224" s="199">
        <v>0</v>
      </c>
      <c r="CM224" s="199">
        <v>0</v>
      </c>
      <c r="CN224" s="199">
        <v>63.333333333333329</v>
      </c>
      <c r="CO224" s="199">
        <v>3.3333333333333335</v>
      </c>
      <c r="CP224" s="199">
        <v>0</v>
      </c>
      <c r="CQ224" s="199">
        <v>3.3333333333333335</v>
      </c>
      <c r="CR224" s="199">
        <v>0</v>
      </c>
      <c r="CS224" s="199">
        <v>0</v>
      </c>
      <c r="CT224" s="199">
        <v>0</v>
      </c>
      <c r="CU224" s="199">
        <v>0</v>
      </c>
      <c r="CV224" s="199">
        <v>0</v>
      </c>
      <c r="CW224" s="199">
        <v>0</v>
      </c>
      <c r="CX224" s="199">
        <v>0</v>
      </c>
      <c r="CY224" s="199">
        <v>0</v>
      </c>
      <c r="CZ224" s="199">
        <v>0</v>
      </c>
      <c r="DA224" s="199">
        <v>0</v>
      </c>
      <c r="DB224" s="199">
        <v>0</v>
      </c>
      <c r="DC224" s="199">
        <v>0</v>
      </c>
      <c r="DD224" s="199">
        <v>0</v>
      </c>
      <c r="DE224" s="199">
        <v>0</v>
      </c>
      <c r="DF224" s="199">
        <v>0</v>
      </c>
      <c r="DG224" s="199">
        <v>0</v>
      </c>
      <c r="DH224" s="199">
        <v>0</v>
      </c>
      <c r="DI224" s="199">
        <v>0</v>
      </c>
      <c r="DJ224" s="199">
        <v>0</v>
      </c>
      <c r="DK224" s="199">
        <v>0</v>
      </c>
      <c r="DL224" s="199">
        <v>10</v>
      </c>
      <c r="DM224" s="199">
        <v>0</v>
      </c>
      <c r="DN224" s="199">
        <v>76.666666666666671</v>
      </c>
      <c r="DO224" s="199">
        <v>0</v>
      </c>
      <c r="DP224" s="199">
        <v>0</v>
      </c>
      <c r="DQ224" s="199">
        <v>0</v>
      </c>
      <c r="DR224" s="199">
        <v>0</v>
      </c>
      <c r="DS224" s="199">
        <v>0</v>
      </c>
      <c r="DT224" s="199">
        <v>0</v>
      </c>
      <c r="DU224" s="199">
        <v>0</v>
      </c>
      <c r="DV224" s="199">
        <v>0</v>
      </c>
      <c r="DW224" s="199">
        <v>0</v>
      </c>
      <c r="DX224" s="199">
        <v>10</v>
      </c>
      <c r="DY224" s="199">
        <v>16.666666666666664</v>
      </c>
      <c r="DZ224" s="199">
        <v>0</v>
      </c>
      <c r="EA224" s="199">
        <v>0</v>
      </c>
      <c r="EB224" s="199">
        <v>0</v>
      </c>
      <c r="EC224" s="199">
        <v>103.33333333333334</v>
      </c>
      <c r="ED224" s="199">
        <v>0</v>
      </c>
      <c r="EE224" s="199">
        <v>0</v>
      </c>
      <c r="EF224" s="199">
        <v>0</v>
      </c>
      <c r="EG224" s="199">
        <v>10</v>
      </c>
      <c r="EH224" s="199">
        <v>0</v>
      </c>
      <c r="EI224" s="199">
        <v>0</v>
      </c>
      <c r="EJ224" s="199">
        <v>0</v>
      </c>
      <c r="EK224" s="199">
        <v>0</v>
      </c>
      <c r="EL224" s="199">
        <v>0</v>
      </c>
      <c r="EM224" s="199">
        <v>0</v>
      </c>
      <c r="EN224" s="199">
        <v>0</v>
      </c>
      <c r="EO224" s="199">
        <v>0</v>
      </c>
      <c r="EP224" s="199">
        <v>0</v>
      </c>
      <c r="EQ224" s="199">
        <v>0</v>
      </c>
      <c r="ER224" s="199">
        <v>0</v>
      </c>
      <c r="ES224" s="199">
        <v>0</v>
      </c>
    </row>
    <row r="225" spans="1:149" ht="12" customHeight="1">
      <c r="A225" s="53" t="s">
        <v>39</v>
      </c>
      <c r="B225" s="2" t="s">
        <v>91</v>
      </c>
      <c r="C225" s="2" t="s">
        <v>90</v>
      </c>
      <c r="D225" s="2" t="s">
        <v>57</v>
      </c>
      <c r="E225" s="88" t="s">
        <v>114</v>
      </c>
      <c r="F225" s="4">
        <v>5</v>
      </c>
      <c r="G225" s="2" t="s">
        <v>29</v>
      </c>
      <c r="H225" s="2">
        <v>10800</v>
      </c>
      <c r="I225" s="64">
        <v>85.6</v>
      </c>
      <c r="J225" s="64">
        <v>6.15</v>
      </c>
      <c r="K225" s="2">
        <v>12.02</v>
      </c>
      <c r="L225" s="2">
        <v>7.39</v>
      </c>
      <c r="M225" s="2" t="s">
        <v>29</v>
      </c>
      <c r="N225" s="2">
        <v>0.85</v>
      </c>
      <c r="O225" s="2">
        <v>1.1000000000000001</v>
      </c>
      <c r="P225" s="2">
        <v>1</v>
      </c>
      <c r="Q225" s="2">
        <v>2.1</v>
      </c>
      <c r="R225" s="2">
        <v>0.03</v>
      </c>
      <c r="S225" s="2">
        <v>4.7E-2</v>
      </c>
      <c r="T225" s="2">
        <v>8.0000000000000002E-3</v>
      </c>
      <c r="U225" s="2">
        <v>5.0999999999999996</v>
      </c>
      <c r="V225" s="2" t="s">
        <v>29</v>
      </c>
      <c r="W225" s="2" t="s">
        <v>29</v>
      </c>
      <c r="X225" s="297" t="s">
        <v>315</v>
      </c>
      <c r="Y225" s="288">
        <v>17500.349999999999</v>
      </c>
      <c r="Z225" s="289">
        <v>3650.0730000000003</v>
      </c>
      <c r="AA225" s="290">
        <v>14400.288</v>
      </c>
      <c r="AB225" s="92">
        <v>183103.66200000001</v>
      </c>
      <c r="AC225" s="92">
        <v>6616.7990000000009</v>
      </c>
      <c r="AD225" s="291">
        <f t="shared" si="27"/>
        <v>3.8206479421822519</v>
      </c>
      <c r="AE225" s="292">
        <f t="shared" si="24"/>
        <v>1160.0000000000002</v>
      </c>
      <c r="AF225" s="291">
        <f t="shared" si="28"/>
        <v>3.0644579892269186</v>
      </c>
      <c r="AG225" s="100">
        <v>1110684.079904</v>
      </c>
      <c r="AH225" s="99">
        <v>4803429.4000000004</v>
      </c>
      <c r="AI225" s="109">
        <v>3153396.4000000004</v>
      </c>
      <c r="AJ225" s="106">
        <v>1650033.0000000002</v>
      </c>
      <c r="AK225" s="114">
        <v>996.66666666666697</v>
      </c>
      <c r="AL225" s="114">
        <v>63.333333333333343</v>
      </c>
      <c r="AM225" s="114">
        <v>60</v>
      </c>
      <c r="AN225" s="114">
        <v>36.666666666666671</v>
      </c>
      <c r="AO225" s="114">
        <v>0</v>
      </c>
      <c r="AP225" s="114">
        <v>3.3333333333333335</v>
      </c>
      <c r="AQ225" s="114">
        <v>0</v>
      </c>
      <c r="AR225" s="114">
        <v>0</v>
      </c>
      <c r="AS225" s="114">
        <v>0</v>
      </c>
      <c r="AT225" s="114">
        <v>0</v>
      </c>
      <c r="AU225" s="199">
        <v>0</v>
      </c>
      <c r="AV225" s="199">
        <v>0</v>
      </c>
      <c r="AW225" s="199">
        <v>0</v>
      </c>
      <c r="AX225" s="199">
        <v>0</v>
      </c>
      <c r="AY225" s="199">
        <v>0</v>
      </c>
      <c r="AZ225" s="199">
        <v>0</v>
      </c>
      <c r="BA225" s="199">
        <v>0</v>
      </c>
      <c r="BB225" s="199">
        <v>0</v>
      </c>
      <c r="BC225" s="199">
        <v>36.666666666666664</v>
      </c>
      <c r="BD225" s="199">
        <v>350</v>
      </c>
      <c r="BE225" s="199">
        <v>526.66666666666674</v>
      </c>
      <c r="BF225" s="199">
        <v>0</v>
      </c>
      <c r="BG225" s="199">
        <v>0</v>
      </c>
      <c r="BH225" s="199">
        <v>0</v>
      </c>
      <c r="BI225" s="199">
        <v>0</v>
      </c>
      <c r="BJ225" s="199">
        <v>0</v>
      </c>
      <c r="BK225" s="199">
        <v>0</v>
      </c>
      <c r="BL225" s="199">
        <v>0</v>
      </c>
      <c r="BM225" s="199">
        <v>0</v>
      </c>
      <c r="BN225" s="199">
        <v>0</v>
      </c>
      <c r="BO225" s="199">
        <v>0</v>
      </c>
      <c r="BP225" s="199">
        <v>0</v>
      </c>
      <c r="BQ225" s="199">
        <v>0</v>
      </c>
      <c r="BR225" s="199">
        <v>3.3333333333333335</v>
      </c>
      <c r="BS225" s="199">
        <v>0</v>
      </c>
      <c r="BT225" s="199">
        <v>0</v>
      </c>
      <c r="BU225" s="199">
        <v>0</v>
      </c>
      <c r="BV225" s="199">
        <v>3.3333333333333335</v>
      </c>
      <c r="BW225" s="199">
        <v>3.3333333333333335</v>
      </c>
      <c r="BX225" s="199">
        <v>13.333333333333334</v>
      </c>
      <c r="BY225" s="199">
        <v>53.333333333333336</v>
      </c>
      <c r="BZ225" s="199">
        <v>0</v>
      </c>
      <c r="CA225" s="199">
        <v>0</v>
      </c>
      <c r="CB225" s="199">
        <v>0</v>
      </c>
      <c r="CC225" s="199">
        <v>0</v>
      </c>
      <c r="CD225" s="199">
        <v>6.666666666666667</v>
      </c>
      <c r="CE225" s="199">
        <v>0</v>
      </c>
      <c r="CF225" s="199">
        <v>0</v>
      </c>
      <c r="CG225" s="199">
        <v>0</v>
      </c>
      <c r="CH225" s="199">
        <v>0</v>
      </c>
      <c r="CI225" s="199">
        <v>0</v>
      </c>
      <c r="CJ225" s="199">
        <v>0</v>
      </c>
      <c r="CK225" s="199">
        <v>0</v>
      </c>
      <c r="CL225" s="199">
        <v>3.3333333333333335</v>
      </c>
      <c r="CM225" s="199">
        <v>0</v>
      </c>
      <c r="CN225" s="199">
        <v>50</v>
      </c>
      <c r="CO225" s="199">
        <v>3.3333333333333335</v>
      </c>
      <c r="CP225" s="199">
        <v>0</v>
      </c>
      <c r="CQ225" s="199">
        <v>3.3333333333333335</v>
      </c>
      <c r="CR225" s="199">
        <v>3.3333333333333335</v>
      </c>
      <c r="CS225" s="199">
        <v>0</v>
      </c>
      <c r="CT225" s="199">
        <v>0</v>
      </c>
      <c r="CU225" s="199">
        <v>0</v>
      </c>
      <c r="CV225" s="199">
        <v>0</v>
      </c>
      <c r="CW225" s="199">
        <v>0</v>
      </c>
      <c r="CX225" s="199">
        <v>0</v>
      </c>
      <c r="CY225" s="199">
        <v>0</v>
      </c>
      <c r="CZ225" s="199">
        <v>0</v>
      </c>
      <c r="DA225" s="199">
        <v>0</v>
      </c>
      <c r="DB225" s="199">
        <v>0</v>
      </c>
      <c r="DC225" s="199">
        <v>0</v>
      </c>
      <c r="DD225" s="199">
        <v>0</v>
      </c>
      <c r="DE225" s="199">
        <v>0</v>
      </c>
      <c r="DF225" s="199">
        <v>0</v>
      </c>
      <c r="DG225" s="199">
        <v>0</v>
      </c>
      <c r="DH225" s="199">
        <v>0</v>
      </c>
      <c r="DI225" s="199">
        <v>0</v>
      </c>
      <c r="DJ225" s="199">
        <v>0</v>
      </c>
      <c r="DK225" s="199">
        <v>0</v>
      </c>
      <c r="DL225" s="199">
        <v>13.333333333333334</v>
      </c>
      <c r="DM225" s="199">
        <v>0</v>
      </c>
      <c r="DN225" s="199">
        <v>46.666666666666671</v>
      </c>
      <c r="DO225" s="199">
        <v>0</v>
      </c>
      <c r="DP225" s="199">
        <v>0</v>
      </c>
      <c r="DQ225" s="199">
        <v>0</v>
      </c>
      <c r="DR225" s="199">
        <v>0</v>
      </c>
      <c r="DS225" s="199">
        <v>0</v>
      </c>
      <c r="DT225" s="199">
        <v>0</v>
      </c>
      <c r="DU225" s="199">
        <v>0</v>
      </c>
      <c r="DV225" s="199">
        <v>0</v>
      </c>
      <c r="DW225" s="199">
        <v>0</v>
      </c>
      <c r="DX225" s="199">
        <v>13.333333333333334</v>
      </c>
      <c r="DY225" s="199">
        <v>20</v>
      </c>
      <c r="DZ225" s="199">
        <v>0</v>
      </c>
      <c r="EA225" s="199">
        <v>0</v>
      </c>
      <c r="EB225" s="199">
        <v>0</v>
      </c>
      <c r="EC225" s="199">
        <v>3.3333333333333335</v>
      </c>
      <c r="ED225" s="199">
        <v>0</v>
      </c>
      <c r="EE225" s="199">
        <v>0</v>
      </c>
      <c r="EF225" s="199">
        <v>0</v>
      </c>
      <c r="EG225" s="199">
        <v>3.3333333333333335</v>
      </c>
      <c r="EH225" s="199">
        <v>0</v>
      </c>
      <c r="EI225" s="199">
        <v>0</v>
      </c>
      <c r="EJ225" s="199">
        <v>0</v>
      </c>
      <c r="EK225" s="199">
        <v>0</v>
      </c>
      <c r="EL225" s="199">
        <v>0</v>
      </c>
      <c r="EM225" s="199">
        <v>0</v>
      </c>
      <c r="EN225" s="199">
        <v>0</v>
      </c>
      <c r="EO225" s="199">
        <v>0</v>
      </c>
      <c r="EP225" s="199">
        <v>0</v>
      </c>
      <c r="EQ225" s="199">
        <v>0</v>
      </c>
      <c r="ER225" s="199">
        <v>0</v>
      </c>
      <c r="ES225" s="199">
        <v>0</v>
      </c>
    </row>
    <row r="226" spans="1:149" ht="12" customHeight="1">
      <c r="A226" s="53" t="s">
        <v>39</v>
      </c>
      <c r="B226" s="2" t="s">
        <v>93</v>
      </c>
      <c r="C226" s="2" t="s">
        <v>90</v>
      </c>
      <c r="D226" s="2" t="s">
        <v>57</v>
      </c>
      <c r="E226" s="87" t="s">
        <v>113</v>
      </c>
      <c r="F226" s="4">
        <v>0.501</v>
      </c>
      <c r="G226" s="2">
        <v>0.3</v>
      </c>
      <c r="H226" s="2">
        <v>7274</v>
      </c>
      <c r="I226" s="64">
        <v>93.6</v>
      </c>
      <c r="J226" s="64">
        <v>4.03</v>
      </c>
      <c r="K226" s="2">
        <v>11.87</v>
      </c>
      <c r="L226" s="2">
        <v>7.43</v>
      </c>
      <c r="M226" s="2">
        <v>3.0000000000000001E-3</v>
      </c>
      <c r="N226" s="2">
        <v>0.87</v>
      </c>
      <c r="O226" s="2">
        <v>2.1</v>
      </c>
      <c r="P226" s="2">
        <v>1</v>
      </c>
      <c r="Q226" s="2">
        <v>3.2</v>
      </c>
      <c r="R226" s="2">
        <v>7.6999999999999999E-2</v>
      </c>
      <c r="S226" s="2">
        <v>6.6000000000000003E-2</v>
      </c>
      <c r="T226" s="2">
        <v>2.4E-2</v>
      </c>
      <c r="U226" s="2">
        <v>5.2</v>
      </c>
      <c r="V226" s="2">
        <v>69</v>
      </c>
      <c r="W226" s="2">
        <v>17</v>
      </c>
      <c r="X226" s="297" t="s">
        <v>315</v>
      </c>
      <c r="Y226" s="288">
        <v>19167.05</v>
      </c>
      <c r="Z226" s="289">
        <v>13333.6</v>
      </c>
      <c r="AA226" s="290">
        <v>6366.7940000000008</v>
      </c>
      <c r="AB226" s="92">
        <v>120235.73800000001</v>
      </c>
      <c r="AC226" s="92">
        <v>3783.4090000000006</v>
      </c>
      <c r="AD226" s="291">
        <f t="shared" si="27"/>
        <v>3.5778832926122597</v>
      </c>
      <c r="AE226" s="292">
        <f t="shared" si="24"/>
        <v>8040</v>
      </c>
      <c r="AF226" s="291">
        <f t="shared" si="28"/>
        <v>3.9052560487484511</v>
      </c>
      <c r="AG226" s="98">
        <v>1048319.5659720001</v>
      </c>
      <c r="AH226" s="99">
        <v>2018373.7000000002</v>
      </c>
      <c r="AI226" s="213">
        <v>1035020.7000000001</v>
      </c>
      <c r="AJ226" s="106">
        <v>983353.00000000012</v>
      </c>
      <c r="AK226" s="114">
        <v>1680</v>
      </c>
      <c r="AL226" s="114">
        <v>2400</v>
      </c>
      <c r="AM226" s="114">
        <v>100</v>
      </c>
      <c r="AN226" s="114">
        <v>3860</v>
      </c>
      <c r="AO226" s="114">
        <v>0</v>
      </c>
      <c r="AP226" s="114">
        <v>0</v>
      </c>
      <c r="AQ226" s="114">
        <v>0</v>
      </c>
      <c r="AR226" s="114">
        <v>0</v>
      </c>
      <c r="AS226" s="114">
        <v>0</v>
      </c>
      <c r="AT226" s="114">
        <v>0</v>
      </c>
      <c r="AU226" s="199">
        <v>0</v>
      </c>
      <c r="AV226" s="199">
        <v>0</v>
      </c>
      <c r="AW226" s="199">
        <v>0</v>
      </c>
      <c r="AX226" s="199">
        <v>0</v>
      </c>
      <c r="AY226" s="199">
        <v>0</v>
      </c>
      <c r="AZ226" s="199">
        <v>0</v>
      </c>
      <c r="BA226" s="199">
        <v>0</v>
      </c>
      <c r="BB226" s="199">
        <v>0</v>
      </c>
      <c r="BC226" s="199">
        <v>1220</v>
      </c>
      <c r="BD226" s="199">
        <v>100</v>
      </c>
      <c r="BE226" s="199">
        <v>0</v>
      </c>
      <c r="BF226" s="199">
        <v>0</v>
      </c>
      <c r="BG226" s="199">
        <v>0</v>
      </c>
      <c r="BH226" s="199">
        <v>0</v>
      </c>
      <c r="BI226" s="199">
        <v>0</v>
      </c>
      <c r="BJ226" s="199">
        <v>0</v>
      </c>
      <c r="BK226" s="199">
        <v>0</v>
      </c>
      <c r="BL226" s="199">
        <v>0</v>
      </c>
      <c r="BM226" s="199">
        <v>0</v>
      </c>
      <c r="BN226" s="199">
        <v>0</v>
      </c>
      <c r="BO226" s="199">
        <v>0</v>
      </c>
      <c r="BP226" s="199">
        <v>0</v>
      </c>
      <c r="BQ226" s="199">
        <v>0</v>
      </c>
      <c r="BR226" s="199">
        <v>20</v>
      </c>
      <c r="BS226" s="199">
        <v>0</v>
      </c>
      <c r="BT226" s="199">
        <v>0</v>
      </c>
      <c r="BU226" s="199">
        <v>0</v>
      </c>
      <c r="BV226" s="199">
        <v>20</v>
      </c>
      <c r="BW226" s="199">
        <v>20</v>
      </c>
      <c r="BX226" s="199">
        <v>160</v>
      </c>
      <c r="BY226" s="199">
        <v>100</v>
      </c>
      <c r="BZ226" s="199">
        <v>0</v>
      </c>
      <c r="CA226" s="199">
        <v>0</v>
      </c>
      <c r="CB226" s="199">
        <v>0</v>
      </c>
      <c r="CC226" s="199">
        <v>0</v>
      </c>
      <c r="CD226" s="199">
        <v>40</v>
      </c>
      <c r="CE226" s="199">
        <v>0</v>
      </c>
      <c r="CF226" s="199">
        <v>0</v>
      </c>
      <c r="CG226" s="199">
        <v>0</v>
      </c>
      <c r="CH226" s="199">
        <v>0</v>
      </c>
      <c r="CI226" s="199">
        <v>0</v>
      </c>
      <c r="CJ226" s="199">
        <v>0</v>
      </c>
      <c r="CK226" s="199">
        <v>0</v>
      </c>
      <c r="CL226" s="199">
        <v>0</v>
      </c>
      <c r="CM226" s="199">
        <v>0</v>
      </c>
      <c r="CN226" s="199">
        <v>2360</v>
      </c>
      <c r="CO226" s="199">
        <v>40</v>
      </c>
      <c r="CP226" s="199">
        <v>0</v>
      </c>
      <c r="CQ226" s="199">
        <v>0</v>
      </c>
      <c r="CR226" s="199">
        <v>0</v>
      </c>
      <c r="CS226" s="199">
        <v>0</v>
      </c>
      <c r="CT226" s="199">
        <v>0</v>
      </c>
      <c r="CU226" s="199">
        <v>0</v>
      </c>
      <c r="CV226" s="199">
        <v>0</v>
      </c>
      <c r="CW226" s="199">
        <v>0</v>
      </c>
      <c r="CX226" s="199">
        <v>0</v>
      </c>
      <c r="CY226" s="199">
        <v>0</v>
      </c>
      <c r="CZ226" s="199">
        <v>0</v>
      </c>
      <c r="DA226" s="199">
        <v>0</v>
      </c>
      <c r="DB226" s="199">
        <v>0</v>
      </c>
      <c r="DC226" s="199">
        <v>0</v>
      </c>
      <c r="DD226" s="199">
        <v>0</v>
      </c>
      <c r="DE226" s="199">
        <v>0</v>
      </c>
      <c r="DF226" s="199">
        <v>0</v>
      </c>
      <c r="DG226" s="199">
        <v>0</v>
      </c>
      <c r="DH226" s="199">
        <v>0</v>
      </c>
      <c r="DI226" s="199">
        <v>0</v>
      </c>
      <c r="DJ226" s="199">
        <v>0</v>
      </c>
      <c r="DK226" s="199">
        <v>0</v>
      </c>
      <c r="DL226" s="199">
        <v>0</v>
      </c>
      <c r="DM226" s="199">
        <v>0</v>
      </c>
      <c r="DN226" s="199">
        <v>0</v>
      </c>
      <c r="DO226" s="199">
        <v>0</v>
      </c>
      <c r="DP226" s="199">
        <v>0</v>
      </c>
      <c r="DQ226" s="199">
        <v>0</v>
      </c>
      <c r="DR226" s="199">
        <v>0</v>
      </c>
      <c r="DS226" s="199">
        <v>100</v>
      </c>
      <c r="DT226" s="199">
        <v>0</v>
      </c>
      <c r="DU226" s="199">
        <v>0</v>
      </c>
      <c r="DV226" s="199">
        <v>0</v>
      </c>
      <c r="DW226" s="199">
        <v>0</v>
      </c>
      <c r="DX226" s="199">
        <v>0</v>
      </c>
      <c r="DY226" s="199">
        <v>160</v>
      </c>
      <c r="DZ226" s="199">
        <v>0</v>
      </c>
      <c r="EA226" s="199">
        <v>0</v>
      </c>
      <c r="EB226" s="199">
        <v>0</v>
      </c>
      <c r="EC226" s="199">
        <v>3700</v>
      </c>
      <c r="ED226" s="199">
        <v>0</v>
      </c>
      <c r="EE226" s="199">
        <v>0</v>
      </c>
      <c r="EF226" s="199">
        <v>0</v>
      </c>
      <c r="EG226" s="199">
        <v>0</v>
      </c>
      <c r="EH226" s="199">
        <v>0</v>
      </c>
      <c r="EI226" s="199">
        <v>0</v>
      </c>
      <c r="EJ226" s="199">
        <v>0</v>
      </c>
      <c r="EK226" s="199">
        <v>0</v>
      </c>
      <c r="EL226" s="199">
        <v>0</v>
      </c>
      <c r="EM226" s="199">
        <v>0</v>
      </c>
      <c r="EN226" s="199">
        <v>0</v>
      </c>
      <c r="EO226" s="199">
        <v>0</v>
      </c>
      <c r="EP226" s="199">
        <v>0</v>
      </c>
      <c r="EQ226" s="199">
        <v>0</v>
      </c>
      <c r="ER226" s="199">
        <v>0</v>
      </c>
      <c r="ES226" s="199">
        <v>0</v>
      </c>
    </row>
    <row r="227" spans="1:149" ht="12" customHeight="1" thickBot="1">
      <c r="A227" s="56" t="s">
        <v>39</v>
      </c>
      <c r="B227" s="12" t="s">
        <v>93</v>
      </c>
      <c r="C227" s="12" t="s">
        <v>90</v>
      </c>
      <c r="D227" s="12" t="s">
        <v>57</v>
      </c>
      <c r="E227" s="89" t="s">
        <v>114</v>
      </c>
      <c r="F227" s="14">
        <v>4.5</v>
      </c>
      <c r="G227" s="2" t="s">
        <v>29</v>
      </c>
      <c r="H227" s="2">
        <v>7292</v>
      </c>
      <c r="I227" s="64">
        <v>93</v>
      </c>
      <c r="J227" s="64">
        <v>4.04</v>
      </c>
      <c r="K227" s="2">
        <v>11.86</v>
      </c>
      <c r="L227" s="2">
        <v>7.4</v>
      </c>
      <c r="M227" s="2" t="s">
        <v>29</v>
      </c>
      <c r="N227" s="2">
        <v>0.93</v>
      </c>
      <c r="O227" s="2">
        <v>2.2000000000000002</v>
      </c>
      <c r="P227" s="2">
        <v>1.3</v>
      </c>
      <c r="Q227" s="2">
        <v>3.4</v>
      </c>
      <c r="R227" s="2">
        <v>7.4999999999999997E-2</v>
      </c>
      <c r="S227" s="2">
        <v>6.8000000000000005E-2</v>
      </c>
      <c r="T227" s="2">
        <v>2.5000000000000001E-2</v>
      </c>
      <c r="U227" s="2">
        <v>5.3</v>
      </c>
      <c r="V227" s="2" t="s">
        <v>29</v>
      </c>
      <c r="W227" s="2" t="s">
        <v>29</v>
      </c>
      <c r="X227" s="297" t="s">
        <v>315</v>
      </c>
      <c r="Y227" s="288">
        <v>24817.163000000004</v>
      </c>
      <c r="Z227" s="289">
        <v>17817.023000000001</v>
      </c>
      <c r="AA227" s="290">
        <v>7716.8210000000008</v>
      </c>
      <c r="AB227" s="93">
        <v>155286.43900000001</v>
      </c>
      <c r="AC227" s="93">
        <v>5666.78</v>
      </c>
      <c r="AD227" s="291">
        <f t="shared" si="27"/>
        <v>3.7533363524613916</v>
      </c>
      <c r="AE227" s="292">
        <f t="shared" si="24"/>
        <v>2440</v>
      </c>
      <c r="AF227" s="291">
        <f t="shared" si="28"/>
        <v>3.3873898263387292</v>
      </c>
      <c r="AG227" s="101">
        <v>918345.09986800025</v>
      </c>
      <c r="AH227" s="102">
        <v>2198377.2999999998</v>
      </c>
      <c r="AI227" s="110">
        <v>1075021.5</v>
      </c>
      <c r="AJ227" s="110">
        <v>1123355.8</v>
      </c>
      <c r="AK227" s="114">
        <v>830</v>
      </c>
      <c r="AL227" s="114">
        <v>1230</v>
      </c>
      <c r="AM227" s="114">
        <v>0</v>
      </c>
      <c r="AN227" s="114">
        <v>380</v>
      </c>
      <c r="AO227" s="114">
        <v>0</v>
      </c>
      <c r="AP227" s="114">
        <v>0</v>
      </c>
      <c r="AQ227" s="114">
        <v>0</v>
      </c>
      <c r="AR227" s="114">
        <v>0</v>
      </c>
      <c r="AS227" s="114">
        <v>0</v>
      </c>
      <c r="AT227" s="114">
        <v>0</v>
      </c>
      <c r="AU227" s="199">
        <v>0</v>
      </c>
      <c r="AV227" s="199">
        <v>0</v>
      </c>
      <c r="AW227" s="199">
        <v>0</v>
      </c>
      <c r="AX227" s="199">
        <v>0</v>
      </c>
      <c r="AY227" s="199">
        <v>0</v>
      </c>
      <c r="AZ227" s="199">
        <v>0</v>
      </c>
      <c r="BA227" s="199">
        <v>0</v>
      </c>
      <c r="BB227" s="199">
        <v>0</v>
      </c>
      <c r="BC227" s="199">
        <v>600</v>
      </c>
      <c r="BD227" s="199">
        <v>60</v>
      </c>
      <c r="BE227" s="199">
        <v>0</v>
      </c>
      <c r="BF227" s="199">
        <v>0</v>
      </c>
      <c r="BG227" s="199">
        <v>0</v>
      </c>
      <c r="BH227" s="199">
        <v>0</v>
      </c>
      <c r="BI227" s="199">
        <v>0</v>
      </c>
      <c r="BJ227" s="199">
        <v>0</v>
      </c>
      <c r="BK227" s="199">
        <v>0</v>
      </c>
      <c r="BL227" s="199">
        <v>0</v>
      </c>
      <c r="BM227" s="199">
        <v>0</v>
      </c>
      <c r="BN227" s="199">
        <v>0</v>
      </c>
      <c r="BO227" s="199">
        <v>0</v>
      </c>
      <c r="BP227" s="199">
        <v>0</v>
      </c>
      <c r="BQ227" s="199">
        <v>0</v>
      </c>
      <c r="BR227" s="199">
        <v>0</v>
      </c>
      <c r="BS227" s="199">
        <v>0</v>
      </c>
      <c r="BT227" s="199">
        <v>0</v>
      </c>
      <c r="BU227" s="199">
        <v>0</v>
      </c>
      <c r="BV227" s="199">
        <v>10</v>
      </c>
      <c r="BW227" s="199">
        <v>0</v>
      </c>
      <c r="BX227" s="199">
        <v>30</v>
      </c>
      <c r="BY227" s="199">
        <v>130</v>
      </c>
      <c r="BZ227" s="199">
        <v>0</v>
      </c>
      <c r="CA227" s="199">
        <v>0</v>
      </c>
      <c r="CB227" s="199">
        <v>0</v>
      </c>
      <c r="CC227" s="199">
        <v>0</v>
      </c>
      <c r="CD227" s="199">
        <v>0</v>
      </c>
      <c r="CE227" s="199">
        <v>0</v>
      </c>
      <c r="CF227" s="199">
        <v>0</v>
      </c>
      <c r="CG227" s="199">
        <v>0</v>
      </c>
      <c r="CH227" s="199">
        <v>0</v>
      </c>
      <c r="CI227" s="199">
        <v>0</v>
      </c>
      <c r="CJ227" s="199">
        <v>0</v>
      </c>
      <c r="CK227" s="199">
        <v>0</v>
      </c>
      <c r="CL227" s="199">
        <v>0</v>
      </c>
      <c r="CM227" s="199">
        <v>0</v>
      </c>
      <c r="CN227" s="199">
        <v>1230</v>
      </c>
      <c r="CO227" s="199">
        <v>0</v>
      </c>
      <c r="CP227" s="199">
        <v>0</v>
      </c>
      <c r="CQ227" s="199">
        <v>0</v>
      </c>
      <c r="CR227" s="199">
        <v>0</v>
      </c>
      <c r="CS227" s="199">
        <v>0</v>
      </c>
      <c r="CT227" s="199">
        <v>0</v>
      </c>
      <c r="CU227" s="199">
        <v>0</v>
      </c>
      <c r="CV227" s="199">
        <v>0</v>
      </c>
      <c r="CW227" s="199">
        <v>0</v>
      </c>
      <c r="CX227" s="199">
        <v>0</v>
      </c>
      <c r="CY227" s="199">
        <v>0</v>
      </c>
      <c r="CZ227" s="199">
        <v>0</v>
      </c>
      <c r="DA227" s="199">
        <v>0</v>
      </c>
      <c r="DB227" s="199">
        <v>0</v>
      </c>
      <c r="DC227" s="199">
        <v>0</v>
      </c>
      <c r="DD227" s="199">
        <v>0</v>
      </c>
      <c r="DE227" s="199">
        <v>0</v>
      </c>
      <c r="DF227" s="199">
        <v>0</v>
      </c>
      <c r="DG227" s="199">
        <v>0</v>
      </c>
      <c r="DH227" s="199">
        <v>0</v>
      </c>
      <c r="DI227" s="199">
        <v>0</v>
      </c>
      <c r="DJ227" s="199">
        <v>0</v>
      </c>
      <c r="DK227" s="199">
        <v>0</v>
      </c>
      <c r="DL227" s="199">
        <v>0</v>
      </c>
      <c r="DM227" s="199">
        <v>0</v>
      </c>
      <c r="DN227" s="199">
        <v>0</v>
      </c>
      <c r="DO227" s="199">
        <v>0</v>
      </c>
      <c r="DP227" s="199">
        <v>0</v>
      </c>
      <c r="DQ227" s="199">
        <v>0</v>
      </c>
      <c r="DR227" s="199">
        <v>0</v>
      </c>
      <c r="DS227" s="199">
        <v>0</v>
      </c>
      <c r="DT227" s="199">
        <v>0</v>
      </c>
      <c r="DU227" s="199">
        <v>0</v>
      </c>
      <c r="DV227" s="199">
        <v>0</v>
      </c>
      <c r="DW227" s="199">
        <v>0</v>
      </c>
      <c r="DX227" s="199">
        <v>0</v>
      </c>
      <c r="DY227" s="199">
        <v>20</v>
      </c>
      <c r="DZ227" s="199">
        <v>0</v>
      </c>
      <c r="EA227" s="199">
        <v>0</v>
      </c>
      <c r="EB227" s="199">
        <v>0</v>
      </c>
      <c r="EC227" s="199">
        <v>360</v>
      </c>
      <c r="ED227" s="199">
        <v>0</v>
      </c>
      <c r="EE227" s="199">
        <v>0</v>
      </c>
      <c r="EF227" s="199">
        <v>0</v>
      </c>
      <c r="EG227" s="199">
        <v>0</v>
      </c>
      <c r="EH227" s="199">
        <v>0</v>
      </c>
      <c r="EI227" s="199">
        <v>0</v>
      </c>
      <c r="EJ227" s="199">
        <v>0</v>
      </c>
      <c r="EK227" s="199">
        <v>0</v>
      </c>
      <c r="EL227" s="199">
        <v>0</v>
      </c>
      <c r="EM227" s="199">
        <v>0</v>
      </c>
      <c r="EN227" s="199">
        <v>0</v>
      </c>
      <c r="EO227" s="199">
        <v>0</v>
      </c>
      <c r="EP227" s="199">
        <v>0</v>
      </c>
      <c r="EQ227" s="199">
        <v>0</v>
      </c>
      <c r="ER227" s="199">
        <v>0</v>
      </c>
      <c r="ES227" s="199">
        <v>0</v>
      </c>
    </row>
    <row r="228" spans="1:149" ht="12" customHeight="1">
      <c r="A228" s="55" t="s">
        <v>39</v>
      </c>
      <c r="B228" s="11" t="s">
        <v>96</v>
      </c>
      <c r="C228" s="11" t="s">
        <v>95</v>
      </c>
      <c r="D228" s="11" t="s">
        <v>57</v>
      </c>
      <c r="E228" s="90" t="s">
        <v>113</v>
      </c>
      <c r="F228" s="13">
        <v>0.499</v>
      </c>
      <c r="G228" s="2">
        <v>0.9</v>
      </c>
      <c r="H228" s="2">
        <v>7922</v>
      </c>
      <c r="I228" s="64">
        <v>83.5</v>
      </c>
      <c r="J228" s="64">
        <v>4.41</v>
      </c>
      <c r="K228" s="2">
        <v>15.68</v>
      </c>
      <c r="L228" s="2">
        <v>7.51</v>
      </c>
      <c r="M228" s="2">
        <v>4.0000000000000001E-3</v>
      </c>
      <c r="N228" s="2">
        <v>0.66</v>
      </c>
      <c r="O228" s="2">
        <v>0.78</v>
      </c>
      <c r="P228" s="2">
        <v>0.76</v>
      </c>
      <c r="Q228" s="2">
        <v>1.5</v>
      </c>
      <c r="R228" s="2">
        <v>5.7000000000000002E-2</v>
      </c>
      <c r="S228" s="2">
        <v>2.8000000000000001E-2</v>
      </c>
      <c r="T228" s="2">
        <v>5.0000000000000001E-3</v>
      </c>
      <c r="U228" s="2">
        <v>2.9</v>
      </c>
      <c r="V228" s="2">
        <v>80</v>
      </c>
      <c r="W228" s="2">
        <v>14</v>
      </c>
      <c r="X228" s="297" t="s">
        <v>315</v>
      </c>
      <c r="Y228" s="288">
        <v>9566.8580000000002</v>
      </c>
      <c r="Z228" s="289">
        <v>1333.36</v>
      </c>
      <c r="AA228" s="290">
        <v>8516.8370000000014</v>
      </c>
      <c r="AB228" s="94">
        <v>95851.917000000016</v>
      </c>
      <c r="AC228" s="94">
        <v>1883.3710000000001</v>
      </c>
      <c r="AD228" s="291">
        <f t="shared" si="27"/>
        <v>3.2749358789025562</v>
      </c>
      <c r="AE228" s="292">
        <f t="shared" si="24"/>
        <v>505</v>
      </c>
      <c r="AF228" s="291">
        <f t="shared" si="28"/>
        <v>2.7032913781186614</v>
      </c>
      <c r="AG228" s="98">
        <v>1875244.1708000004</v>
      </c>
      <c r="AH228" s="99">
        <v>13998613.300000001</v>
      </c>
      <c r="AI228" s="213">
        <v>8656839.8000000007</v>
      </c>
      <c r="AJ228" s="106">
        <v>5341773.5000000009</v>
      </c>
      <c r="AK228" s="114">
        <v>380</v>
      </c>
      <c r="AL228" s="114">
        <v>97.5</v>
      </c>
      <c r="AM228" s="114">
        <v>2.5</v>
      </c>
      <c r="AN228" s="114">
        <v>25</v>
      </c>
      <c r="AO228" s="114">
        <v>0</v>
      </c>
      <c r="AP228" s="114">
        <v>0</v>
      </c>
      <c r="AQ228" s="114">
        <v>0</v>
      </c>
      <c r="AR228" s="114">
        <v>0</v>
      </c>
      <c r="AS228" s="114">
        <v>0</v>
      </c>
      <c r="AT228" s="114">
        <v>0</v>
      </c>
      <c r="AU228" s="199">
        <v>0</v>
      </c>
      <c r="AV228" s="199">
        <v>0</v>
      </c>
      <c r="AW228" s="199">
        <v>0</v>
      </c>
      <c r="AX228" s="199">
        <v>0</v>
      </c>
      <c r="AY228" s="199">
        <v>0</v>
      </c>
      <c r="AZ228" s="199">
        <v>0</v>
      </c>
      <c r="BA228" s="199">
        <v>0</v>
      </c>
      <c r="BB228" s="199">
        <v>0</v>
      </c>
      <c r="BC228" s="199">
        <v>95</v>
      </c>
      <c r="BD228" s="199">
        <v>240</v>
      </c>
      <c r="BE228" s="199">
        <v>12.5</v>
      </c>
      <c r="BF228" s="199">
        <v>0</v>
      </c>
      <c r="BG228" s="199">
        <v>0</v>
      </c>
      <c r="BH228" s="199">
        <v>0</v>
      </c>
      <c r="BI228" s="199">
        <v>0</v>
      </c>
      <c r="BJ228" s="199">
        <v>0</v>
      </c>
      <c r="BK228" s="199">
        <v>0</v>
      </c>
      <c r="BL228" s="199">
        <v>0</v>
      </c>
      <c r="BM228" s="199">
        <v>0</v>
      </c>
      <c r="BN228" s="199">
        <v>0</v>
      </c>
      <c r="BO228" s="199">
        <v>0</v>
      </c>
      <c r="BP228" s="199">
        <v>0</v>
      </c>
      <c r="BQ228" s="199">
        <v>0</v>
      </c>
      <c r="BR228" s="199">
        <v>0</v>
      </c>
      <c r="BS228" s="199">
        <v>0</v>
      </c>
      <c r="BT228" s="199">
        <v>0</v>
      </c>
      <c r="BU228" s="199">
        <v>0</v>
      </c>
      <c r="BV228" s="199">
        <v>0</v>
      </c>
      <c r="BW228" s="199">
        <v>2.5</v>
      </c>
      <c r="BX228" s="199">
        <v>5</v>
      </c>
      <c r="BY228" s="199">
        <v>20</v>
      </c>
      <c r="BZ228" s="199">
        <v>0</v>
      </c>
      <c r="CA228" s="199">
        <v>0</v>
      </c>
      <c r="CB228" s="199">
        <v>0</v>
      </c>
      <c r="CC228" s="199">
        <v>0</v>
      </c>
      <c r="CD228" s="199">
        <v>5</v>
      </c>
      <c r="CE228" s="199">
        <v>0</v>
      </c>
      <c r="CF228" s="199">
        <v>0</v>
      </c>
      <c r="CG228" s="199">
        <v>0</v>
      </c>
      <c r="CH228" s="199">
        <v>0</v>
      </c>
      <c r="CI228" s="199">
        <v>0</v>
      </c>
      <c r="CJ228" s="199">
        <v>0</v>
      </c>
      <c r="CK228" s="199">
        <v>0</v>
      </c>
      <c r="CL228" s="199">
        <v>0</v>
      </c>
      <c r="CM228" s="199">
        <v>0</v>
      </c>
      <c r="CN228" s="199">
        <v>97.5</v>
      </c>
      <c r="CO228" s="199">
        <v>0</v>
      </c>
      <c r="CP228" s="199">
        <v>0</v>
      </c>
      <c r="CQ228" s="199">
        <v>0</v>
      </c>
      <c r="CR228" s="199">
        <v>0</v>
      </c>
      <c r="CS228" s="199">
        <v>0</v>
      </c>
      <c r="CT228" s="199">
        <v>0</v>
      </c>
      <c r="CU228" s="199">
        <v>0</v>
      </c>
      <c r="CV228" s="199">
        <v>0</v>
      </c>
      <c r="CW228" s="199">
        <v>0</v>
      </c>
      <c r="CX228" s="199">
        <v>0</v>
      </c>
      <c r="CY228" s="199">
        <v>0</v>
      </c>
      <c r="CZ228" s="199">
        <v>0</v>
      </c>
      <c r="DA228" s="199">
        <v>0</v>
      </c>
      <c r="DB228" s="199">
        <v>0</v>
      </c>
      <c r="DC228" s="199">
        <v>0</v>
      </c>
      <c r="DD228" s="199">
        <v>0</v>
      </c>
      <c r="DE228" s="199">
        <v>0</v>
      </c>
      <c r="DF228" s="199">
        <v>0</v>
      </c>
      <c r="DG228" s="199">
        <v>0</v>
      </c>
      <c r="DH228" s="199">
        <v>0</v>
      </c>
      <c r="DI228" s="199">
        <v>0</v>
      </c>
      <c r="DJ228" s="199">
        <v>0</v>
      </c>
      <c r="DK228" s="199">
        <v>0</v>
      </c>
      <c r="DL228" s="199">
        <v>0</v>
      </c>
      <c r="DM228" s="199">
        <v>0</v>
      </c>
      <c r="DN228" s="199">
        <v>0</v>
      </c>
      <c r="DO228" s="199">
        <v>0</v>
      </c>
      <c r="DP228" s="199">
        <v>0</v>
      </c>
      <c r="DQ228" s="199">
        <v>0</v>
      </c>
      <c r="DR228" s="199">
        <v>0</v>
      </c>
      <c r="DS228" s="199">
        <v>0</v>
      </c>
      <c r="DT228" s="199">
        <v>0</v>
      </c>
      <c r="DU228" s="199">
        <v>0</v>
      </c>
      <c r="DV228" s="199">
        <v>0</v>
      </c>
      <c r="DW228" s="199">
        <v>0</v>
      </c>
      <c r="DX228" s="199">
        <v>0</v>
      </c>
      <c r="DY228" s="199">
        <v>0</v>
      </c>
      <c r="DZ228" s="199">
        <v>0</v>
      </c>
      <c r="EA228" s="199">
        <v>0</v>
      </c>
      <c r="EB228" s="199">
        <v>0</v>
      </c>
      <c r="EC228" s="199">
        <v>25</v>
      </c>
      <c r="ED228" s="199">
        <v>0</v>
      </c>
      <c r="EE228" s="199">
        <v>0</v>
      </c>
      <c r="EF228" s="199">
        <v>0</v>
      </c>
      <c r="EG228" s="199">
        <v>0</v>
      </c>
      <c r="EH228" s="199">
        <v>0</v>
      </c>
      <c r="EI228" s="199">
        <v>0</v>
      </c>
      <c r="EJ228" s="199">
        <v>0</v>
      </c>
      <c r="EK228" s="199">
        <v>0</v>
      </c>
      <c r="EL228" s="199">
        <v>0</v>
      </c>
      <c r="EM228" s="199">
        <v>0</v>
      </c>
      <c r="EN228" s="199">
        <v>0</v>
      </c>
      <c r="EO228" s="199">
        <v>0</v>
      </c>
      <c r="EP228" s="199">
        <v>0</v>
      </c>
      <c r="EQ228" s="199">
        <v>0</v>
      </c>
      <c r="ER228" s="199">
        <v>0</v>
      </c>
      <c r="ES228" s="199">
        <v>0</v>
      </c>
    </row>
    <row r="229" spans="1:149" ht="12" customHeight="1">
      <c r="A229" s="53" t="s">
        <v>39</v>
      </c>
      <c r="B229" s="2" t="s">
        <v>96</v>
      </c>
      <c r="C229" s="2" t="s">
        <v>95</v>
      </c>
      <c r="D229" s="2" t="s">
        <v>57</v>
      </c>
      <c r="E229" s="88" t="s">
        <v>114</v>
      </c>
      <c r="F229" s="4">
        <v>4.5</v>
      </c>
      <c r="G229" s="2" t="s">
        <v>29</v>
      </c>
      <c r="H229" s="2">
        <v>8301</v>
      </c>
      <c r="I229" s="64">
        <v>78.2</v>
      </c>
      <c r="J229" s="64">
        <v>4.6399999999999997</v>
      </c>
      <c r="K229" s="2">
        <v>15.49</v>
      </c>
      <c r="L229" s="2">
        <v>7.48</v>
      </c>
      <c r="M229" s="2" t="s">
        <v>29</v>
      </c>
      <c r="N229" s="2">
        <v>0.56999999999999995</v>
      </c>
      <c r="O229" s="2">
        <v>0.8</v>
      </c>
      <c r="P229" s="2">
        <v>0.77</v>
      </c>
      <c r="Q229" s="2">
        <v>1.6</v>
      </c>
      <c r="R229" s="2">
        <v>6.9000000000000006E-2</v>
      </c>
      <c r="S229" s="2">
        <v>5.6000000000000001E-2</v>
      </c>
      <c r="T229" s="2">
        <v>5.0000000000000001E-3</v>
      </c>
      <c r="U229" s="2">
        <v>2.9</v>
      </c>
      <c r="V229" s="2" t="s">
        <v>29</v>
      </c>
      <c r="W229" s="2" t="s">
        <v>29</v>
      </c>
      <c r="X229" s="297" t="s">
        <v>315</v>
      </c>
      <c r="Y229" s="288">
        <v>28067.228000000003</v>
      </c>
      <c r="Z229" s="289">
        <v>4433.4220000000005</v>
      </c>
      <c r="AA229" s="290">
        <v>24433.822000000004</v>
      </c>
      <c r="AB229" s="92">
        <v>206220.79100000003</v>
      </c>
      <c r="AC229" s="92">
        <v>950.01900000000012</v>
      </c>
      <c r="AD229" s="291">
        <f t="shared" si="27"/>
        <v>2.9777322910916282</v>
      </c>
      <c r="AE229" s="292">
        <f t="shared" si="24"/>
        <v>413.33333333333337</v>
      </c>
      <c r="AF229" s="291">
        <f t="shared" si="28"/>
        <v>2.6163004304425725</v>
      </c>
      <c r="AG229" s="100">
        <v>1576366.5933680004</v>
      </c>
      <c r="AH229" s="99">
        <v>13230264.600000001</v>
      </c>
      <c r="AI229" s="109">
        <v>7785155.7000000011</v>
      </c>
      <c r="AJ229" s="106">
        <v>5445108.9000000004</v>
      </c>
      <c r="AK229" s="114">
        <v>296.66666666666669</v>
      </c>
      <c r="AL229" s="114">
        <v>106.66666666666667</v>
      </c>
      <c r="AM229" s="114">
        <v>0</v>
      </c>
      <c r="AN229" s="114">
        <v>10</v>
      </c>
      <c r="AO229" s="114">
        <v>0</v>
      </c>
      <c r="AP229" s="114">
        <v>0</v>
      </c>
      <c r="AQ229" s="114">
        <v>0</v>
      </c>
      <c r="AR229" s="114">
        <v>0</v>
      </c>
      <c r="AS229" s="114">
        <v>0</v>
      </c>
      <c r="AT229" s="114">
        <v>0</v>
      </c>
      <c r="AU229" s="199">
        <v>0</v>
      </c>
      <c r="AV229" s="199">
        <v>0</v>
      </c>
      <c r="AW229" s="199">
        <v>0</v>
      </c>
      <c r="AX229" s="199">
        <v>0</v>
      </c>
      <c r="AY229" s="199">
        <v>0</v>
      </c>
      <c r="AZ229" s="199">
        <v>0</v>
      </c>
      <c r="BA229" s="199">
        <v>0</v>
      </c>
      <c r="BB229" s="199">
        <v>0</v>
      </c>
      <c r="BC229" s="199">
        <v>13.333333333333334</v>
      </c>
      <c r="BD229" s="199">
        <v>210</v>
      </c>
      <c r="BE229" s="199">
        <v>3.3333333333333335</v>
      </c>
      <c r="BF229" s="199">
        <v>0</v>
      </c>
      <c r="BG229" s="199">
        <v>0</v>
      </c>
      <c r="BH229" s="199">
        <v>0</v>
      </c>
      <c r="BI229" s="199">
        <v>0</v>
      </c>
      <c r="BJ229" s="199">
        <v>0</v>
      </c>
      <c r="BK229" s="199"/>
      <c r="BL229" s="199">
        <v>0</v>
      </c>
      <c r="BM229" s="199">
        <v>0</v>
      </c>
      <c r="BN229" s="199">
        <v>0</v>
      </c>
      <c r="BO229" s="199">
        <v>0</v>
      </c>
      <c r="BP229" s="199">
        <v>0</v>
      </c>
      <c r="BQ229" s="199">
        <v>0</v>
      </c>
      <c r="BR229" s="199">
        <v>3.3333333333333335</v>
      </c>
      <c r="BS229" s="199">
        <v>0</v>
      </c>
      <c r="BT229" s="199">
        <v>0</v>
      </c>
      <c r="BU229" s="199">
        <v>0</v>
      </c>
      <c r="BV229" s="199">
        <v>0</v>
      </c>
      <c r="BW229" s="199">
        <v>0</v>
      </c>
      <c r="BX229" s="199">
        <v>13.333333333333334</v>
      </c>
      <c r="BY229" s="199">
        <v>33.333333333333329</v>
      </c>
      <c r="BZ229" s="199">
        <v>0</v>
      </c>
      <c r="CA229" s="199">
        <v>0</v>
      </c>
      <c r="CB229" s="199">
        <v>0</v>
      </c>
      <c r="CC229" s="199">
        <v>3.3333333333333335</v>
      </c>
      <c r="CD229" s="199">
        <v>16.666666666666664</v>
      </c>
      <c r="CE229" s="199">
        <v>0</v>
      </c>
      <c r="CF229" s="199">
        <v>0</v>
      </c>
      <c r="CG229" s="199">
        <v>0</v>
      </c>
      <c r="CH229" s="199">
        <v>0</v>
      </c>
      <c r="CI229" s="199">
        <v>0</v>
      </c>
      <c r="CJ229" s="199">
        <v>0</v>
      </c>
      <c r="CK229" s="199">
        <v>0</v>
      </c>
      <c r="CL229" s="199">
        <v>0</v>
      </c>
      <c r="CM229" s="199">
        <v>0</v>
      </c>
      <c r="CN229" s="199">
        <v>106.66666666666667</v>
      </c>
      <c r="CO229" s="199">
        <v>0</v>
      </c>
      <c r="CP229" s="199">
        <v>0</v>
      </c>
      <c r="CQ229" s="199">
        <v>0</v>
      </c>
      <c r="CR229" s="199">
        <v>0</v>
      </c>
      <c r="CS229" s="199">
        <v>0</v>
      </c>
      <c r="CT229" s="199">
        <v>0</v>
      </c>
      <c r="CU229" s="199">
        <v>0</v>
      </c>
      <c r="CV229" s="199">
        <v>0</v>
      </c>
      <c r="CW229" s="199">
        <v>0</v>
      </c>
      <c r="CX229" s="199">
        <v>0</v>
      </c>
      <c r="CY229" s="199">
        <v>0</v>
      </c>
      <c r="CZ229" s="199">
        <v>0</v>
      </c>
      <c r="DA229" s="199">
        <v>0</v>
      </c>
      <c r="DB229" s="199">
        <v>0</v>
      </c>
      <c r="DC229" s="199">
        <v>0</v>
      </c>
      <c r="DD229" s="199">
        <v>0</v>
      </c>
      <c r="DE229" s="199">
        <v>0</v>
      </c>
      <c r="DF229" s="199">
        <v>0</v>
      </c>
      <c r="DG229" s="199">
        <v>0</v>
      </c>
      <c r="DH229" s="199">
        <v>0</v>
      </c>
      <c r="DI229" s="199">
        <v>0</v>
      </c>
      <c r="DJ229" s="199">
        <v>0</v>
      </c>
      <c r="DK229" s="199">
        <v>0</v>
      </c>
      <c r="DL229" s="199">
        <v>0</v>
      </c>
      <c r="DM229" s="199">
        <v>0</v>
      </c>
      <c r="DN229" s="199">
        <v>0</v>
      </c>
      <c r="DO229" s="199">
        <v>0</v>
      </c>
      <c r="DP229" s="199">
        <v>0</v>
      </c>
      <c r="DQ229" s="199">
        <v>0</v>
      </c>
      <c r="DR229" s="199">
        <v>0</v>
      </c>
      <c r="DS229" s="199">
        <v>0</v>
      </c>
      <c r="DT229" s="199">
        <v>0</v>
      </c>
      <c r="DU229" s="199">
        <v>0</v>
      </c>
      <c r="DV229" s="199">
        <v>0</v>
      </c>
      <c r="DW229" s="199">
        <v>0</v>
      </c>
      <c r="DX229" s="199">
        <v>0</v>
      </c>
      <c r="DY229" s="199">
        <v>3.3333333333333335</v>
      </c>
      <c r="DZ229" s="199">
        <v>0</v>
      </c>
      <c r="EA229" s="199">
        <v>0</v>
      </c>
      <c r="EB229" s="199">
        <v>0</v>
      </c>
      <c r="EC229" s="199">
        <v>6.666666666666667</v>
      </c>
      <c r="ED229" s="199">
        <v>0</v>
      </c>
      <c r="EE229" s="199">
        <v>0</v>
      </c>
      <c r="EF229" s="199">
        <v>0</v>
      </c>
      <c r="EG229" s="199">
        <v>0</v>
      </c>
      <c r="EH229" s="199">
        <v>0</v>
      </c>
      <c r="EI229" s="199">
        <v>0</v>
      </c>
      <c r="EJ229" s="199">
        <v>0</v>
      </c>
      <c r="EK229" s="199">
        <v>0</v>
      </c>
      <c r="EL229" s="199">
        <v>0</v>
      </c>
      <c r="EM229" s="199">
        <v>0</v>
      </c>
      <c r="EN229" s="199">
        <v>0</v>
      </c>
      <c r="EO229" s="199">
        <v>0</v>
      </c>
      <c r="EP229" s="199">
        <v>0</v>
      </c>
      <c r="EQ229" s="199">
        <v>0</v>
      </c>
      <c r="ER229" s="199">
        <v>0</v>
      </c>
      <c r="ES229" s="199">
        <v>0</v>
      </c>
    </row>
    <row r="230" spans="1:149" ht="12" customHeight="1">
      <c r="A230" s="53" t="s">
        <v>39</v>
      </c>
      <c r="B230" s="2" t="s">
        <v>98</v>
      </c>
      <c r="C230" s="2" t="s">
        <v>95</v>
      </c>
      <c r="D230" s="2" t="s">
        <v>57</v>
      </c>
      <c r="E230" s="87" t="s">
        <v>113</v>
      </c>
      <c r="F230" s="4">
        <v>0.53500000000000003</v>
      </c>
      <c r="G230" s="2">
        <v>0.4</v>
      </c>
      <c r="H230" s="2">
        <v>5212</v>
      </c>
      <c r="I230" s="64">
        <v>88.8</v>
      </c>
      <c r="J230" s="64">
        <v>2.82</v>
      </c>
      <c r="K230" s="2">
        <v>15.01</v>
      </c>
      <c r="L230" s="2">
        <v>7.53</v>
      </c>
      <c r="M230" s="2">
        <v>2.5999999999999999E-3</v>
      </c>
      <c r="N230" s="2">
        <v>0.87</v>
      </c>
      <c r="O230" s="2">
        <v>0.38</v>
      </c>
      <c r="P230" s="2">
        <v>1</v>
      </c>
      <c r="Q230" s="2">
        <v>1.4</v>
      </c>
      <c r="R230" s="2">
        <v>4.7E-2</v>
      </c>
      <c r="S230" s="2">
        <v>0.1</v>
      </c>
      <c r="T230" s="2">
        <v>0.05</v>
      </c>
      <c r="U230" s="2">
        <v>4.5</v>
      </c>
      <c r="V230" s="2">
        <v>71</v>
      </c>
      <c r="W230" s="2">
        <v>18</v>
      </c>
      <c r="X230" s="157" t="s">
        <v>314</v>
      </c>
      <c r="Y230" s="288">
        <v>36017.387000000002</v>
      </c>
      <c r="Z230" s="289">
        <v>7566.8180000000011</v>
      </c>
      <c r="AA230" s="290">
        <v>29667.26</v>
      </c>
      <c r="AB230" s="92">
        <v>252271.71200000003</v>
      </c>
      <c r="AC230" s="92">
        <v>1766.7020000000002</v>
      </c>
      <c r="AD230" s="291">
        <f t="shared" si="27"/>
        <v>3.2471633006839071</v>
      </c>
      <c r="AE230" s="292">
        <f t="shared" si="24"/>
        <v>3330</v>
      </c>
      <c r="AF230" s="291">
        <f t="shared" si="28"/>
        <v>3.5224442335063197</v>
      </c>
      <c r="AG230" s="98">
        <v>300039.06732800003</v>
      </c>
      <c r="AH230" s="99">
        <v>1245024.9000000001</v>
      </c>
      <c r="AI230" s="213">
        <v>488343.10000000003</v>
      </c>
      <c r="AJ230" s="106">
        <v>756681.8</v>
      </c>
      <c r="AK230" s="114">
        <v>250</v>
      </c>
      <c r="AL230" s="114">
        <v>2050</v>
      </c>
      <c r="AM230" s="114">
        <v>0</v>
      </c>
      <c r="AN230" s="114">
        <v>1030</v>
      </c>
      <c r="AO230" s="114">
        <v>0</v>
      </c>
      <c r="AP230" s="114">
        <v>0</v>
      </c>
      <c r="AQ230" s="114">
        <v>0</v>
      </c>
      <c r="AR230" s="114">
        <v>0</v>
      </c>
      <c r="AS230" s="114">
        <v>0</v>
      </c>
      <c r="AT230" s="114">
        <v>0</v>
      </c>
      <c r="AU230" s="199">
        <v>0</v>
      </c>
      <c r="AV230" s="199">
        <v>0</v>
      </c>
      <c r="AW230" s="199">
        <v>0</v>
      </c>
      <c r="AX230" s="199">
        <v>0</v>
      </c>
      <c r="AY230" s="199">
        <v>0</v>
      </c>
      <c r="AZ230" s="199">
        <v>0</v>
      </c>
      <c r="BA230" s="199">
        <v>0</v>
      </c>
      <c r="BB230" s="199">
        <v>0</v>
      </c>
      <c r="BC230" s="199">
        <v>0</v>
      </c>
      <c r="BD230" s="199">
        <v>70</v>
      </c>
      <c r="BE230" s="199">
        <v>0</v>
      </c>
      <c r="BF230" s="199">
        <v>0</v>
      </c>
      <c r="BG230" s="199">
        <v>0</v>
      </c>
      <c r="BH230" s="199">
        <v>0</v>
      </c>
      <c r="BI230" s="199">
        <v>0</v>
      </c>
      <c r="BJ230" s="199">
        <v>0</v>
      </c>
      <c r="BK230" s="199">
        <v>0</v>
      </c>
      <c r="BL230" s="199">
        <v>0</v>
      </c>
      <c r="BM230" s="199">
        <v>0</v>
      </c>
      <c r="BN230" s="199">
        <v>0</v>
      </c>
      <c r="BO230" s="199">
        <v>0</v>
      </c>
      <c r="BP230" s="199">
        <v>0</v>
      </c>
      <c r="BQ230" s="199">
        <v>0</v>
      </c>
      <c r="BR230" s="199">
        <v>0</v>
      </c>
      <c r="BS230" s="199">
        <v>0</v>
      </c>
      <c r="BT230" s="199">
        <v>0</v>
      </c>
      <c r="BU230" s="199">
        <v>0</v>
      </c>
      <c r="BV230" s="199">
        <v>30</v>
      </c>
      <c r="BW230" s="199">
        <v>10</v>
      </c>
      <c r="BX230" s="199">
        <v>10</v>
      </c>
      <c r="BY230" s="199">
        <v>110</v>
      </c>
      <c r="BZ230" s="199">
        <v>0</v>
      </c>
      <c r="CA230" s="199">
        <v>0</v>
      </c>
      <c r="CB230" s="199">
        <v>0</v>
      </c>
      <c r="CC230" s="199">
        <v>10</v>
      </c>
      <c r="CD230" s="199">
        <v>10</v>
      </c>
      <c r="CE230" s="199">
        <v>0</v>
      </c>
      <c r="CF230" s="199">
        <v>0</v>
      </c>
      <c r="CG230" s="199">
        <v>0</v>
      </c>
      <c r="CH230" s="199">
        <v>0</v>
      </c>
      <c r="CI230" s="199">
        <v>0</v>
      </c>
      <c r="CJ230" s="199">
        <v>0</v>
      </c>
      <c r="CK230" s="199">
        <v>0</v>
      </c>
      <c r="CL230" s="199">
        <v>0</v>
      </c>
      <c r="CM230" s="199">
        <v>0</v>
      </c>
      <c r="CN230" s="199">
        <v>1970</v>
      </c>
      <c r="CO230" s="199">
        <v>80</v>
      </c>
      <c r="CP230" s="199">
        <v>0</v>
      </c>
      <c r="CQ230" s="199">
        <v>0</v>
      </c>
      <c r="CR230" s="199">
        <v>0</v>
      </c>
      <c r="CS230" s="199">
        <v>0</v>
      </c>
      <c r="CT230" s="199">
        <v>0</v>
      </c>
      <c r="CU230" s="199">
        <v>0</v>
      </c>
      <c r="CV230" s="199">
        <v>0</v>
      </c>
      <c r="CW230" s="199">
        <v>0</v>
      </c>
      <c r="CX230" s="199">
        <v>0</v>
      </c>
      <c r="CY230" s="199">
        <v>0</v>
      </c>
      <c r="CZ230" s="199">
        <v>0</v>
      </c>
      <c r="DA230" s="199">
        <v>0</v>
      </c>
      <c r="DB230" s="199">
        <v>0</v>
      </c>
      <c r="DC230" s="199">
        <v>0</v>
      </c>
      <c r="DD230" s="199">
        <v>0</v>
      </c>
      <c r="DE230" s="199">
        <v>0</v>
      </c>
      <c r="DF230" s="199">
        <v>0</v>
      </c>
      <c r="DG230" s="199">
        <v>0</v>
      </c>
      <c r="DH230" s="199">
        <v>0</v>
      </c>
      <c r="DI230" s="199">
        <v>0</v>
      </c>
      <c r="DJ230" s="199">
        <v>0</v>
      </c>
      <c r="DK230" s="199">
        <v>0</v>
      </c>
      <c r="DL230" s="199">
        <v>0</v>
      </c>
      <c r="DM230" s="199">
        <v>0</v>
      </c>
      <c r="DN230" s="199">
        <v>0</v>
      </c>
      <c r="DO230" s="199">
        <v>0</v>
      </c>
      <c r="DP230" s="199">
        <v>0</v>
      </c>
      <c r="DQ230" s="199">
        <v>0</v>
      </c>
      <c r="DR230" s="199">
        <v>0</v>
      </c>
      <c r="DS230" s="199">
        <v>0</v>
      </c>
      <c r="DT230" s="199">
        <v>0</v>
      </c>
      <c r="DU230" s="199">
        <v>0</v>
      </c>
      <c r="DV230" s="199">
        <v>0</v>
      </c>
      <c r="DW230" s="199">
        <v>0</v>
      </c>
      <c r="DX230" s="199">
        <v>0</v>
      </c>
      <c r="DY230" s="199">
        <v>10</v>
      </c>
      <c r="DZ230" s="199">
        <v>0</v>
      </c>
      <c r="EA230" s="199">
        <v>0</v>
      </c>
      <c r="EB230" s="199">
        <v>0</v>
      </c>
      <c r="EC230" s="199">
        <v>1020</v>
      </c>
      <c r="ED230" s="199">
        <v>0</v>
      </c>
      <c r="EE230" s="199">
        <v>0</v>
      </c>
      <c r="EF230" s="199">
        <v>0</v>
      </c>
      <c r="EG230" s="199">
        <v>0</v>
      </c>
      <c r="EH230" s="199">
        <v>0</v>
      </c>
      <c r="EI230" s="199">
        <v>0</v>
      </c>
      <c r="EJ230" s="199">
        <v>0</v>
      </c>
      <c r="EK230" s="199">
        <v>0</v>
      </c>
      <c r="EL230" s="199">
        <v>0</v>
      </c>
      <c r="EM230" s="199">
        <v>0</v>
      </c>
      <c r="EN230" s="199">
        <v>0</v>
      </c>
      <c r="EO230" s="199">
        <v>0</v>
      </c>
      <c r="EP230" s="199">
        <v>0</v>
      </c>
      <c r="EQ230" s="199">
        <v>0</v>
      </c>
      <c r="ER230" s="199">
        <v>0</v>
      </c>
      <c r="ES230" s="199">
        <v>0</v>
      </c>
    </row>
    <row r="231" spans="1:149" ht="12" customHeight="1" thickBot="1">
      <c r="A231" s="56" t="s">
        <v>39</v>
      </c>
      <c r="B231" s="12" t="s">
        <v>98</v>
      </c>
      <c r="C231" s="12" t="s">
        <v>95</v>
      </c>
      <c r="D231" s="12" t="s">
        <v>57</v>
      </c>
      <c r="E231" s="89" t="s">
        <v>114</v>
      </c>
      <c r="F231" s="14">
        <v>4.5</v>
      </c>
      <c r="G231" s="2" t="s">
        <v>29</v>
      </c>
      <c r="H231" s="2">
        <v>5220</v>
      </c>
      <c r="I231" s="64">
        <v>88.2</v>
      </c>
      <c r="J231" s="64">
        <v>2.83</v>
      </c>
      <c r="K231" s="2">
        <v>14.98</v>
      </c>
      <c r="L231" s="2">
        <v>7.49</v>
      </c>
      <c r="M231" s="2" t="s">
        <v>29</v>
      </c>
      <c r="N231" s="2">
        <v>0.84</v>
      </c>
      <c r="O231" s="2">
        <v>0.37</v>
      </c>
      <c r="P231" s="2">
        <v>0.97</v>
      </c>
      <c r="Q231" s="2">
        <v>1.3</v>
      </c>
      <c r="R231" s="2">
        <v>0.05</v>
      </c>
      <c r="S231" s="2">
        <v>0.11</v>
      </c>
      <c r="T231" s="2">
        <v>5.1999999999999998E-2</v>
      </c>
      <c r="U231" s="2">
        <v>4.3</v>
      </c>
      <c r="V231" s="2" t="s">
        <v>29</v>
      </c>
      <c r="W231" s="2" t="s">
        <v>29</v>
      </c>
      <c r="X231" s="157" t="s">
        <v>314</v>
      </c>
      <c r="Y231" s="288">
        <v>50767.682000000008</v>
      </c>
      <c r="Z231" s="289">
        <v>14133.616000000002</v>
      </c>
      <c r="AA231" s="290">
        <v>38117.429000000004</v>
      </c>
      <c r="AB231" s="93">
        <v>310439.54200000002</v>
      </c>
      <c r="AC231" s="93">
        <v>1816.7030000000002</v>
      </c>
      <c r="AD231" s="291">
        <f t="shared" si="27"/>
        <v>3.2592839333597605</v>
      </c>
      <c r="AE231" s="292">
        <f t="shared" si="24"/>
        <v>2840</v>
      </c>
      <c r="AF231" s="291">
        <f t="shared" si="28"/>
        <v>3.4533183400470375</v>
      </c>
      <c r="AG231" s="101">
        <v>354516.69019200007</v>
      </c>
      <c r="AH231" s="102">
        <v>1340026.8000000003</v>
      </c>
      <c r="AI231" s="110">
        <v>568344.70000000007</v>
      </c>
      <c r="AJ231" s="110">
        <v>771682.10000000009</v>
      </c>
      <c r="AK231" s="114">
        <v>400</v>
      </c>
      <c r="AL231" s="114">
        <v>1740</v>
      </c>
      <c r="AM231" s="114">
        <v>0</v>
      </c>
      <c r="AN231" s="114">
        <v>700</v>
      </c>
      <c r="AO231" s="114">
        <v>0</v>
      </c>
      <c r="AP231" s="114">
        <v>0</v>
      </c>
      <c r="AQ231" s="114">
        <v>0</v>
      </c>
      <c r="AR231" s="114">
        <v>0</v>
      </c>
      <c r="AS231" s="114">
        <v>0</v>
      </c>
      <c r="AT231" s="114">
        <v>0</v>
      </c>
      <c r="AU231" s="199">
        <v>0</v>
      </c>
      <c r="AV231" s="199">
        <v>0</v>
      </c>
      <c r="AW231" s="199">
        <v>0</v>
      </c>
      <c r="AX231" s="199">
        <v>0</v>
      </c>
      <c r="AY231" s="199">
        <v>0</v>
      </c>
      <c r="AZ231" s="199">
        <v>0</v>
      </c>
      <c r="BA231" s="199">
        <v>0</v>
      </c>
      <c r="BB231" s="199">
        <v>0</v>
      </c>
      <c r="BC231" s="199">
        <v>30</v>
      </c>
      <c r="BD231" s="199">
        <v>120</v>
      </c>
      <c r="BE231" s="199">
        <v>0</v>
      </c>
      <c r="BF231" s="199">
        <v>0</v>
      </c>
      <c r="BG231" s="199">
        <v>0</v>
      </c>
      <c r="BH231" s="199">
        <v>0</v>
      </c>
      <c r="BI231" s="199">
        <v>0</v>
      </c>
      <c r="BJ231" s="199">
        <v>0</v>
      </c>
      <c r="BK231" s="199">
        <v>0</v>
      </c>
      <c r="BL231" s="199">
        <v>0</v>
      </c>
      <c r="BM231" s="199">
        <v>0</v>
      </c>
      <c r="BN231" s="199">
        <v>0</v>
      </c>
      <c r="BO231" s="199">
        <v>0</v>
      </c>
      <c r="BP231" s="199">
        <v>0</v>
      </c>
      <c r="BQ231" s="199">
        <v>0</v>
      </c>
      <c r="BR231" s="199">
        <v>0</v>
      </c>
      <c r="BS231" s="199">
        <v>0</v>
      </c>
      <c r="BT231" s="199">
        <v>0</v>
      </c>
      <c r="BU231" s="199">
        <v>0</v>
      </c>
      <c r="BV231" s="199">
        <v>0</v>
      </c>
      <c r="BW231" s="199">
        <v>20</v>
      </c>
      <c r="BX231" s="199">
        <v>30</v>
      </c>
      <c r="BY231" s="199">
        <v>160</v>
      </c>
      <c r="BZ231" s="199">
        <v>0</v>
      </c>
      <c r="CA231" s="199">
        <v>0</v>
      </c>
      <c r="CB231" s="199">
        <v>0</v>
      </c>
      <c r="CC231" s="199">
        <v>10</v>
      </c>
      <c r="CD231" s="199">
        <v>30</v>
      </c>
      <c r="CE231" s="199">
        <v>0</v>
      </c>
      <c r="CF231" s="199">
        <v>0</v>
      </c>
      <c r="CG231" s="199">
        <v>0</v>
      </c>
      <c r="CH231" s="199">
        <v>0</v>
      </c>
      <c r="CI231" s="199">
        <v>0</v>
      </c>
      <c r="CJ231" s="199">
        <v>0</v>
      </c>
      <c r="CK231" s="199">
        <v>0</v>
      </c>
      <c r="CL231" s="199">
        <v>0</v>
      </c>
      <c r="CM231" s="199">
        <v>0</v>
      </c>
      <c r="CN231" s="199">
        <v>1710</v>
      </c>
      <c r="CO231" s="199">
        <v>20</v>
      </c>
      <c r="CP231" s="199">
        <v>0</v>
      </c>
      <c r="CQ231" s="199">
        <v>0</v>
      </c>
      <c r="CR231" s="199">
        <v>0</v>
      </c>
      <c r="CS231" s="199">
        <v>0</v>
      </c>
      <c r="CT231" s="199">
        <v>0</v>
      </c>
      <c r="CU231" s="199">
        <v>0</v>
      </c>
      <c r="CV231" s="199">
        <v>0</v>
      </c>
      <c r="CW231" s="199">
        <v>0</v>
      </c>
      <c r="CX231" s="199">
        <v>0</v>
      </c>
      <c r="CY231" s="199">
        <v>0</v>
      </c>
      <c r="CZ231" s="199">
        <v>0</v>
      </c>
      <c r="DA231" s="199">
        <v>0</v>
      </c>
      <c r="DB231" s="199">
        <v>0</v>
      </c>
      <c r="DC231" s="199">
        <v>0</v>
      </c>
      <c r="DD231" s="199">
        <v>0</v>
      </c>
      <c r="DE231" s="199">
        <v>0</v>
      </c>
      <c r="DF231" s="199">
        <v>0</v>
      </c>
      <c r="DG231" s="199">
        <v>0</v>
      </c>
      <c r="DH231" s="199">
        <v>0</v>
      </c>
      <c r="DI231" s="199">
        <v>10</v>
      </c>
      <c r="DJ231" s="199">
        <v>0</v>
      </c>
      <c r="DK231" s="199">
        <v>0</v>
      </c>
      <c r="DL231" s="199">
        <v>0</v>
      </c>
      <c r="DM231" s="199">
        <v>0</v>
      </c>
      <c r="DN231" s="199">
        <v>0</v>
      </c>
      <c r="DO231" s="199">
        <v>0</v>
      </c>
      <c r="DP231" s="199">
        <v>0</v>
      </c>
      <c r="DQ231" s="199">
        <v>0</v>
      </c>
      <c r="DR231" s="199">
        <v>0</v>
      </c>
      <c r="DS231" s="199">
        <v>0</v>
      </c>
      <c r="DT231" s="199">
        <v>0</v>
      </c>
      <c r="DU231" s="199">
        <v>0</v>
      </c>
      <c r="DV231" s="199">
        <v>0</v>
      </c>
      <c r="DW231" s="199">
        <v>0</v>
      </c>
      <c r="DX231" s="199">
        <v>0</v>
      </c>
      <c r="DY231" s="199">
        <v>700</v>
      </c>
      <c r="DZ231" s="199">
        <v>0</v>
      </c>
      <c r="EA231" s="199">
        <v>0</v>
      </c>
      <c r="EB231" s="199">
        <v>0</v>
      </c>
      <c r="EC231" s="199">
        <v>0</v>
      </c>
      <c r="ED231" s="199">
        <v>0</v>
      </c>
      <c r="EE231" s="199">
        <v>0</v>
      </c>
      <c r="EF231" s="199">
        <v>0</v>
      </c>
      <c r="EG231" s="199">
        <v>0</v>
      </c>
      <c r="EH231" s="199">
        <v>0</v>
      </c>
      <c r="EI231" s="199">
        <v>0</v>
      </c>
      <c r="EJ231" s="199">
        <v>0</v>
      </c>
      <c r="EK231" s="199">
        <v>0</v>
      </c>
      <c r="EL231" s="199">
        <v>0</v>
      </c>
      <c r="EM231" s="199">
        <v>0</v>
      </c>
      <c r="EN231" s="199">
        <v>0</v>
      </c>
      <c r="EO231" s="199">
        <v>0</v>
      </c>
      <c r="EP231" s="199">
        <v>0</v>
      </c>
      <c r="EQ231" s="199">
        <v>0</v>
      </c>
      <c r="ER231" s="199">
        <v>0</v>
      </c>
      <c r="ES231" s="199">
        <v>0</v>
      </c>
    </row>
    <row r="232" spans="1:149" ht="12" customHeight="1">
      <c r="A232" s="55" t="s">
        <v>39</v>
      </c>
      <c r="B232" s="11" t="s">
        <v>100</v>
      </c>
      <c r="C232" s="11" t="s">
        <v>101</v>
      </c>
      <c r="D232" s="11" t="s">
        <v>57</v>
      </c>
      <c r="E232" s="90" t="s">
        <v>113</v>
      </c>
      <c r="F232" s="13">
        <v>0.49299999999999999</v>
      </c>
      <c r="G232" s="2">
        <v>0.8</v>
      </c>
      <c r="H232" s="2">
        <v>6407</v>
      </c>
      <c r="I232" s="64">
        <v>87.8</v>
      </c>
      <c r="J232" s="64">
        <v>3.52</v>
      </c>
      <c r="K232" s="2">
        <v>14.91</v>
      </c>
      <c r="L232" s="2">
        <v>7.67</v>
      </c>
      <c r="M232" s="2">
        <v>5.9999999999999995E-4</v>
      </c>
      <c r="N232" s="2">
        <v>0.66</v>
      </c>
      <c r="O232" s="2">
        <v>0.31</v>
      </c>
      <c r="P232" s="2">
        <v>0.77</v>
      </c>
      <c r="Q232" s="2">
        <v>1.1000000000000001</v>
      </c>
      <c r="R232" s="2">
        <v>5.0999999999999997E-2</v>
      </c>
      <c r="S232" s="2">
        <v>4.1000000000000002E-2</v>
      </c>
      <c r="T232" s="2">
        <v>1.9E-2</v>
      </c>
      <c r="U232" s="2">
        <v>2.7</v>
      </c>
      <c r="V232" s="2">
        <v>83</v>
      </c>
      <c r="W232" s="2">
        <v>14</v>
      </c>
      <c r="X232" s="297" t="s">
        <v>315</v>
      </c>
      <c r="Y232" s="288">
        <v>9516.8570000000018</v>
      </c>
      <c r="Z232" s="294">
        <v>1300.0260000000001</v>
      </c>
      <c r="AA232" s="295">
        <v>8500.17</v>
      </c>
      <c r="AB232" s="94">
        <v>94018.547000000006</v>
      </c>
      <c r="AC232" s="94">
        <v>916.68499999999995</v>
      </c>
      <c r="AD232" s="291">
        <f t="shared" si="27"/>
        <v>2.9622201249133804</v>
      </c>
      <c r="AE232" s="292">
        <f t="shared" si="24"/>
        <v>373.33333333333337</v>
      </c>
      <c r="AF232" s="291">
        <f t="shared" si="28"/>
        <v>2.5720967679505193</v>
      </c>
      <c r="AG232" s="98">
        <v>1038802.8423080002</v>
      </c>
      <c r="AH232" s="99">
        <v>3328399.9000000004</v>
      </c>
      <c r="AI232" s="213">
        <v>1813369.6</v>
      </c>
      <c r="AJ232" s="106">
        <v>1515030.3</v>
      </c>
      <c r="AK232" s="114">
        <v>113.33333333333334</v>
      </c>
      <c r="AL232" s="114">
        <v>156.66666666666669</v>
      </c>
      <c r="AM232" s="114">
        <v>0</v>
      </c>
      <c r="AN232" s="114">
        <v>103.33333333333334</v>
      </c>
      <c r="AO232" s="114">
        <v>0</v>
      </c>
      <c r="AP232" s="114">
        <v>0</v>
      </c>
      <c r="AQ232" s="114">
        <v>0</v>
      </c>
      <c r="AR232" s="114">
        <v>0</v>
      </c>
      <c r="AS232" s="114">
        <v>0</v>
      </c>
      <c r="AT232" s="114">
        <v>0</v>
      </c>
      <c r="AU232" s="199">
        <v>0</v>
      </c>
      <c r="AV232" s="199">
        <v>0</v>
      </c>
      <c r="AW232" s="199">
        <v>0</v>
      </c>
      <c r="AX232" s="199">
        <v>0</v>
      </c>
      <c r="AY232" s="199">
        <v>0</v>
      </c>
      <c r="AZ232" s="199">
        <v>0</v>
      </c>
      <c r="BA232" s="199">
        <v>0</v>
      </c>
      <c r="BB232" s="199">
        <v>0</v>
      </c>
      <c r="BC232" s="199">
        <v>23.333333333333336</v>
      </c>
      <c r="BD232" s="199">
        <v>23.333333333333336</v>
      </c>
      <c r="BE232" s="199">
        <v>3.3333333333333335</v>
      </c>
      <c r="BF232" s="199">
        <v>0</v>
      </c>
      <c r="BG232" s="199">
        <v>0</v>
      </c>
      <c r="BH232" s="199">
        <v>0</v>
      </c>
      <c r="BI232" s="199">
        <v>0</v>
      </c>
      <c r="BJ232" s="199">
        <v>6.666666666666667</v>
      </c>
      <c r="BK232" s="199">
        <v>0</v>
      </c>
      <c r="BL232" s="199">
        <v>0</v>
      </c>
      <c r="BM232" s="199">
        <v>0</v>
      </c>
      <c r="BN232" s="199">
        <v>0</v>
      </c>
      <c r="BO232" s="199">
        <v>0</v>
      </c>
      <c r="BP232" s="199">
        <v>0</v>
      </c>
      <c r="BQ232" s="199">
        <v>0</v>
      </c>
      <c r="BR232" s="199">
        <v>3.3333333333333335</v>
      </c>
      <c r="BS232" s="199">
        <v>0</v>
      </c>
      <c r="BT232" s="199">
        <v>0</v>
      </c>
      <c r="BU232" s="199">
        <v>0</v>
      </c>
      <c r="BV232" s="199">
        <v>0</v>
      </c>
      <c r="BW232" s="199">
        <v>0</v>
      </c>
      <c r="BX232" s="199">
        <v>16.666666666666664</v>
      </c>
      <c r="BY232" s="199">
        <v>30</v>
      </c>
      <c r="BZ232" s="199">
        <v>0</v>
      </c>
      <c r="CA232" s="199">
        <v>0</v>
      </c>
      <c r="CB232" s="199">
        <v>0</v>
      </c>
      <c r="CC232" s="199">
        <v>0</v>
      </c>
      <c r="CD232" s="199">
        <v>6.666666666666667</v>
      </c>
      <c r="CE232" s="199">
        <v>0</v>
      </c>
      <c r="CF232" s="199">
        <v>0</v>
      </c>
      <c r="CG232" s="199">
        <v>0</v>
      </c>
      <c r="CH232" s="199">
        <v>0</v>
      </c>
      <c r="CI232" s="199">
        <v>0</v>
      </c>
      <c r="CJ232" s="199">
        <v>0</v>
      </c>
      <c r="CK232" s="199">
        <v>0</v>
      </c>
      <c r="CL232" s="199">
        <v>0</v>
      </c>
      <c r="CM232" s="199">
        <v>0</v>
      </c>
      <c r="CN232" s="199">
        <v>126.66666666666666</v>
      </c>
      <c r="CO232" s="199">
        <v>23.333333333333336</v>
      </c>
      <c r="CP232" s="199">
        <v>0</v>
      </c>
      <c r="CQ232" s="199">
        <v>0</v>
      </c>
      <c r="CR232" s="199">
        <v>3.3333333333333335</v>
      </c>
      <c r="CS232" s="199">
        <v>0</v>
      </c>
      <c r="CT232" s="199">
        <v>0</v>
      </c>
      <c r="CU232" s="199">
        <v>0</v>
      </c>
      <c r="CV232" s="199">
        <v>0</v>
      </c>
      <c r="CW232" s="199">
        <v>0</v>
      </c>
      <c r="CX232" s="199">
        <v>0</v>
      </c>
      <c r="CY232" s="199">
        <v>0</v>
      </c>
      <c r="CZ232" s="199">
        <v>0</v>
      </c>
      <c r="DA232" s="199">
        <v>0</v>
      </c>
      <c r="DB232" s="199">
        <v>0</v>
      </c>
      <c r="DC232" s="199">
        <v>0</v>
      </c>
      <c r="DD232" s="199">
        <v>0</v>
      </c>
      <c r="DE232" s="199">
        <v>0</v>
      </c>
      <c r="DF232" s="199">
        <v>3.3333333333333335</v>
      </c>
      <c r="DG232" s="199">
        <v>0</v>
      </c>
      <c r="DH232" s="199">
        <v>0</v>
      </c>
      <c r="DI232" s="199">
        <v>0</v>
      </c>
      <c r="DJ232" s="199">
        <v>0</v>
      </c>
      <c r="DK232" s="199">
        <v>0</v>
      </c>
      <c r="DL232" s="199">
        <v>0</v>
      </c>
      <c r="DM232" s="199">
        <v>0</v>
      </c>
      <c r="DN232" s="199">
        <v>0</v>
      </c>
      <c r="DO232" s="199">
        <v>0</v>
      </c>
      <c r="DP232" s="199">
        <v>0</v>
      </c>
      <c r="DQ232" s="199">
        <v>0</v>
      </c>
      <c r="DR232" s="199">
        <v>0</v>
      </c>
      <c r="DS232" s="199">
        <v>0</v>
      </c>
      <c r="DT232" s="199">
        <v>0</v>
      </c>
      <c r="DU232" s="199">
        <v>0</v>
      </c>
      <c r="DV232" s="199">
        <v>0</v>
      </c>
      <c r="DW232" s="199">
        <v>0</v>
      </c>
      <c r="DX232" s="199">
        <v>0</v>
      </c>
      <c r="DY232" s="199">
        <v>0</v>
      </c>
      <c r="DZ232" s="199">
        <v>0</v>
      </c>
      <c r="EA232" s="199">
        <v>0</v>
      </c>
      <c r="EB232" s="199">
        <v>0</v>
      </c>
      <c r="EC232" s="199">
        <v>103.33333333333334</v>
      </c>
      <c r="ED232" s="199">
        <v>0</v>
      </c>
      <c r="EE232" s="199">
        <v>0</v>
      </c>
      <c r="EF232" s="199">
        <v>0</v>
      </c>
      <c r="EG232" s="199">
        <v>0</v>
      </c>
      <c r="EH232" s="199">
        <v>0</v>
      </c>
      <c r="EI232" s="199">
        <v>0</v>
      </c>
      <c r="EJ232" s="199">
        <v>0</v>
      </c>
      <c r="EK232" s="199">
        <v>0</v>
      </c>
      <c r="EL232" s="199">
        <v>0</v>
      </c>
      <c r="EM232" s="199">
        <v>0</v>
      </c>
      <c r="EN232" s="199">
        <v>0</v>
      </c>
      <c r="EO232" s="199">
        <v>0</v>
      </c>
      <c r="EP232" s="199">
        <v>0</v>
      </c>
      <c r="EQ232" s="199">
        <v>0</v>
      </c>
      <c r="ER232" s="199">
        <v>0</v>
      </c>
      <c r="ES232" s="199">
        <v>0</v>
      </c>
    </row>
    <row r="233" spans="1:149" ht="12" customHeight="1">
      <c r="A233" s="53" t="s">
        <v>39</v>
      </c>
      <c r="B233" s="2" t="s">
        <v>100</v>
      </c>
      <c r="C233" s="2" t="s">
        <v>101</v>
      </c>
      <c r="D233" s="2" t="s">
        <v>57</v>
      </c>
      <c r="E233" s="88" t="s">
        <v>114</v>
      </c>
      <c r="F233" s="4">
        <v>3.8</v>
      </c>
      <c r="G233" s="2" t="s">
        <v>29</v>
      </c>
      <c r="H233" s="2">
        <v>7087</v>
      </c>
      <c r="I233" s="64">
        <v>87.3</v>
      </c>
      <c r="J233" s="64">
        <v>3.92</v>
      </c>
      <c r="K233" s="2">
        <v>14.54</v>
      </c>
      <c r="L233" s="2">
        <v>7.71</v>
      </c>
      <c r="M233" s="2" t="s">
        <v>29</v>
      </c>
      <c r="N233" s="2">
        <v>0.73</v>
      </c>
      <c r="O233" s="2">
        <v>0.28999999999999998</v>
      </c>
      <c r="P233" s="2">
        <v>0.89</v>
      </c>
      <c r="Q233" s="2">
        <v>1.2</v>
      </c>
      <c r="R233" s="2">
        <v>5.2999999999999999E-2</v>
      </c>
      <c r="S233" s="2">
        <v>4.7E-2</v>
      </c>
      <c r="T233" s="2">
        <v>2.1000000000000001E-2</v>
      </c>
      <c r="U233" s="2">
        <v>2.4</v>
      </c>
      <c r="V233" s="2" t="s">
        <v>29</v>
      </c>
      <c r="W233" s="2" t="s">
        <v>29</v>
      </c>
      <c r="X233" s="297" t="s">
        <v>315</v>
      </c>
      <c r="Y233" s="288">
        <v>15850.317000000001</v>
      </c>
      <c r="Z233" s="294">
        <v>2400.0480000000002</v>
      </c>
      <c r="AA233" s="295">
        <v>13783.609000000002</v>
      </c>
      <c r="AB233" s="92">
        <v>127669.22</v>
      </c>
      <c r="AC233" s="92">
        <v>933.35200000000009</v>
      </c>
      <c r="AD233" s="291">
        <f t="shared" si="27"/>
        <v>2.970045462425337</v>
      </c>
      <c r="AE233" s="292">
        <f t="shared" si="24"/>
        <v>474.28571428571433</v>
      </c>
      <c r="AF233" s="291">
        <f t="shared" si="28"/>
        <v>2.6760400436897793</v>
      </c>
      <c r="AG233" s="100">
        <v>1097514.2831800003</v>
      </c>
      <c r="AH233" s="99">
        <v>3041727.5</v>
      </c>
      <c r="AI233" s="109">
        <v>1613365.6</v>
      </c>
      <c r="AJ233" s="106">
        <v>1428361.9000000001</v>
      </c>
      <c r="AK233" s="114">
        <v>105.71428571428572</v>
      </c>
      <c r="AL233" s="114">
        <v>248.57142857142861</v>
      </c>
      <c r="AM233" s="114">
        <v>0</v>
      </c>
      <c r="AN233" s="114">
        <v>120</v>
      </c>
      <c r="AO233" s="114">
        <v>0</v>
      </c>
      <c r="AP233" s="114">
        <v>0</v>
      </c>
      <c r="AQ233" s="114">
        <v>0</v>
      </c>
      <c r="AR233" s="114">
        <v>0</v>
      </c>
      <c r="AS233" s="114">
        <v>0</v>
      </c>
      <c r="AT233" s="114">
        <v>0</v>
      </c>
      <c r="AU233" s="199">
        <v>0</v>
      </c>
      <c r="AV233" s="199">
        <v>0</v>
      </c>
      <c r="AW233" s="199">
        <v>0</v>
      </c>
      <c r="AX233" s="199">
        <v>0</v>
      </c>
      <c r="AY233" s="199">
        <v>0</v>
      </c>
      <c r="AZ233" s="199">
        <v>0</v>
      </c>
      <c r="BA233" s="199">
        <v>0</v>
      </c>
      <c r="BB233" s="199">
        <v>0</v>
      </c>
      <c r="BC233" s="199">
        <v>2.8571428571428568</v>
      </c>
      <c r="BD233" s="199">
        <v>22.857142857142854</v>
      </c>
      <c r="BE233" s="199">
        <v>2.8571428571428568</v>
      </c>
      <c r="BF233" s="199">
        <v>0</v>
      </c>
      <c r="BG233" s="199">
        <v>0</v>
      </c>
      <c r="BH233" s="199">
        <v>0</v>
      </c>
      <c r="BI233" s="199">
        <v>0</v>
      </c>
      <c r="BJ233" s="199">
        <v>0</v>
      </c>
      <c r="BK233" s="199">
        <v>0</v>
      </c>
      <c r="BL233" s="199">
        <v>0</v>
      </c>
      <c r="BM233" s="199">
        <v>0</v>
      </c>
      <c r="BN233" s="199">
        <v>0</v>
      </c>
      <c r="BO233" s="199">
        <v>0</v>
      </c>
      <c r="BP233" s="199">
        <v>0</v>
      </c>
      <c r="BQ233" s="199">
        <v>0</v>
      </c>
      <c r="BR233" s="199">
        <v>0</v>
      </c>
      <c r="BS233" s="199">
        <v>0</v>
      </c>
      <c r="BT233" s="199">
        <v>0</v>
      </c>
      <c r="BU233" s="199">
        <v>0</v>
      </c>
      <c r="BV233" s="199">
        <v>5.7142857142857135</v>
      </c>
      <c r="BW233" s="199">
        <v>0</v>
      </c>
      <c r="BX233" s="199">
        <v>17.142857142857142</v>
      </c>
      <c r="BY233" s="199">
        <v>20</v>
      </c>
      <c r="BZ233" s="199">
        <v>0</v>
      </c>
      <c r="CA233" s="199">
        <v>0</v>
      </c>
      <c r="CB233" s="199">
        <v>0</v>
      </c>
      <c r="CC233" s="199">
        <v>14.285714285714286</v>
      </c>
      <c r="CD233" s="199">
        <v>20</v>
      </c>
      <c r="CE233" s="199">
        <v>0</v>
      </c>
      <c r="CF233" s="199">
        <v>0</v>
      </c>
      <c r="CG233" s="199">
        <v>0</v>
      </c>
      <c r="CH233" s="199">
        <v>0</v>
      </c>
      <c r="CI233" s="199">
        <v>0</v>
      </c>
      <c r="CJ233" s="199">
        <v>0</v>
      </c>
      <c r="CK233" s="199">
        <v>0</v>
      </c>
      <c r="CL233" s="199">
        <v>0</v>
      </c>
      <c r="CM233" s="199">
        <v>0</v>
      </c>
      <c r="CN233" s="199">
        <v>231.42857142857147</v>
      </c>
      <c r="CO233" s="199">
        <v>14.285714285714286</v>
      </c>
      <c r="CP233" s="199">
        <v>0</v>
      </c>
      <c r="CQ233" s="199">
        <v>0</v>
      </c>
      <c r="CR233" s="199">
        <v>2.8571428571428568</v>
      </c>
      <c r="CS233" s="199">
        <v>0</v>
      </c>
      <c r="CT233" s="199">
        <v>0</v>
      </c>
      <c r="CU233" s="199">
        <v>0</v>
      </c>
      <c r="CV233" s="199">
        <v>0</v>
      </c>
      <c r="CW233" s="199">
        <v>0</v>
      </c>
      <c r="CX233" s="199">
        <v>0</v>
      </c>
      <c r="CY233" s="199">
        <v>0</v>
      </c>
      <c r="CZ233" s="199">
        <v>0</v>
      </c>
      <c r="DA233" s="199">
        <v>0</v>
      </c>
      <c r="DB233" s="199">
        <v>0</v>
      </c>
      <c r="DC233" s="199">
        <v>0</v>
      </c>
      <c r="DD233" s="199">
        <v>0</v>
      </c>
      <c r="DE233" s="199">
        <v>0</v>
      </c>
      <c r="DF233" s="199">
        <v>0</v>
      </c>
      <c r="DG233" s="199">
        <v>0</v>
      </c>
      <c r="DH233" s="199">
        <v>0</v>
      </c>
      <c r="DI233" s="199">
        <v>0</v>
      </c>
      <c r="DJ233" s="199">
        <v>0</v>
      </c>
      <c r="DK233" s="199">
        <v>0</v>
      </c>
      <c r="DL233" s="199">
        <v>0</v>
      </c>
      <c r="DM233" s="199">
        <v>0</v>
      </c>
      <c r="DN233" s="199">
        <v>0</v>
      </c>
      <c r="DO233" s="199">
        <v>0</v>
      </c>
      <c r="DP233" s="199">
        <v>0</v>
      </c>
      <c r="DQ233" s="199">
        <v>0</v>
      </c>
      <c r="DR233" s="199">
        <v>0</v>
      </c>
      <c r="DS233" s="199">
        <v>0</v>
      </c>
      <c r="DT233" s="199">
        <v>0</v>
      </c>
      <c r="DU233" s="199">
        <v>0</v>
      </c>
      <c r="DV233" s="199">
        <v>0</v>
      </c>
      <c r="DW233" s="199">
        <v>0</v>
      </c>
      <c r="DX233" s="199">
        <v>0</v>
      </c>
      <c r="DY233" s="199">
        <v>0</v>
      </c>
      <c r="DZ233" s="199">
        <v>0</v>
      </c>
      <c r="EA233" s="199">
        <v>0</v>
      </c>
      <c r="EB233" s="199">
        <v>0</v>
      </c>
      <c r="EC233" s="199">
        <v>120</v>
      </c>
      <c r="ED233" s="199">
        <v>0</v>
      </c>
      <c r="EE233" s="199">
        <v>0</v>
      </c>
      <c r="EF233" s="199">
        <v>0</v>
      </c>
      <c r="EG233" s="199">
        <v>0</v>
      </c>
      <c r="EH233" s="199">
        <v>0</v>
      </c>
      <c r="EI233" s="199">
        <v>0</v>
      </c>
      <c r="EJ233" s="199">
        <v>0</v>
      </c>
      <c r="EK233" s="199">
        <v>0</v>
      </c>
      <c r="EL233" s="199">
        <v>0</v>
      </c>
      <c r="EM233" s="199">
        <v>0</v>
      </c>
      <c r="EN233" s="199">
        <v>0</v>
      </c>
      <c r="EO233" s="199">
        <v>0</v>
      </c>
      <c r="EP233" s="199">
        <v>0</v>
      </c>
      <c r="EQ233" s="199">
        <v>0</v>
      </c>
      <c r="ER233" s="199">
        <v>0</v>
      </c>
      <c r="ES233" s="199">
        <v>0</v>
      </c>
    </row>
    <row r="234" spans="1:149" ht="12" customHeight="1">
      <c r="A234" s="53" t="s">
        <v>39</v>
      </c>
      <c r="B234" s="2" t="s">
        <v>103</v>
      </c>
      <c r="C234" s="2" t="s">
        <v>101</v>
      </c>
      <c r="D234" s="2" t="s">
        <v>57</v>
      </c>
      <c r="E234" s="87" t="s">
        <v>113</v>
      </c>
      <c r="F234" s="4">
        <v>0.47799999999999998</v>
      </c>
      <c r="G234" s="2">
        <v>0.5</v>
      </c>
      <c r="H234" s="2">
        <v>5714</v>
      </c>
      <c r="I234" s="64">
        <v>89.5</v>
      </c>
      <c r="J234" s="64">
        <v>3.11</v>
      </c>
      <c r="K234" s="2">
        <v>15.63</v>
      </c>
      <c r="L234" s="2">
        <v>7.54</v>
      </c>
      <c r="M234" s="2">
        <v>5.9999999999999995E-4</v>
      </c>
      <c r="N234" s="2">
        <v>0.65</v>
      </c>
      <c r="O234" s="2">
        <v>0.19</v>
      </c>
      <c r="P234" s="2">
        <v>0.79</v>
      </c>
      <c r="Q234" s="2">
        <v>0.98</v>
      </c>
      <c r="R234" s="2">
        <v>3.5000000000000003E-2</v>
      </c>
      <c r="S234" s="2">
        <v>5.6000000000000001E-2</v>
      </c>
      <c r="T234" s="2">
        <v>2.1000000000000001E-2</v>
      </c>
      <c r="U234" s="2">
        <v>2.5</v>
      </c>
      <c r="V234" s="2">
        <v>73</v>
      </c>
      <c r="W234" s="2">
        <v>14</v>
      </c>
      <c r="X234" s="297" t="s">
        <v>315</v>
      </c>
      <c r="Y234" s="288">
        <v>10600.212000000001</v>
      </c>
      <c r="Z234" s="289">
        <v>1250.0250000000001</v>
      </c>
      <c r="AA234" s="290">
        <v>9616.8590000000004</v>
      </c>
      <c r="AB234" s="92">
        <v>119885.73100000001</v>
      </c>
      <c r="AC234" s="92">
        <v>916.68499999999995</v>
      </c>
      <c r="AD234" s="291">
        <f t="shared" si="27"/>
        <v>2.9622201249133804</v>
      </c>
      <c r="AE234" s="292">
        <f t="shared" si="24"/>
        <v>336.66666666666669</v>
      </c>
      <c r="AF234" s="291">
        <f t="shared" si="28"/>
        <v>2.52720011906298</v>
      </c>
      <c r="AG234" s="98">
        <v>1047101.8749520002</v>
      </c>
      <c r="AH234" s="99">
        <v>733348</v>
      </c>
      <c r="AI234" s="213">
        <v>690013.8</v>
      </c>
      <c r="AJ234" s="106">
        <v>43334.200000000004</v>
      </c>
      <c r="AK234" s="114">
        <v>106.66666666666666</v>
      </c>
      <c r="AL234" s="114">
        <v>196.66666666666669</v>
      </c>
      <c r="AM234" s="114">
        <v>3.3333333333333335</v>
      </c>
      <c r="AN234" s="114">
        <v>30</v>
      </c>
      <c r="AO234" s="114">
        <v>0</v>
      </c>
      <c r="AP234" s="114">
        <v>0</v>
      </c>
      <c r="AQ234" s="114">
        <v>0</v>
      </c>
      <c r="AR234" s="114">
        <v>0</v>
      </c>
      <c r="AS234" s="114">
        <v>0</v>
      </c>
      <c r="AT234" s="114">
        <v>0</v>
      </c>
      <c r="AU234" s="199">
        <v>0</v>
      </c>
      <c r="AV234" s="199">
        <v>0</v>
      </c>
      <c r="AW234" s="199">
        <v>0</v>
      </c>
      <c r="AX234" s="199">
        <v>0</v>
      </c>
      <c r="AY234" s="199">
        <v>0</v>
      </c>
      <c r="AZ234" s="199">
        <v>0</v>
      </c>
      <c r="BA234" s="199">
        <v>0</v>
      </c>
      <c r="BB234" s="199">
        <v>0</v>
      </c>
      <c r="BC234" s="199">
        <v>3.3333333333333335</v>
      </c>
      <c r="BD234" s="199">
        <v>26.666666666666668</v>
      </c>
      <c r="BE234" s="199">
        <v>0</v>
      </c>
      <c r="BF234" s="199">
        <v>0</v>
      </c>
      <c r="BG234" s="199">
        <v>0</v>
      </c>
      <c r="BH234" s="199">
        <v>0</v>
      </c>
      <c r="BI234" s="199">
        <v>0</v>
      </c>
      <c r="BJ234" s="199">
        <v>3.3333333333333335</v>
      </c>
      <c r="BK234" s="199">
        <v>0</v>
      </c>
      <c r="BL234" s="199">
        <v>0</v>
      </c>
      <c r="BM234" s="199">
        <v>0</v>
      </c>
      <c r="BN234" s="199">
        <v>0</v>
      </c>
      <c r="BO234" s="199">
        <v>0</v>
      </c>
      <c r="BP234" s="199">
        <v>0</v>
      </c>
      <c r="BQ234" s="199">
        <v>0</v>
      </c>
      <c r="BR234" s="199">
        <v>3.3333333333333335</v>
      </c>
      <c r="BS234" s="199">
        <v>0</v>
      </c>
      <c r="BT234" s="199">
        <v>0</v>
      </c>
      <c r="BU234" s="199">
        <v>0</v>
      </c>
      <c r="BV234" s="199">
        <v>0</v>
      </c>
      <c r="BW234" s="199">
        <v>0</v>
      </c>
      <c r="BX234" s="199">
        <v>26.666666666666668</v>
      </c>
      <c r="BY234" s="199">
        <v>36.666666666666664</v>
      </c>
      <c r="BZ234" s="199">
        <v>0</v>
      </c>
      <c r="CA234" s="199">
        <v>0</v>
      </c>
      <c r="CB234" s="199">
        <v>0</v>
      </c>
      <c r="CC234" s="199">
        <v>3.3333333333333335</v>
      </c>
      <c r="CD234" s="199">
        <v>3.3333333333333335</v>
      </c>
      <c r="CE234" s="199">
        <v>0</v>
      </c>
      <c r="CF234" s="199">
        <v>0</v>
      </c>
      <c r="CG234" s="199">
        <v>0</v>
      </c>
      <c r="CH234" s="199">
        <v>0</v>
      </c>
      <c r="CI234" s="199">
        <v>0</v>
      </c>
      <c r="CJ234" s="199">
        <v>0</v>
      </c>
      <c r="CK234" s="199">
        <v>0</v>
      </c>
      <c r="CL234" s="199">
        <v>0</v>
      </c>
      <c r="CM234" s="199">
        <v>0</v>
      </c>
      <c r="CN234" s="199">
        <v>153.33333333333334</v>
      </c>
      <c r="CO234" s="199">
        <v>40</v>
      </c>
      <c r="CP234" s="199">
        <v>0</v>
      </c>
      <c r="CQ234" s="199">
        <v>0</v>
      </c>
      <c r="CR234" s="199">
        <v>3.3333333333333335</v>
      </c>
      <c r="CS234" s="199">
        <v>0</v>
      </c>
      <c r="CT234" s="199">
        <v>0</v>
      </c>
      <c r="CU234" s="199">
        <v>0</v>
      </c>
      <c r="CV234" s="199">
        <v>0</v>
      </c>
      <c r="CW234" s="199">
        <v>0</v>
      </c>
      <c r="CX234" s="199">
        <v>0</v>
      </c>
      <c r="CY234" s="199">
        <v>0</v>
      </c>
      <c r="CZ234" s="199">
        <v>0</v>
      </c>
      <c r="DA234" s="199">
        <v>0</v>
      </c>
      <c r="DB234" s="199">
        <v>0</v>
      </c>
      <c r="DC234" s="199">
        <v>0</v>
      </c>
      <c r="DD234" s="199">
        <v>0</v>
      </c>
      <c r="DE234" s="199">
        <v>0</v>
      </c>
      <c r="DF234" s="199">
        <v>0</v>
      </c>
      <c r="DG234" s="199">
        <v>0</v>
      </c>
      <c r="DH234" s="199">
        <v>0</v>
      </c>
      <c r="DI234" s="199">
        <v>0</v>
      </c>
      <c r="DJ234" s="199">
        <v>0</v>
      </c>
      <c r="DK234" s="199">
        <v>3.3333333333333335</v>
      </c>
      <c r="DL234" s="199">
        <v>0</v>
      </c>
      <c r="DM234" s="199">
        <v>0</v>
      </c>
      <c r="DN234" s="199">
        <v>0</v>
      </c>
      <c r="DO234" s="199">
        <v>0</v>
      </c>
      <c r="DP234" s="199">
        <v>0</v>
      </c>
      <c r="DQ234" s="199">
        <v>0</v>
      </c>
      <c r="DR234" s="199">
        <v>0</v>
      </c>
      <c r="DS234" s="199">
        <v>0</v>
      </c>
      <c r="DT234" s="199">
        <v>0</v>
      </c>
      <c r="DU234" s="199">
        <v>0</v>
      </c>
      <c r="DV234" s="199">
        <v>0</v>
      </c>
      <c r="DW234" s="199">
        <v>0</v>
      </c>
      <c r="DX234" s="199">
        <v>3.3333333333333335</v>
      </c>
      <c r="DY234" s="199">
        <v>6.666666666666667</v>
      </c>
      <c r="DZ234" s="199">
        <v>0</v>
      </c>
      <c r="EA234" s="199">
        <v>0</v>
      </c>
      <c r="EB234" s="199">
        <v>0</v>
      </c>
      <c r="EC234" s="199">
        <v>20</v>
      </c>
      <c r="ED234" s="199">
        <v>0</v>
      </c>
      <c r="EE234" s="199">
        <v>0</v>
      </c>
      <c r="EF234" s="199">
        <v>0</v>
      </c>
      <c r="EG234" s="199">
        <v>0</v>
      </c>
      <c r="EH234" s="199">
        <v>0</v>
      </c>
      <c r="EI234" s="199">
        <v>0</v>
      </c>
      <c r="EJ234" s="199">
        <v>0</v>
      </c>
      <c r="EK234" s="199">
        <v>0</v>
      </c>
      <c r="EL234" s="199">
        <v>0</v>
      </c>
      <c r="EM234" s="199">
        <v>0</v>
      </c>
      <c r="EN234" s="199">
        <v>0</v>
      </c>
      <c r="EO234" s="199">
        <v>0</v>
      </c>
      <c r="EP234" s="199">
        <v>0</v>
      </c>
      <c r="EQ234" s="199">
        <v>0</v>
      </c>
      <c r="ER234" s="199">
        <v>0</v>
      </c>
      <c r="ES234" s="199">
        <v>0</v>
      </c>
    </row>
    <row r="235" spans="1:149" ht="12" customHeight="1" thickBot="1">
      <c r="A235" s="56" t="s">
        <v>39</v>
      </c>
      <c r="B235" s="12" t="s">
        <v>103</v>
      </c>
      <c r="C235" s="12" t="s">
        <v>101</v>
      </c>
      <c r="D235" s="12" t="s">
        <v>57</v>
      </c>
      <c r="E235" s="89" t="s">
        <v>114</v>
      </c>
      <c r="F235" s="14">
        <v>5</v>
      </c>
      <c r="G235" s="2" t="s">
        <v>29</v>
      </c>
      <c r="H235" s="2">
        <v>6196</v>
      </c>
      <c r="I235" s="64">
        <v>88.3</v>
      </c>
      <c r="J235" s="64">
        <v>3.39</v>
      </c>
      <c r="K235" s="2">
        <v>15.46</v>
      </c>
      <c r="L235" s="2">
        <v>7.55</v>
      </c>
      <c r="M235" s="2" t="s">
        <v>29</v>
      </c>
      <c r="N235" s="2">
        <v>0.69</v>
      </c>
      <c r="O235" s="2">
        <v>0.19</v>
      </c>
      <c r="P235" s="2">
        <v>1.1000000000000001</v>
      </c>
      <c r="Q235" s="2">
        <v>1.2</v>
      </c>
      <c r="R235" s="2">
        <v>3.7999999999999999E-2</v>
      </c>
      <c r="S235" s="2">
        <v>0.1</v>
      </c>
      <c r="T235" s="2">
        <v>2.4E-2</v>
      </c>
      <c r="U235" s="2">
        <v>2.4</v>
      </c>
      <c r="V235" s="2" t="s">
        <v>29</v>
      </c>
      <c r="W235" s="2" t="s">
        <v>29</v>
      </c>
      <c r="X235" s="157" t="s">
        <v>314</v>
      </c>
      <c r="Y235" s="288">
        <v>14966.966000000002</v>
      </c>
      <c r="Z235" s="289">
        <v>2333.38</v>
      </c>
      <c r="AA235" s="290">
        <v>13050.261</v>
      </c>
      <c r="AB235" s="93">
        <v>127635.88600000001</v>
      </c>
      <c r="AC235" s="93">
        <v>916.68499999999995</v>
      </c>
      <c r="AD235" s="291">
        <f t="shared" si="27"/>
        <v>2.9622201249133804</v>
      </c>
      <c r="AE235" s="292">
        <f t="shared" si="24"/>
        <v>1140</v>
      </c>
      <c r="AF235" s="291">
        <f t="shared" si="28"/>
        <v>3.0569048513364727</v>
      </c>
      <c r="AG235" s="101">
        <v>1011938.7050360002</v>
      </c>
      <c r="AH235" s="102">
        <v>463342.60000000003</v>
      </c>
      <c r="AI235" s="110">
        <v>418341.7</v>
      </c>
      <c r="AJ235" s="110">
        <v>45000.9</v>
      </c>
      <c r="AK235" s="114">
        <v>520</v>
      </c>
      <c r="AL235" s="114">
        <v>620</v>
      </c>
      <c r="AM235" s="114">
        <v>0</v>
      </c>
      <c r="AN235" s="114">
        <v>0</v>
      </c>
      <c r="AO235" s="114">
        <v>0</v>
      </c>
      <c r="AP235" s="114">
        <v>0</v>
      </c>
      <c r="AQ235" s="114">
        <v>0</v>
      </c>
      <c r="AR235" s="114">
        <v>0</v>
      </c>
      <c r="AS235" s="114">
        <v>0</v>
      </c>
      <c r="AT235" s="114">
        <v>0</v>
      </c>
      <c r="AU235" s="199">
        <v>0</v>
      </c>
      <c r="AV235" s="199">
        <v>0</v>
      </c>
      <c r="AW235" s="199">
        <v>0</v>
      </c>
      <c r="AX235" s="199">
        <v>0</v>
      </c>
      <c r="AY235" s="199">
        <v>0</v>
      </c>
      <c r="AZ235" s="199">
        <v>0</v>
      </c>
      <c r="BA235" s="199">
        <v>0</v>
      </c>
      <c r="BB235" s="199">
        <v>0</v>
      </c>
      <c r="BC235" s="199">
        <v>0</v>
      </c>
      <c r="BD235" s="199">
        <v>100</v>
      </c>
      <c r="BE235" s="199">
        <v>0</v>
      </c>
      <c r="BF235" s="199">
        <v>0</v>
      </c>
      <c r="BG235" s="199">
        <v>0</v>
      </c>
      <c r="BH235" s="199">
        <v>0</v>
      </c>
      <c r="BI235" s="199">
        <v>0</v>
      </c>
      <c r="BJ235" s="199">
        <v>0</v>
      </c>
      <c r="BK235" s="199">
        <v>0</v>
      </c>
      <c r="BL235" s="199">
        <v>0</v>
      </c>
      <c r="BM235" s="199">
        <v>0</v>
      </c>
      <c r="BN235" s="199">
        <v>0</v>
      </c>
      <c r="BO235" s="199">
        <v>0</v>
      </c>
      <c r="BP235" s="199">
        <v>0</v>
      </c>
      <c r="BQ235" s="199">
        <v>0</v>
      </c>
      <c r="BR235" s="199">
        <v>0</v>
      </c>
      <c r="BS235" s="199">
        <v>0</v>
      </c>
      <c r="BT235" s="199">
        <v>0</v>
      </c>
      <c r="BU235" s="199">
        <v>0</v>
      </c>
      <c r="BV235" s="199">
        <v>20</v>
      </c>
      <c r="BW235" s="199">
        <v>0</v>
      </c>
      <c r="BX235" s="199">
        <v>60</v>
      </c>
      <c r="BY235" s="199">
        <v>180</v>
      </c>
      <c r="BZ235" s="199">
        <v>0</v>
      </c>
      <c r="CA235" s="199">
        <v>0</v>
      </c>
      <c r="CB235" s="199">
        <v>0</v>
      </c>
      <c r="CC235" s="199">
        <v>0</v>
      </c>
      <c r="CD235" s="199">
        <v>40</v>
      </c>
      <c r="CE235" s="199">
        <v>0</v>
      </c>
      <c r="CF235" s="199">
        <v>0</v>
      </c>
      <c r="CG235" s="199">
        <v>0</v>
      </c>
      <c r="CH235" s="199">
        <v>0</v>
      </c>
      <c r="CI235" s="199">
        <v>0</v>
      </c>
      <c r="CJ235" s="199">
        <v>0</v>
      </c>
      <c r="CK235" s="199">
        <v>0</v>
      </c>
      <c r="CL235" s="199">
        <v>0</v>
      </c>
      <c r="CM235" s="199">
        <v>0</v>
      </c>
      <c r="CN235" s="199">
        <v>580</v>
      </c>
      <c r="CO235" s="199">
        <v>40</v>
      </c>
      <c r="CP235" s="199">
        <v>0</v>
      </c>
      <c r="CQ235" s="199">
        <v>0</v>
      </c>
      <c r="CR235" s="199">
        <v>0</v>
      </c>
      <c r="CS235" s="199">
        <v>0</v>
      </c>
      <c r="CT235" s="199">
        <v>0</v>
      </c>
      <c r="CU235" s="199">
        <v>0</v>
      </c>
      <c r="CV235" s="199">
        <v>0</v>
      </c>
      <c r="CW235" s="199">
        <v>0</v>
      </c>
      <c r="CX235" s="199">
        <v>0</v>
      </c>
      <c r="CY235" s="199">
        <v>0</v>
      </c>
      <c r="CZ235" s="199">
        <v>0</v>
      </c>
      <c r="DA235" s="199">
        <v>0</v>
      </c>
      <c r="DB235" s="199">
        <v>0</v>
      </c>
      <c r="DC235" s="199">
        <v>0</v>
      </c>
      <c r="DD235" s="199">
        <v>0</v>
      </c>
      <c r="DE235" s="199">
        <v>0</v>
      </c>
      <c r="DF235" s="199">
        <v>0</v>
      </c>
      <c r="DG235" s="199">
        <v>0</v>
      </c>
      <c r="DH235" s="199">
        <v>0</v>
      </c>
      <c r="DI235" s="199">
        <v>0</v>
      </c>
      <c r="DJ235" s="199">
        <v>0</v>
      </c>
      <c r="DK235" s="199">
        <v>0</v>
      </c>
      <c r="DL235" s="199">
        <v>0</v>
      </c>
      <c r="DM235" s="199">
        <v>0</v>
      </c>
      <c r="DN235" s="199">
        <v>0</v>
      </c>
      <c r="DO235" s="199">
        <v>0</v>
      </c>
      <c r="DP235" s="199">
        <v>0</v>
      </c>
      <c r="DQ235" s="199">
        <v>0</v>
      </c>
      <c r="DR235" s="199">
        <v>0</v>
      </c>
      <c r="DS235" s="199">
        <v>0</v>
      </c>
      <c r="DT235" s="199">
        <v>0</v>
      </c>
      <c r="DU235" s="199">
        <v>0</v>
      </c>
      <c r="DV235" s="199">
        <v>0</v>
      </c>
      <c r="DW235" s="199">
        <v>0</v>
      </c>
      <c r="DX235" s="199">
        <v>0</v>
      </c>
      <c r="DY235" s="199">
        <v>0</v>
      </c>
      <c r="DZ235" s="199">
        <v>0</v>
      </c>
      <c r="EA235" s="199">
        <v>0</v>
      </c>
      <c r="EB235" s="199">
        <v>0</v>
      </c>
      <c r="EC235" s="199">
        <v>0</v>
      </c>
      <c r="ED235" s="199">
        <v>0</v>
      </c>
      <c r="EE235" s="199">
        <v>0</v>
      </c>
      <c r="EF235" s="199">
        <v>0</v>
      </c>
      <c r="EG235" s="199">
        <v>0</v>
      </c>
      <c r="EH235" s="199">
        <v>0</v>
      </c>
      <c r="EI235" s="199">
        <v>0</v>
      </c>
      <c r="EJ235" s="199">
        <v>0</v>
      </c>
      <c r="EK235" s="199">
        <v>0</v>
      </c>
      <c r="EL235" s="199">
        <v>0</v>
      </c>
      <c r="EM235" s="199">
        <v>0</v>
      </c>
      <c r="EN235" s="199">
        <v>0</v>
      </c>
      <c r="EO235" s="199">
        <v>0</v>
      </c>
      <c r="EP235" s="199">
        <v>0</v>
      </c>
      <c r="EQ235" s="199">
        <v>0</v>
      </c>
      <c r="ER235" s="199">
        <v>0</v>
      </c>
      <c r="ES235" s="199">
        <v>0</v>
      </c>
    </row>
    <row r="236" spans="1:149" ht="12" customHeight="1">
      <c r="A236" s="55" t="s">
        <v>39</v>
      </c>
      <c r="B236" s="11" t="s">
        <v>105</v>
      </c>
      <c r="C236" s="11" t="s">
        <v>32</v>
      </c>
      <c r="D236" s="11" t="s">
        <v>57</v>
      </c>
      <c r="E236" s="90" t="s">
        <v>113</v>
      </c>
      <c r="F236" s="13">
        <v>0.52800000000000002</v>
      </c>
      <c r="G236" s="2">
        <v>0.9</v>
      </c>
      <c r="H236" s="2">
        <v>6405</v>
      </c>
      <c r="I236" s="64">
        <v>83.9</v>
      </c>
      <c r="J236" s="64">
        <v>3.51</v>
      </c>
      <c r="K236" s="2">
        <v>18.010000000000002</v>
      </c>
      <c r="L236" s="2">
        <v>7.4</v>
      </c>
      <c r="M236" s="2">
        <v>5.0000000000000001E-4</v>
      </c>
      <c r="N236" s="2">
        <v>0.63</v>
      </c>
      <c r="O236" s="2">
        <v>0.09</v>
      </c>
      <c r="P236" s="2">
        <v>0.74</v>
      </c>
      <c r="Q236" s="2">
        <v>0.83</v>
      </c>
      <c r="R236" s="2">
        <v>4.8000000000000001E-2</v>
      </c>
      <c r="S236" s="2">
        <v>3.6999999999999998E-2</v>
      </c>
      <c r="T236" s="2">
        <v>1.4999999999999999E-2</v>
      </c>
      <c r="U236" s="2">
        <v>1.8</v>
      </c>
      <c r="V236" s="2">
        <v>86</v>
      </c>
      <c r="W236" s="2">
        <v>12</v>
      </c>
      <c r="X236" s="297" t="s">
        <v>315</v>
      </c>
      <c r="Y236" s="288">
        <v>6983.4730000000009</v>
      </c>
      <c r="Z236" s="289">
        <v>1616.6990000000001</v>
      </c>
      <c r="AA236" s="290">
        <v>5633.4460000000008</v>
      </c>
      <c r="AB236" s="94">
        <v>109152.183</v>
      </c>
      <c r="AC236" s="94">
        <v>950.01900000000012</v>
      </c>
      <c r="AD236" s="291">
        <f t="shared" si="27"/>
        <v>2.9777322910916282</v>
      </c>
      <c r="AE236" s="292">
        <f t="shared" si="24"/>
        <v>486.66666666666669</v>
      </c>
      <c r="AF236" s="291">
        <f t="shared" si="28"/>
        <v>2.6872316010647745</v>
      </c>
      <c r="AG236" s="98">
        <v>1954450.2882240003</v>
      </c>
      <c r="AH236" s="99">
        <v>2153376.4000000004</v>
      </c>
      <c r="AI236" s="213">
        <v>958352.50000000012</v>
      </c>
      <c r="AJ236" s="106">
        <v>1195023.9000000001</v>
      </c>
      <c r="AK236" s="114">
        <v>126.66666666666667</v>
      </c>
      <c r="AL236" s="114">
        <v>296.66666666666663</v>
      </c>
      <c r="AM236" s="114">
        <v>16.666666666666664</v>
      </c>
      <c r="AN236" s="114">
        <v>46.666666666666671</v>
      </c>
      <c r="AO236" s="114">
        <v>0</v>
      </c>
      <c r="AP236" s="114">
        <v>0</v>
      </c>
      <c r="AQ236" s="114">
        <v>0</v>
      </c>
      <c r="AR236" s="114">
        <v>0</v>
      </c>
      <c r="AS236" s="114">
        <v>0</v>
      </c>
      <c r="AT236" s="114">
        <v>0</v>
      </c>
      <c r="AU236" s="199">
        <v>0</v>
      </c>
      <c r="AV236" s="199">
        <v>0</v>
      </c>
      <c r="AW236" s="199">
        <v>0</v>
      </c>
      <c r="AX236" s="199">
        <v>0</v>
      </c>
      <c r="AY236" s="199">
        <v>0</v>
      </c>
      <c r="AZ236" s="199">
        <v>0</v>
      </c>
      <c r="BA236" s="199">
        <v>0</v>
      </c>
      <c r="BB236" s="199">
        <v>0</v>
      </c>
      <c r="BC236" s="199">
        <v>10</v>
      </c>
      <c r="BD236" s="199">
        <v>6.666666666666667</v>
      </c>
      <c r="BE236" s="199">
        <v>0</v>
      </c>
      <c r="BF236" s="199">
        <v>0</v>
      </c>
      <c r="BG236" s="199">
        <v>0</v>
      </c>
      <c r="BH236" s="199">
        <v>0</v>
      </c>
      <c r="BI236" s="199">
        <v>0</v>
      </c>
      <c r="BJ236" s="199">
        <v>20</v>
      </c>
      <c r="BK236" s="199">
        <v>0</v>
      </c>
      <c r="BL236" s="199">
        <v>0</v>
      </c>
      <c r="BM236" s="199">
        <v>13.333333333333334</v>
      </c>
      <c r="BN236" s="199">
        <v>0</v>
      </c>
      <c r="BO236" s="199">
        <v>0</v>
      </c>
      <c r="BP236" s="199">
        <v>0</v>
      </c>
      <c r="BQ236" s="199">
        <v>0</v>
      </c>
      <c r="BR236" s="199">
        <v>0</v>
      </c>
      <c r="BS236" s="199">
        <v>0</v>
      </c>
      <c r="BT236" s="199">
        <v>0</v>
      </c>
      <c r="BU236" s="199">
        <v>0</v>
      </c>
      <c r="BV236" s="199">
        <v>0</v>
      </c>
      <c r="BW236" s="199">
        <v>0</v>
      </c>
      <c r="BX236" s="199">
        <v>20</v>
      </c>
      <c r="BY236" s="199">
        <v>46.666666666666671</v>
      </c>
      <c r="BZ236" s="199">
        <v>0</v>
      </c>
      <c r="CA236" s="199">
        <v>0</v>
      </c>
      <c r="CB236" s="199">
        <v>0</v>
      </c>
      <c r="CC236" s="199">
        <v>3.3333333333333335</v>
      </c>
      <c r="CD236" s="199">
        <v>6.666666666666667</v>
      </c>
      <c r="CE236" s="199">
        <v>0</v>
      </c>
      <c r="CF236" s="199">
        <v>0</v>
      </c>
      <c r="CG236" s="199">
        <v>0</v>
      </c>
      <c r="CH236" s="199">
        <v>0</v>
      </c>
      <c r="CI236" s="199">
        <v>0</v>
      </c>
      <c r="CJ236" s="199">
        <v>0</v>
      </c>
      <c r="CK236" s="199">
        <v>0</v>
      </c>
      <c r="CL236" s="199">
        <v>3.3333333333333335</v>
      </c>
      <c r="CM236" s="199">
        <v>0</v>
      </c>
      <c r="CN236" s="199">
        <v>253.33333333333331</v>
      </c>
      <c r="CO236" s="199">
        <v>40</v>
      </c>
      <c r="CP236" s="199">
        <v>0</v>
      </c>
      <c r="CQ236" s="199">
        <v>0</v>
      </c>
      <c r="CR236" s="199">
        <v>0</v>
      </c>
      <c r="CS236" s="199">
        <v>0</v>
      </c>
      <c r="CT236" s="199">
        <v>0</v>
      </c>
      <c r="CU236" s="199">
        <v>0</v>
      </c>
      <c r="CV236" s="199">
        <v>0</v>
      </c>
      <c r="CW236" s="199">
        <v>0</v>
      </c>
      <c r="CX236" s="199">
        <v>0</v>
      </c>
      <c r="CY236" s="199">
        <v>0</v>
      </c>
      <c r="CZ236" s="199">
        <v>0</v>
      </c>
      <c r="DA236" s="199">
        <v>0</v>
      </c>
      <c r="DB236" s="199">
        <v>0</v>
      </c>
      <c r="DC236" s="199">
        <v>0</v>
      </c>
      <c r="DD236" s="199">
        <v>0</v>
      </c>
      <c r="DE236" s="199">
        <v>0</v>
      </c>
      <c r="DF236" s="199">
        <v>0</v>
      </c>
      <c r="DG236" s="199">
        <v>0</v>
      </c>
      <c r="DH236" s="199">
        <v>0</v>
      </c>
      <c r="DI236" s="199">
        <v>0</v>
      </c>
      <c r="DJ236" s="199">
        <v>0</v>
      </c>
      <c r="DK236" s="199">
        <v>0</v>
      </c>
      <c r="DL236" s="199">
        <v>0</v>
      </c>
      <c r="DM236" s="199">
        <v>0</v>
      </c>
      <c r="DN236" s="199">
        <v>0</v>
      </c>
      <c r="DO236" s="199">
        <v>0</v>
      </c>
      <c r="DP236" s="199">
        <v>0</v>
      </c>
      <c r="DQ236" s="199">
        <v>0</v>
      </c>
      <c r="DR236" s="199">
        <v>0</v>
      </c>
      <c r="DS236" s="199">
        <v>0</v>
      </c>
      <c r="DT236" s="199">
        <v>0</v>
      </c>
      <c r="DU236" s="199">
        <v>16.666666666666664</v>
      </c>
      <c r="DV236" s="199">
        <v>0</v>
      </c>
      <c r="DW236" s="199">
        <v>0</v>
      </c>
      <c r="DX236" s="199">
        <v>6.666666666666667</v>
      </c>
      <c r="DY236" s="199">
        <v>23.333333333333336</v>
      </c>
      <c r="DZ236" s="199">
        <v>0</v>
      </c>
      <c r="EA236" s="199">
        <v>0</v>
      </c>
      <c r="EB236" s="199">
        <v>0</v>
      </c>
      <c r="EC236" s="199">
        <v>16.666666666666664</v>
      </c>
      <c r="ED236" s="199">
        <v>0</v>
      </c>
      <c r="EE236" s="199">
        <v>0</v>
      </c>
      <c r="EF236" s="199">
        <v>0</v>
      </c>
      <c r="EG236" s="199">
        <v>0</v>
      </c>
      <c r="EH236" s="199">
        <v>0</v>
      </c>
      <c r="EI236" s="199">
        <v>0</v>
      </c>
      <c r="EJ236" s="199">
        <v>0</v>
      </c>
      <c r="EK236" s="199">
        <v>0</v>
      </c>
      <c r="EL236" s="199">
        <v>0</v>
      </c>
      <c r="EM236" s="199">
        <v>0</v>
      </c>
      <c r="EN236" s="199">
        <v>0</v>
      </c>
      <c r="EO236" s="199">
        <v>0</v>
      </c>
      <c r="EP236" s="199">
        <v>0</v>
      </c>
      <c r="EQ236" s="199">
        <v>0</v>
      </c>
      <c r="ER236" s="199">
        <v>0</v>
      </c>
      <c r="ES236" s="199">
        <v>0</v>
      </c>
    </row>
    <row r="237" spans="1:149" ht="12" customHeight="1">
      <c r="A237" s="53" t="s">
        <v>39</v>
      </c>
      <c r="B237" s="2" t="s">
        <v>105</v>
      </c>
      <c r="C237" s="2" t="s">
        <v>32</v>
      </c>
      <c r="D237" s="2" t="s">
        <v>57</v>
      </c>
      <c r="E237" s="88" t="s">
        <v>114</v>
      </c>
      <c r="F237" s="4">
        <v>4.5</v>
      </c>
      <c r="G237" s="2" t="s">
        <v>29</v>
      </c>
      <c r="H237" s="2">
        <v>6814</v>
      </c>
      <c r="I237" s="64">
        <v>82.5</v>
      </c>
      <c r="J237" s="64">
        <v>3.75</v>
      </c>
      <c r="K237" s="2">
        <v>17.170000000000002</v>
      </c>
      <c r="L237" s="2">
        <v>7.42</v>
      </c>
      <c r="M237" s="2" t="s">
        <v>29</v>
      </c>
      <c r="N237" s="2">
        <v>0.64</v>
      </c>
      <c r="O237" s="2">
        <v>7.3999999999999996E-2</v>
      </c>
      <c r="P237" s="2">
        <v>0.82</v>
      </c>
      <c r="Q237" s="2">
        <v>0.9</v>
      </c>
      <c r="R237" s="2">
        <v>5.8000000000000003E-2</v>
      </c>
      <c r="S237" s="2">
        <v>5.1999999999999998E-2</v>
      </c>
      <c r="T237" s="2">
        <v>1.7999999999999999E-2</v>
      </c>
      <c r="U237" s="2">
        <v>2.2000000000000002</v>
      </c>
      <c r="V237" s="2" t="s">
        <v>29</v>
      </c>
      <c r="W237" s="2" t="s">
        <v>29</v>
      </c>
      <c r="X237" s="297" t="s">
        <v>315</v>
      </c>
      <c r="Y237" s="288">
        <v>48000.959999999999</v>
      </c>
      <c r="Z237" s="289">
        <v>7000.14</v>
      </c>
      <c r="AA237" s="290">
        <v>42434.182000000001</v>
      </c>
      <c r="AB237" s="92">
        <v>411641.56600000005</v>
      </c>
      <c r="AC237" s="92">
        <v>950.01900000000012</v>
      </c>
      <c r="AD237" s="291">
        <f t="shared" si="27"/>
        <v>2.9777322910916282</v>
      </c>
      <c r="AE237" s="292">
        <f t="shared" si="24"/>
        <v>928.57142857142867</v>
      </c>
      <c r="AF237" s="291">
        <f t="shared" si="28"/>
        <v>2.9678153166285988</v>
      </c>
      <c r="AG237" s="100">
        <v>1643901.6107080004</v>
      </c>
      <c r="AH237" s="99">
        <v>1960039.2000000002</v>
      </c>
      <c r="AI237" s="109">
        <v>883351.00000000012</v>
      </c>
      <c r="AJ237" s="106">
        <v>1076688.2000000002</v>
      </c>
      <c r="AK237" s="114">
        <v>277.77777777777783</v>
      </c>
      <c r="AL237" s="114">
        <v>619.04761904761904</v>
      </c>
      <c r="AM237" s="114">
        <v>0</v>
      </c>
      <c r="AN237" s="114">
        <v>31.746031746031747</v>
      </c>
      <c r="AO237" s="114">
        <v>0</v>
      </c>
      <c r="AP237" s="114">
        <v>0</v>
      </c>
      <c r="AQ237" s="114">
        <v>0</v>
      </c>
      <c r="AR237" s="114">
        <v>0</v>
      </c>
      <c r="AS237" s="114">
        <v>0</v>
      </c>
      <c r="AT237" s="114">
        <v>0</v>
      </c>
      <c r="AU237" s="199">
        <v>0</v>
      </c>
      <c r="AV237" s="199">
        <v>0</v>
      </c>
      <c r="AW237" s="199">
        <v>0</v>
      </c>
      <c r="AX237" s="199">
        <v>0</v>
      </c>
      <c r="AY237" s="199">
        <v>0</v>
      </c>
      <c r="AZ237" s="199">
        <v>0</v>
      </c>
      <c r="BA237" s="199">
        <v>0</v>
      </c>
      <c r="BB237" s="199">
        <v>0</v>
      </c>
      <c r="BC237" s="199">
        <v>0</v>
      </c>
      <c r="BD237" s="199">
        <v>87.30158730158729</v>
      </c>
      <c r="BE237" s="199">
        <v>0</v>
      </c>
      <c r="BF237" s="199">
        <v>0</v>
      </c>
      <c r="BG237" s="199">
        <v>0</v>
      </c>
      <c r="BH237" s="199">
        <v>0</v>
      </c>
      <c r="BI237" s="199">
        <v>0</v>
      </c>
      <c r="BJ237" s="199">
        <v>0</v>
      </c>
      <c r="BK237" s="199">
        <v>0</v>
      </c>
      <c r="BL237" s="199">
        <v>0</v>
      </c>
      <c r="BM237" s="199">
        <v>0</v>
      </c>
      <c r="BN237" s="199">
        <v>7.9365079365079367</v>
      </c>
      <c r="BO237" s="199">
        <v>0</v>
      </c>
      <c r="BP237" s="199">
        <v>0</v>
      </c>
      <c r="BQ237" s="199">
        <v>0</v>
      </c>
      <c r="BR237" s="199">
        <v>0</v>
      </c>
      <c r="BS237" s="199">
        <v>0</v>
      </c>
      <c r="BT237" s="199">
        <v>0</v>
      </c>
      <c r="BU237" s="199">
        <v>0</v>
      </c>
      <c r="BV237" s="199">
        <v>15.873015873015873</v>
      </c>
      <c r="BW237" s="199">
        <v>0</v>
      </c>
      <c r="BX237" s="199">
        <v>7.9365079365079367</v>
      </c>
      <c r="BY237" s="199">
        <v>142.85714285714286</v>
      </c>
      <c r="BZ237" s="199">
        <v>0</v>
      </c>
      <c r="CA237" s="199">
        <v>0</v>
      </c>
      <c r="CB237" s="199">
        <v>0</v>
      </c>
      <c r="CC237" s="199">
        <v>7.9365079365079367</v>
      </c>
      <c r="CD237" s="199">
        <v>7.9365079365079367</v>
      </c>
      <c r="CE237" s="199">
        <v>0</v>
      </c>
      <c r="CF237" s="199">
        <v>0</v>
      </c>
      <c r="CG237" s="199">
        <v>0</v>
      </c>
      <c r="CH237" s="199">
        <v>0</v>
      </c>
      <c r="CI237" s="199">
        <v>0</v>
      </c>
      <c r="CJ237" s="199">
        <v>0</v>
      </c>
      <c r="CK237" s="199">
        <v>0</v>
      </c>
      <c r="CL237" s="199">
        <v>31.746031746031747</v>
      </c>
      <c r="CM237" s="199">
        <v>0</v>
      </c>
      <c r="CN237" s="199">
        <v>484.1269841269841</v>
      </c>
      <c r="CO237" s="199">
        <v>103.17460317460318</v>
      </c>
      <c r="CP237" s="199">
        <v>0</v>
      </c>
      <c r="CQ237" s="199">
        <v>0</v>
      </c>
      <c r="CR237" s="199">
        <v>0</v>
      </c>
      <c r="CS237" s="199">
        <v>0</v>
      </c>
      <c r="CT237" s="199">
        <v>0</v>
      </c>
      <c r="CU237" s="199">
        <v>0</v>
      </c>
      <c r="CV237" s="199">
        <v>0</v>
      </c>
      <c r="CW237" s="199">
        <v>0</v>
      </c>
      <c r="CX237" s="199">
        <v>0</v>
      </c>
      <c r="CY237" s="199">
        <v>0</v>
      </c>
      <c r="CZ237" s="199">
        <v>0</v>
      </c>
      <c r="DA237" s="199">
        <v>0</v>
      </c>
      <c r="DB237" s="199">
        <v>0</v>
      </c>
      <c r="DC237" s="199">
        <v>0</v>
      </c>
      <c r="DD237" s="199">
        <v>0</v>
      </c>
      <c r="DE237" s="199">
        <v>0</v>
      </c>
      <c r="DF237" s="199">
        <v>0</v>
      </c>
      <c r="DG237" s="199">
        <v>0</v>
      </c>
      <c r="DH237" s="199">
        <v>0</v>
      </c>
      <c r="DI237" s="199">
        <v>0</v>
      </c>
      <c r="DJ237" s="199">
        <v>0</v>
      </c>
      <c r="DK237" s="199">
        <v>0</v>
      </c>
      <c r="DL237" s="199">
        <v>0</v>
      </c>
      <c r="DM237" s="199">
        <v>0</v>
      </c>
      <c r="DN237" s="199">
        <v>0</v>
      </c>
      <c r="DO237" s="199">
        <v>0</v>
      </c>
      <c r="DP237" s="199">
        <v>0</v>
      </c>
      <c r="DQ237" s="199">
        <v>0</v>
      </c>
      <c r="DR237" s="199">
        <v>0</v>
      </c>
      <c r="DS237" s="199">
        <v>0</v>
      </c>
      <c r="DT237" s="199">
        <v>0</v>
      </c>
      <c r="DU237" s="199">
        <v>0</v>
      </c>
      <c r="DV237" s="199">
        <v>0</v>
      </c>
      <c r="DW237" s="199">
        <v>0</v>
      </c>
      <c r="DX237" s="199">
        <v>7.9365079365079367</v>
      </c>
      <c r="DY237" s="199">
        <v>23.80952380952381</v>
      </c>
      <c r="DZ237" s="199">
        <v>0</v>
      </c>
      <c r="EA237" s="199">
        <v>0</v>
      </c>
      <c r="EB237" s="199">
        <v>0</v>
      </c>
      <c r="EC237" s="199">
        <v>0</v>
      </c>
      <c r="ED237" s="199">
        <v>0</v>
      </c>
      <c r="EE237" s="199">
        <v>0</v>
      </c>
      <c r="EF237" s="199">
        <v>0</v>
      </c>
      <c r="EG237" s="199">
        <v>0</v>
      </c>
      <c r="EH237" s="199">
        <v>0</v>
      </c>
      <c r="EI237" s="199">
        <v>0</v>
      </c>
      <c r="EJ237" s="199">
        <v>0</v>
      </c>
      <c r="EK237" s="199">
        <v>0</v>
      </c>
      <c r="EL237" s="199">
        <v>0</v>
      </c>
      <c r="EM237" s="199">
        <v>0</v>
      </c>
      <c r="EN237" s="199">
        <v>0</v>
      </c>
      <c r="EO237" s="199">
        <v>0</v>
      </c>
      <c r="EP237" s="199">
        <v>0</v>
      </c>
      <c r="EQ237" s="199">
        <v>0</v>
      </c>
      <c r="ER237" s="199">
        <v>0</v>
      </c>
      <c r="ES237" s="199">
        <v>0</v>
      </c>
    </row>
    <row r="238" spans="1:149" ht="12" customHeight="1">
      <c r="A238" s="53" t="s">
        <v>39</v>
      </c>
      <c r="B238" s="2" t="s">
        <v>18</v>
      </c>
      <c r="C238" s="2" t="s">
        <v>32</v>
      </c>
      <c r="D238" s="2" t="s">
        <v>57</v>
      </c>
      <c r="E238" s="87" t="s">
        <v>113</v>
      </c>
      <c r="F238" s="4">
        <v>0.503</v>
      </c>
      <c r="G238" s="2">
        <v>0.8</v>
      </c>
      <c r="H238" s="2">
        <v>6559</v>
      </c>
      <c r="I238" s="64">
        <v>77.599999999999994</v>
      </c>
      <c r="J238" s="64">
        <v>3.59</v>
      </c>
      <c r="K238" s="2">
        <v>22.23</v>
      </c>
      <c r="L238" s="2">
        <v>7.48</v>
      </c>
      <c r="M238" s="2">
        <v>6.1999999999999998E-3</v>
      </c>
      <c r="N238" s="2">
        <v>0.5</v>
      </c>
      <c r="O238" s="2">
        <v>5.8000000000000003E-2</v>
      </c>
      <c r="P238" s="2">
        <v>0.73</v>
      </c>
      <c r="Q238" s="2">
        <v>0.79</v>
      </c>
      <c r="R238" s="2">
        <v>6.6000000000000003E-2</v>
      </c>
      <c r="S238" s="2">
        <v>4.3999999999999997E-2</v>
      </c>
      <c r="T238" s="2">
        <v>1.4E-2</v>
      </c>
      <c r="U238" s="2">
        <v>1.8</v>
      </c>
      <c r="V238" s="2">
        <v>100</v>
      </c>
      <c r="W238" s="2">
        <v>13</v>
      </c>
      <c r="X238" s="297" t="s">
        <v>315</v>
      </c>
      <c r="Y238" s="288">
        <v>23250.465000000004</v>
      </c>
      <c r="Z238" s="289">
        <v>3983.4130000000005</v>
      </c>
      <c r="AA238" s="290">
        <v>19867.064000000002</v>
      </c>
      <c r="AB238" s="92">
        <v>247688.28700000001</v>
      </c>
      <c r="AC238" s="92">
        <v>13650.273000000001</v>
      </c>
      <c r="AD238" s="291">
        <f t="shared" si="27"/>
        <v>4.1351413371795553</v>
      </c>
      <c r="AE238" s="292">
        <f t="shared" si="24"/>
        <v>2840</v>
      </c>
      <c r="AF238" s="291">
        <f t="shared" si="28"/>
        <v>3.4533183400470375</v>
      </c>
      <c r="AG238" s="98">
        <v>1861624.7650840003</v>
      </c>
      <c r="AH238" s="99">
        <v>1666700</v>
      </c>
      <c r="AI238" s="213">
        <v>890017.8</v>
      </c>
      <c r="AJ238" s="106">
        <v>776682.20000000007</v>
      </c>
      <c r="AK238" s="114">
        <v>280</v>
      </c>
      <c r="AL238" s="114">
        <v>180</v>
      </c>
      <c r="AM238" s="114">
        <v>860</v>
      </c>
      <c r="AN238" s="114">
        <v>1520</v>
      </c>
      <c r="AO238" s="114">
        <v>0</v>
      </c>
      <c r="AP238" s="114">
        <v>0</v>
      </c>
      <c r="AQ238" s="114">
        <v>0</v>
      </c>
      <c r="AR238" s="114">
        <v>0</v>
      </c>
      <c r="AS238" s="114">
        <v>0</v>
      </c>
      <c r="AT238" s="114">
        <v>0</v>
      </c>
      <c r="AU238" s="199">
        <v>0</v>
      </c>
      <c r="AV238" s="199">
        <v>0</v>
      </c>
      <c r="AW238" s="199">
        <v>0</v>
      </c>
      <c r="AX238" s="199">
        <v>0</v>
      </c>
      <c r="AY238" s="199">
        <v>0</v>
      </c>
      <c r="AZ238" s="199">
        <v>0</v>
      </c>
      <c r="BA238" s="199">
        <v>0</v>
      </c>
      <c r="BB238" s="199">
        <v>0</v>
      </c>
      <c r="BC238" s="199">
        <v>80</v>
      </c>
      <c r="BD238" s="199">
        <v>40</v>
      </c>
      <c r="BE238" s="199">
        <v>0</v>
      </c>
      <c r="BF238" s="199">
        <v>0</v>
      </c>
      <c r="BG238" s="199">
        <v>0</v>
      </c>
      <c r="BH238" s="199">
        <v>0</v>
      </c>
      <c r="BI238" s="199">
        <v>0</v>
      </c>
      <c r="BJ238" s="199">
        <v>0</v>
      </c>
      <c r="BK238" s="199">
        <v>0</v>
      </c>
      <c r="BL238" s="199">
        <v>0</v>
      </c>
      <c r="BM238" s="199">
        <v>60</v>
      </c>
      <c r="BN238" s="199">
        <v>0</v>
      </c>
      <c r="BO238" s="199">
        <v>0</v>
      </c>
      <c r="BP238" s="199">
        <v>0</v>
      </c>
      <c r="BQ238" s="199">
        <v>0</v>
      </c>
      <c r="BR238" s="199">
        <v>0</v>
      </c>
      <c r="BS238" s="199">
        <v>0</v>
      </c>
      <c r="BT238" s="199">
        <v>0</v>
      </c>
      <c r="BU238" s="199">
        <v>0</v>
      </c>
      <c r="BV238" s="199">
        <v>0</v>
      </c>
      <c r="BW238" s="199">
        <v>0</v>
      </c>
      <c r="BX238" s="199">
        <v>30</v>
      </c>
      <c r="BY238" s="199">
        <v>50</v>
      </c>
      <c r="BZ238" s="199">
        <v>0</v>
      </c>
      <c r="CA238" s="199">
        <v>0</v>
      </c>
      <c r="CB238" s="199">
        <v>0</v>
      </c>
      <c r="CC238" s="199">
        <v>20</v>
      </c>
      <c r="CD238" s="199">
        <v>0</v>
      </c>
      <c r="CE238" s="199">
        <v>0</v>
      </c>
      <c r="CF238" s="199">
        <v>0</v>
      </c>
      <c r="CG238" s="199">
        <v>0</v>
      </c>
      <c r="CH238" s="199">
        <v>0</v>
      </c>
      <c r="CI238" s="199">
        <v>0</v>
      </c>
      <c r="CJ238" s="199">
        <v>0</v>
      </c>
      <c r="CK238" s="199">
        <v>0</v>
      </c>
      <c r="CL238" s="199">
        <v>0</v>
      </c>
      <c r="CM238" s="199">
        <v>0</v>
      </c>
      <c r="CN238" s="199">
        <v>140</v>
      </c>
      <c r="CO238" s="199">
        <v>20</v>
      </c>
      <c r="CP238" s="199">
        <v>0</v>
      </c>
      <c r="CQ238" s="199">
        <v>0</v>
      </c>
      <c r="CR238" s="199">
        <v>20</v>
      </c>
      <c r="CS238" s="199">
        <v>0</v>
      </c>
      <c r="CT238" s="199">
        <v>0</v>
      </c>
      <c r="CU238" s="199">
        <v>0</v>
      </c>
      <c r="CV238" s="199">
        <v>0</v>
      </c>
      <c r="CW238" s="199">
        <v>0</v>
      </c>
      <c r="CX238" s="199">
        <v>0</v>
      </c>
      <c r="CY238" s="199">
        <v>0</v>
      </c>
      <c r="CZ238" s="199">
        <v>0</v>
      </c>
      <c r="DA238" s="199">
        <v>0</v>
      </c>
      <c r="DB238" s="199">
        <v>0</v>
      </c>
      <c r="DC238" s="199">
        <v>0</v>
      </c>
      <c r="DD238" s="199">
        <v>0</v>
      </c>
      <c r="DE238" s="199">
        <v>0</v>
      </c>
      <c r="DF238" s="199">
        <v>0</v>
      </c>
      <c r="DG238" s="199">
        <v>0</v>
      </c>
      <c r="DH238" s="199">
        <v>0</v>
      </c>
      <c r="DI238" s="199">
        <v>0</v>
      </c>
      <c r="DJ238" s="199">
        <v>0</v>
      </c>
      <c r="DK238" s="199">
        <v>0</v>
      </c>
      <c r="DL238" s="199">
        <v>0</v>
      </c>
      <c r="DM238" s="199">
        <v>0</v>
      </c>
      <c r="DN238" s="199">
        <v>10</v>
      </c>
      <c r="DO238" s="199">
        <v>0</v>
      </c>
      <c r="DP238" s="199">
        <v>0</v>
      </c>
      <c r="DQ238" s="199">
        <v>0</v>
      </c>
      <c r="DR238" s="199">
        <v>0</v>
      </c>
      <c r="DS238" s="199">
        <v>850</v>
      </c>
      <c r="DT238" s="199">
        <v>0</v>
      </c>
      <c r="DU238" s="199">
        <v>0</v>
      </c>
      <c r="DV238" s="199">
        <v>0</v>
      </c>
      <c r="DW238" s="199">
        <v>0</v>
      </c>
      <c r="DX238" s="199">
        <v>570</v>
      </c>
      <c r="DY238" s="199">
        <v>30</v>
      </c>
      <c r="DZ238" s="199">
        <v>0</v>
      </c>
      <c r="EA238" s="199">
        <v>0</v>
      </c>
      <c r="EB238" s="199">
        <v>0</v>
      </c>
      <c r="EC238" s="199">
        <v>920</v>
      </c>
      <c r="ED238" s="199">
        <v>0</v>
      </c>
      <c r="EE238" s="199">
        <v>0</v>
      </c>
      <c r="EF238" s="199">
        <v>0</v>
      </c>
      <c r="EG238" s="199">
        <v>0</v>
      </c>
      <c r="EH238" s="199">
        <v>0</v>
      </c>
      <c r="EI238" s="199">
        <v>0</v>
      </c>
      <c r="EJ238" s="199">
        <v>0</v>
      </c>
      <c r="EK238" s="199">
        <v>0</v>
      </c>
      <c r="EL238" s="199">
        <v>0</v>
      </c>
      <c r="EM238" s="199">
        <v>0</v>
      </c>
      <c r="EN238" s="199">
        <v>0</v>
      </c>
      <c r="EO238" s="199">
        <v>0</v>
      </c>
      <c r="EP238" s="199">
        <v>0</v>
      </c>
      <c r="EQ238" s="199">
        <v>0</v>
      </c>
      <c r="ER238" s="199">
        <v>0</v>
      </c>
      <c r="ES238" s="199">
        <v>0</v>
      </c>
    </row>
    <row r="239" spans="1:149" ht="12" customHeight="1" thickBot="1">
      <c r="A239" s="56" t="s">
        <v>39</v>
      </c>
      <c r="B239" s="12" t="s">
        <v>18</v>
      </c>
      <c r="C239" s="12" t="s">
        <v>32</v>
      </c>
      <c r="D239" s="12" t="s">
        <v>57</v>
      </c>
      <c r="E239" s="89" t="s">
        <v>114</v>
      </c>
      <c r="F239" s="14">
        <v>4.8</v>
      </c>
      <c r="G239" s="2" t="s">
        <v>29</v>
      </c>
      <c r="H239" s="2">
        <v>7031</v>
      </c>
      <c r="I239" s="64">
        <v>68.900000000000006</v>
      </c>
      <c r="J239" s="64">
        <v>3.87</v>
      </c>
      <c r="K239" s="2">
        <v>21.94</v>
      </c>
      <c r="L239" s="2">
        <v>7.38</v>
      </c>
      <c r="M239" s="2" t="s">
        <v>29</v>
      </c>
      <c r="N239" s="2">
        <v>0.5</v>
      </c>
      <c r="O239" s="2">
        <v>5.5E-2</v>
      </c>
      <c r="P239" s="2">
        <v>0.74</v>
      </c>
      <c r="Q239" s="2">
        <v>0.79</v>
      </c>
      <c r="R239" s="2">
        <v>0.11</v>
      </c>
      <c r="S239" s="2">
        <v>0.05</v>
      </c>
      <c r="T239" s="2">
        <v>1.4999999999999999E-2</v>
      </c>
      <c r="U239" s="2">
        <v>1.7</v>
      </c>
      <c r="V239" s="2" t="s">
        <v>29</v>
      </c>
      <c r="W239" s="2" t="s">
        <v>29</v>
      </c>
      <c r="X239" s="157" t="s">
        <v>314</v>
      </c>
      <c r="Y239" s="288">
        <v>19250.385000000002</v>
      </c>
      <c r="Z239" s="289">
        <v>3233.3980000000001</v>
      </c>
      <c r="AA239" s="290">
        <v>16633.666000000001</v>
      </c>
      <c r="AB239" s="93">
        <v>215354.30700000003</v>
      </c>
      <c r="AC239" s="93">
        <v>5616.7790000000005</v>
      </c>
      <c r="AD239" s="291"/>
      <c r="AE239" s="292">
        <f t="shared" si="24"/>
        <v>845</v>
      </c>
      <c r="AF239" s="291"/>
      <c r="AG239" s="101">
        <v>1996957.0716760003</v>
      </c>
      <c r="AH239" s="102">
        <v>1200024</v>
      </c>
      <c r="AI239" s="110">
        <v>818349.70000000007</v>
      </c>
      <c r="AJ239" s="110">
        <v>381674.30000000005</v>
      </c>
      <c r="AK239" s="114">
        <v>450</v>
      </c>
      <c r="AL239" s="114">
        <v>260</v>
      </c>
      <c r="AM239" s="114">
        <v>0</v>
      </c>
      <c r="AN239" s="114">
        <v>130</v>
      </c>
      <c r="AO239" s="114">
        <v>0</v>
      </c>
      <c r="AP239" s="114">
        <v>5</v>
      </c>
      <c r="AQ239" s="114">
        <v>0</v>
      </c>
      <c r="AR239" s="114">
        <v>0</v>
      </c>
      <c r="AS239" s="114">
        <v>0</v>
      </c>
      <c r="AT239" s="114">
        <v>0</v>
      </c>
      <c r="AU239" s="199">
        <v>0</v>
      </c>
      <c r="AV239" s="199">
        <v>0</v>
      </c>
      <c r="AW239" s="199">
        <v>0</v>
      </c>
      <c r="AX239" s="199">
        <v>0</v>
      </c>
      <c r="AY239" s="199">
        <v>0</v>
      </c>
      <c r="AZ239" s="199">
        <v>0</v>
      </c>
      <c r="BA239" s="199">
        <v>0</v>
      </c>
      <c r="BB239" s="199">
        <v>0</v>
      </c>
      <c r="BC239" s="199">
        <v>5</v>
      </c>
      <c r="BD239" s="199">
        <v>115</v>
      </c>
      <c r="BE239" s="199">
        <v>5</v>
      </c>
      <c r="BF239" s="199">
        <v>0</v>
      </c>
      <c r="BG239" s="199">
        <v>0</v>
      </c>
      <c r="BH239" s="199">
        <v>0</v>
      </c>
      <c r="BI239" s="199">
        <v>0</v>
      </c>
      <c r="BJ239" s="199">
        <v>0</v>
      </c>
      <c r="BK239" s="199">
        <v>0</v>
      </c>
      <c r="BL239" s="199">
        <v>0</v>
      </c>
      <c r="BM239" s="199">
        <v>10</v>
      </c>
      <c r="BN239" s="199">
        <v>0</v>
      </c>
      <c r="BO239" s="199">
        <v>0</v>
      </c>
      <c r="BP239" s="199">
        <v>0</v>
      </c>
      <c r="BQ239" s="199">
        <v>0</v>
      </c>
      <c r="BR239" s="199">
        <v>0</v>
      </c>
      <c r="BS239" s="199">
        <v>0</v>
      </c>
      <c r="BT239" s="199">
        <v>0</v>
      </c>
      <c r="BU239" s="199">
        <v>0</v>
      </c>
      <c r="BV239" s="199">
        <v>5</v>
      </c>
      <c r="BW239" s="199">
        <v>10</v>
      </c>
      <c r="BX239" s="199">
        <v>55</v>
      </c>
      <c r="BY239" s="199">
        <v>235</v>
      </c>
      <c r="BZ239" s="199">
        <v>0</v>
      </c>
      <c r="CA239" s="199">
        <v>0</v>
      </c>
      <c r="CB239" s="199">
        <v>0</v>
      </c>
      <c r="CC239" s="199">
        <v>0</v>
      </c>
      <c r="CD239" s="199">
        <v>10</v>
      </c>
      <c r="CE239" s="199">
        <v>0</v>
      </c>
      <c r="CF239" s="199">
        <v>0</v>
      </c>
      <c r="CG239" s="199">
        <v>0</v>
      </c>
      <c r="CH239" s="199">
        <v>0</v>
      </c>
      <c r="CI239" s="199">
        <v>0</v>
      </c>
      <c r="CJ239" s="199">
        <v>0</v>
      </c>
      <c r="CK239" s="199">
        <v>0</v>
      </c>
      <c r="CL239" s="199">
        <v>10</v>
      </c>
      <c r="CM239" s="199">
        <v>0</v>
      </c>
      <c r="CN239" s="199">
        <v>180</v>
      </c>
      <c r="CO239" s="199">
        <v>60</v>
      </c>
      <c r="CP239" s="199">
        <v>0</v>
      </c>
      <c r="CQ239" s="199">
        <v>10</v>
      </c>
      <c r="CR239" s="199">
        <v>0</v>
      </c>
      <c r="CS239" s="199">
        <v>0</v>
      </c>
      <c r="CT239" s="199">
        <v>0</v>
      </c>
      <c r="CU239" s="199">
        <v>0</v>
      </c>
      <c r="CV239" s="199">
        <v>0</v>
      </c>
      <c r="CW239" s="199">
        <v>0</v>
      </c>
      <c r="CX239" s="199">
        <v>0</v>
      </c>
      <c r="CY239" s="199">
        <v>0</v>
      </c>
      <c r="CZ239" s="199">
        <v>0</v>
      </c>
      <c r="DA239" s="199">
        <v>0</v>
      </c>
      <c r="DB239" s="199">
        <v>0</v>
      </c>
      <c r="DC239" s="199">
        <v>0</v>
      </c>
      <c r="DD239" s="199">
        <v>0</v>
      </c>
      <c r="DE239" s="199">
        <v>0</v>
      </c>
      <c r="DF239" s="199">
        <v>0</v>
      </c>
      <c r="DG239" s="199">
        <v>0</v>
      </c>
      <c r="DH239" s="199">
        <v>0</v>
      </c>
      <c r="DI239" s="199">
        <v>0</v>
      </c>
      <c r="DJ239" s="199">
        <v>0</v>
      </c>
      <c r="DK239" s="199">
        <v>0</v>
      </c>
      <c r="DL239" s="199">
        <v>0</v>
      </c>
      <c r="DM239" s="199">
        <v>0</v>
      </c>
      <c r="DN239" s="199">
        <v>0</v>
      </c>
      <c r="DO239" s="199">
        <v>0</v>
      </c>
      <c r="DP239" s="199">
        <v>0</v>
      </c>
      <c r="DQ239" s="199">
        <v>0</v>
      </c>
      <c r="DR239" s="199">
        <v>0</v>
      </c>
      <c r="DS239" s="199">
        <v>0</v>
      </c>
      <c r="DT239" s="199">
        <v>0</v>
      </c>
      <c r="DU239" s="199">
        <v>0</v>
      </c>
      <c r="DV239" s="199">
        <v>0</v>
      </c>
      <c r="DW239" s="199">
        <v>0</v>
      </c>
      <c r="DX239" s="199">
        <v>25</v>
      </c>
      <c r="DY239" s="199">
        <v>10</v>
      </c>
      <c r="DZ239" s="199">
        <v>0</v>
      </c>
      <c r="EA239" s="199">
        <v>0</v>
      </c>
      <c r="EB239" s="199">
        <v>0</v>
      </c>
      <c r="EC239" s="199">
        <v>95</v>
      </c>
      <c r="ED239" s="199">
        <v>0</v>
      </c>
      <c r="EE239" s="199">
        <v>0</v>
      </c>
      <c r="EF239" s="199">
        <v>0</v>
      </c>
      <c r="EG239" s="199">
        <v>5</v>
      </c>
      <c r="EH239" s="199">
        <v>0</v>
      </c>
      <c r="EI239" s="199">
        <v>0</v>
      </c>
      <c r="EJ239" s="199">
        <v>0</v>
      </c>
      <c r="EK239" s="199">
        <v>0</v>
      </c>
      <c r="EL239" s="199">
        <v>0</v>
      </c>
      <c r="EM239" s="199">
        <v>0</v>
      </c>
      <c r="EN239" s="199">
        <v>0</v>
      </c>
      <c r="EO239" s="199">
        <v>0</v>
      </c>
      <c r="EP239" s="199">
        <v>0</v>
      </c>
      <c r="EQ239" s="199">
        <v>0</v>
      </c>
      <c r="ER239" s="199">
        <v>0</v>
      </c>
      <c r="ES239" s="199">
        <v>0</v>
      </c>
    </row>
    <row r="240" spans="1:149" ht="12" customHeight="1">
      <c r="A240" s="55" t="s">
        <v>39</v>
      </c>
      <c r="B240" s="11" t="s">
        <v>20</v>
      </c>
      <c r="C240" s="11" t="s">
        <v>30</v>
      </c>
      <c r="D240" s="11" t="s">
        <v>57</v>
      </c>
      <c r="E240" s="90" t="s">
        <v>113</v>
      </c>
      <c r="F240" s="13">
        <v>0.502</v>
      </c>
      <c r="G240" s="2">
        <v>0.5</v>
      </c>
      <c r="H240" s="2">
        <v>8541</v>
      </c>
      <c r="I240" s="64">
        <v>100.1</v>
      </c>
      <c r="J240" s="64">
        <v>4.7699999999999996</v>
      </c>
      <c r="K240" s="2">
        <v>21.94</v>
      </c>
      <c r="L240" s="2">
        <v>7.77</v>
      </c>
      <c r="M240" s="2">
        <v>2.4E-2</v>
      </c>
      <c r="N240" s="2">
        <v>0.57999999999999996</v>
      </c>
      <c r="O240" s="2">
        <v>1.2999999999999999E-2</v>
      </c>
      <c r="P240" s="2">
        <v>0.88</v>
      </c>
      <c r="Q240" s="2">
        <v>0.9</v>
      </c>
      <c r="R240" s="2">
        <v>0.01</v>
      </c>
      <c r="S240" s="2">
        <v>6.9000000000000006E-2</v>
      </c>
      <c r="T240" s="2">
        <v>5.0000000000000001E-3</v>
      </c>
      <c r="U240" s="2">
        <v>2</v>
      </c>
      <c r="V240" s="2">
        <v>110</v>
      </c>
      <c r="W240" s="2">
        <v>12</v>
      </c>
      <c r="X240" s="157" t="s">
        <v>314</v>
      </c>
      <c r="Y240" s="288">
        <v>49684.327000000005</v>
      </c>
      <c r="Z240" s="289">
        <v>18717.041000000001</v>
      </c>
      <c r="AA240" s="290">
        <v>32883.991000000002</v>
      </c>
      <c r="AB240" s="94">
        <v>458875.84400000004</v>
      </c>
      <c r="AC240" s="94">
        <v>13916.945000000002</v>
      </c>
      <c r="AD240" s="291">
        <f t="shared" ref="AD240:AD247" si="29">LOG(AC240)</f>
        <v>4.1435439109027392</v>
      </c>
      <c r="AE240" s="292">
        <f t="shared" si="24"/>
        <v>6980</v>
      </c>
      <c r="AF240" s="291">
        <f>LOG(AE240)</f>
        <v>3.8438554226231609</v>
      </c>
      <c r="AG240" s="98">
        <v>3483251.9969800008</v>
      </c>
      <c r="AH240" s="99">
        <v>2800056</v>
      </c>
      <c r="AI240" s="213">
        <v>2413381.6</v>
      </c>
      <c r="AJ240" s="106">
        <v>386674.4</v>
      </c>
      <c r="AK240" s="120">
        <v>720</v>
      </c>
      <c r="AL240" s="120">
        <v>3280</v>
      </c>
      <c r="AM240" s="120">
        <v>880</v>
      </c>
      <c r="AN240" s="120">
        <v>2100</v>
      </c>
      <c r="AO240" s="120">
        <v>0</v>
      </c>
      <c r="AP240" s="120">
        <v>0</v>
      </c>
      <c r="AQ240" s="120">
        <v>0</v>
      </c>
      <c r="AR240" s="120">
        <v>0</v>
      </c>
      <c r="AS240" s="120">
        <v>0</v>
      </c>
      <c r="AT240" s="120">
        <v>0</v>
      </c>
      <c r="AU240" s="199">
        <v>0</v>
      </c>
      <c r="AV240" s="199">
        <v>0</v>
      </c>
      <c r="AW240" s="199">
        <v>0</v>
      </c>
      <c r="AX240" s="199">
        <v>0</v>
      </c>
      <c r="AY240" s="199">
        <v>0</v>
      </c>
      <c r="AZ240" s="199">
        <v>0</v>
      </c>
      <c r="BA240" s="199">
        <v>0</v>
      </c>
      <c r="BB240" s="199">
        <v>0</v>
      </c>
      <c r="BC240" s="199">
        <v>120</v>
      </c>
      <c r="BD240" s="199">
        <v>20</v>
      </c>
      <c r="BE240" s="199">
        <v>20</v>
      </c>
      <c r="BF240" s="199">
        <v>0</v>
      </c>
      <c r="BG240" s="199">
        <v>0</v>
      </c>
      <c r="BH240" s="199">
        <v>0</v>
      </c>
      <c r="BI240" s="199">
        <v>0</v>
      </c>
      <c r="BJ240" s="199">
        <v>0</v>
      </c>
      <c r="BK240" s="199">
        <v>0</v>
      </c>
      <c r="BL240" s="199">
        <v>0</v>
      </c>
      <c r="BM240" s="199">
        <v>80</v>
      </c>
      <c r="BN240" s="199">
        <v>0</v>
      </c>
      <c r="BO240" s="199">
        <v>0</v>
      </c>
      <c r="BP240" s="199">
        <v>0</v>
      </c>
      <c r="BQ240" s="199">
        <v>0</v>
      </c>
      <c r="BR240" s="199">
        <v>0</v>
      </c>
      <c r="BS240" s="199">
        <v>0</v>
      </c>
      <c r="BT240" s="199">
        <v>0</v>
      </c>
      <c r="BU240" s="199">
        <v>0</v>
      </c>
      <c r="BV240" s="199">
        <v>0</v>
      </c>
      <c r="BW240" s="199">
        <v>80</v>
      </c>
      <c r="BX240" s="199">
        <v>80</v>
      </c>
      <c r="BY240" s="199">
        <v>280</v>
      </c>
      <c r="BZ240" s="199">
        <v>0</v>
      </c>
      <c r="CA240" s="199">
        <v>0</v>
      </c>
      <c r="CB240" s="199">
        <v>0</v>
      </c>
      <c r="CC240" s="199">
        <v>40</v>
      </c>
      <c r="CD240" s="199">
        <v>0</v>
      </c>
      <c r="CE240" s="199">
        <v>0</v>
      </c>
      <c r="CF240" s="199">
        <v>0</v>
      </c>
      <c r="CG240" s="199">
        <v>0</v>
      </c>
      <c r="CH240" s="199">
        <v>0</v>
      </c>
      <c r="CI240" s="199">
        <v>0</v>
      </c>
      <c r="CJ240" s="199">
        <v>0</v>
      </c>
      <c r="CK240" s="199">
        <v>0</v>
      </c>
      <c r="CL240" s="199">
        <v>0</v>
      </c>
      <c r="CM240" s="199">
        <v>0</v>
      </c>
      <c r="CN240" s="199">
        <v>1120</v>
      </c>
      <c r="CO240" s="199">
        <v>600</v>
      </c>
      <c r="CP240" s="199">
        <v>0</v>
      </c>
      <c r="CQ240" s="199">
        <v>0</v>
      </c>
      <c r="CR240" s="199">
        <v>20</v>
      </c>
      <c r="CS240" s="199">
        <v>80</v>
      </c>
      <c r="CT240" s="199">
        <v>0</v>
      </c>
      <c r="CU240" s="199">
        <v>0</v>
      </c>
      <c r="CV240" s="199">
        <v>0</v>
      </c>
      <c r="CW240" s="199">
        <v>0</v>
      </c>
      <c r="CX240" s="199">
        <v>0</v>
      </c>
      <c r="CY240" s="199">
        <v>0</v>
      </c>
      <c r="CZ240" s="199">
        <v>0</v>
      </c>
      <c r="DA240" s="199">
        <v>0</v>
      </c>
      <c r="DB240" s="199">
        <v>0</v>
      </c>
      <c r="DC240" s="199">
        <v>0</v>
      </c>
      <c r="DD240" s="199">
        <v>0</v>
      </c>
      <c r="DE240" s="199">
        <v>0</v>
      </c>
      <c r="DF240" s="199">
        <v>0</v>
      </c>
      <c r="DG240" s="199">
        <v>0</v>
      </c>
      <c r="DH240" s="199">
        <v>0</v>
      </c>
      <c r="DI240" s="199">
        <v>1460</v>
      </c>
      <c r="DJ240" s="199">
        <v>0</v>
      </c>
      <c r="DK240" s="199">
        <v>0</v>
      </c>
      <c r="DL240" s="199">
        <v>0</v>
      </c>
      <c r="DM240" s="199">
        <v>0</v>
      </c>
      <c r="DN240" s="199">
        <v>820</v>
      </c>
      <c r="DO240" s="199">
        <v>0</v>
      </c>
      <c r="DP240" s="199">
        <v>0</v>
      </c>
      <c r="DQ240" s="199">
        <v>0</v>
      </c>
      <c r="DR240" s="199">
        <v>0</v>
      </c>
      <c r="DS240" s="199">
        <v>60</v>
      </c>
      <c r="DT240" s="199">
        <v>0</v>
      </c>
      <c r="DU240" s="199">
        <v>0</v>
      </c>
      <c r="DV240" s="298">
        <v>0</v>
      </c>
      <c r="DW240" s="298">
        <v>0</v>
      </c>
      <c r="DX240" s="298">
        <v>1420</v>
      </c>
      <c r="DY240" s="298">
        <v>200</v>
      </c>
      <c r="DZ240" s="298">
        <v>0</v>
      </c>
      <c r="EA240" s="298">
        <v>0</v>
      </c>
      <c r="EB240" s="298">
        <v>0</v>
      </c>
      <c r="EC240" s="298">
        <v>480</v>
      </c>
      <c r="ED240" s="298">
        <v>0</v>
      </c>
      <c r="EE240" s="298">
        <v>0</v>
      </c>
      <c r="EF240" s="298">
        <v>0</v>
      </c>
      <c r="EG240" s="298">
        <v>0</v>
      </c>
      <c r="EH240" s="298">
        <v>0</v>
      </c>
      <c r="EI240" s="298">
        <v>0</v>
      </c>
      <c r="EJ240" s="298">
        <v>0</v>
      </c>
      <c r="EK240" s="298">
        <v>0</v>
      </c>
      <c r="EL240" s="298">
        <v>0</v>
      </c>
      <c r="EM240" s="298">
        <v>0</v>
      </c>
      <c r="EN240" s="298">
        <v>0</v>
      </c>
      <c r="EO240" s="298">
        <v>0</v>
      </c>
      <c r="EP240" s="298">
        <v>0</v>
      </c>
      <c r="EQ240" s="298">
        <v>0</v>
      </c>
      <c r="ER240" s="298">
        <v>0</v>
      </c>
      <c r="ES240" s="298">
        <v>0</v>
      </c>
    </row>
    <row r="241" spans="1:149" ht="12" customHeight="1">
      <c r="A241" s="53" t="s">
        <v>39</v>
      </c>
      <c r="B241" s="2" t="s">
        <v>20</v>
      </c>
      <c r="C241" s="2" t="s">
        <v>30</v>
      </c>
      <c r="D241" s="2" t="s">
        <v>57</v>
      </c>
      <c r="E241" s="88" t="s">
        <v>114</v>
      </c>
      <c r="F241" s="4">
        <v>4</v>
      </c>
      <c r="G241" s="2" t="s">
        <v>29</v>
      </c>
      <c r="H241" s="2">
        <v>24590</v>
      </c>
      <c r="I241" s="64">
        <v>5.6</v>
      </c>
      <c r="J241" s="64">
        <v>14.98</v>
      </c>
      <c r="K241" s="2">
        <v>21.12</v>
      </c>
      <c r="L241" s="2">
        <v>7.17</v>
      </c>
      <c r="M241" s="2" t="s">
        <v>29</v>
      </c>
      <c r="N241" s="2">
        <v>0.5</v>
      </c>
      <c r="O241" s="2">
        <v>1.0999999999999999E-2</v>
      </c>
      <c r="P241" s="2">
        <v>1.3</v>
      </c>
      <c r="Q241" s="2">
        <v>1.3</v>
      </c>
      <c r="R241" s="2">
        <v>0.65</v>
      </c>
      <c r="S241" s="2">
        <v>7.1999999999999995E-2</v>
      </c>
      <c r="T241" s="2">
        <v>4.2999999999999997E-2</v>
      </c>
      <c r="U241" s="2">
        <v>2.4</v>
      </c>
      <c r="V241" s="2" t="s">
        <v>29</v>
      </c>
      <c r="W241" s="2" t="s">
        <v>29</v>
      </c>
      <c r="X241" s="157" t="s">
        <v>314</v>
      </c>
      <c r="Y241" s="288">
        <v>18950.379000000001</v>
      </c>
      <c r="Z241" s="289">
        <v>5116.7690000000002</v>
      </c>
      <c r="AA241" s="290">
        <v>14733.628000000001</v>
      </c>
      <c r="AB241" s="92">
        <v>179053.58100000001</v>
      </c>
      <c r="AC241" s="92">
        <v>933.35200000000009</v>
      </c>
      <c r="AD241" s="291">
        <f t="shared" si="29"/>
        <v>2.970045462425337</v>
      </c>
      <c r="AE241" s="292">
        <f t="shared" si="24"/>
        <v>3573.3333333333335</v>
      </c>
      <c r="AF241" s="291">
        <f>LOG(AE241)</f>
        <v>3.5530735306370889</v>
      </c>
      <c r="AG241" s="100">
        <v>1049106.3817080001</v>
      </c>
      <c r="AH241" s="99">
        <v>1118355.7000000002</v>
      </c>
      <c r="AI241" s="109">
        <v>681680.3</v>
      </c>
      <c r="AJ241" s="106">
        <v>436675.4</v>
      </c>
      <c r="AK241" s="121">
        <v>520</v>
      </c>
      <c r="AL241" s="121">
        <v>2786.666666666667</v>
      </c>
      <c r="AM241" s="121">
        <v>66.666666666666671</v>
      </c>
      <c r="AN241" s="121">
        <v>186.66666666666669</v>
      </c>
      <c r="AO241" s="121">
        <v>0</v>
      </c>
      <c r="AP241" s="121">
        <v>13.333333333333334</v>
      </c>
      <c r="AQ241" s="121">
        <v>0</v>
      </c>
      <c r="AR241" s="121">
        <v>0</v>
      </c>
      <c r="AS241" s="121">
        <v>0</v>
      </c>
      <c r="AT241" s="121">
        <v>0</v>
      </c>
      <c r="AU241" s="298">
        <v>0</v>
      </c>
      <c r="AV241" s="298">
        <v>0</v>
      </c>
      <c r="AW241" s="298">
        <v>0</v>
      </c>
      <c r="AX241" s="298">
        <v>0</v>
      </c>
      <c r="AY241" s="298">
        <v>0</v>
      </c>
      <c r="AZ241" s="298">
        <v>0</v>
      </c>
      <c r="BA241" s="298">
        <v>0</v>
      </c>
      <c r="BB241" s="298">
        <v>0</v>
      </c>
      <c r="BC241" s="298">
        <v>0</v>
      </c>
      <c r="BD241" s="298">
        <v>40</v>
      </c>
      <c r="BE241" s="298">
        <v>66.666666666666657</v>
      </c>
      <c r="BF241" s="298">
        <v>0</v>
      </c>
      <c r="BG241" s="298">
        <v>0</v>
      </c>
      <c r="BH241" s="298">
        <v>0</v>
      </c>
      <c r="BI241" s="298">
        <v>0</v>
      </c>
      <c r="BJ241" s="298">
        <v>0</v>
      </c>
      <c r="BK241" s="298">
        <v>0</v>
      </c>
      <c r="BL241" s="298">
        <v>0</v>
      </c>
      <c r="BM241" s="298">
        <v>0</v>
      </c>
      <c r="BN241" s="298">
        <v>0</v>
      </c>
      <c r="BO241" s="298">
        <v>0</v>
      </c>
      <c r="BP241" s="298">
        <v>0</v>
      </c>
      <c r="BQ241" s="298">
        <v>0</v>
      </c>
      <c r="BR241" s="298">
        <v>0</v>
      </c>
      <c r="BS241" s="298">
        <v>0</v>
      </c>
      <c r="BT241" s="298">
        <v>0</v>
      </c>
      <c r="BU241" s="298">
        <v>0</v>
      </c>
      <c r="BV241" s="298">
        <v>0</v>
      </c>
      <c r="BW241" s="298">
        <v>0</v>
      </c>
      <c r="BX241" s="298">
        <v>80</v>
      </c>
      <c r="BY241" s="298">
        <v>213.33333333333334</v>
      </c>
      <c r="BZ241" s="298">
        <v>0</v>
      </c>
      <c r="CA241" s="298">
        <v>0</v>
      </c>
      <c r="CB241" s="298">
        <v>0</v>
      </c>
      <c r="CC241" s="298">
        <v>40</v>
      </c>
      <c r="CD241" s="298">
        <v>80</v>
      </c>
      <c r="CE241" s="298">
        <v>0</v>
      </c>
      <c r="CF241" s="298">
        <v>0</v>
      </c>
      <c r="CG241" s="298">
        <v>0</v>
      </c>
      <c r="CH241" s="298">
        <v>0</v>
      </c>
      <c r="CI241" s="298">
        <v>0</v>
      </c>
      <c r="CJ241" s="298">
        <v>0</v>
      </c>
      <c r="CK241" s="298">
        <v>0</v>
      </c>
      <c r="CL241" s="298">
        <v>13.333333333333334</v>
      </c>
      <c r="CM241" s="298">
        <v>0</v>
      </c>
      <c r="CN241" s="298">
        <v>2053.3333333333335</v>
      </c>
      <c r="CO241" s="298">
        <v>720</v>
      </c>
      <c r="CP241" s="298">
        <v>0</v>
      </c>
      <c r="CQ241" s="298">
        <v>0</v>
      </c>
      <c r="CR241" s="298">
        <v>0</v>
      </c>
      <c r="CS241" s="298">
        <v>0</v>
      </c>
      <c r="CT241" s="298">
        <v>0</v>
      </c>
      <c r="CU241" s="298">
        <v>0</v>
      </c>
      <c r="CV241" s="298">
        <v>0</v>
      </c>
      <c r="CW241" s="298">
        <v>0</v>
      </c>
      <c r="CX241" s="298">
        <v>0</v>
      </c>
      <c r="CY241" s="298">
        <v>0</v>
      </c>
      <c r="CZ241" s="298">
        <v>0</v>
      </c>
      <c r="DA241" s="298">
        <v>0</v>
      </c>
      <c r="DB241" s="298">
        <v>0</v>
      </c>
      <c r="DC241" s="298">
        <v>0</v>
      </c>
      <c r="DD241" s="298">
        <v>0</v>
      </c>
      <c r="DE241" s="298">
        <v>0</v>
      </c>
      <c r="DF241" s="298">
        <v>0</v>
      </c>
      <c r="DG241" s="298">
        <v>0</v>
      </c>
      <c r="DH241" s="298">
        <v>0</v>
      </c>
      <c r="DI241" s="298">
        <v>0</v>
      </c>
      <c r="DJ241" s="298">
        <v>0</v>
      </c>
      <c r="DK241" s="298">
        <v>0</v>
      </c>
      <c r="DL241" s="298">
        <v>0</v>
      </c>
      <c r="DM241" s="298">
        <v>0</v>
      </c>
      <c r="DN241" s="298">
        <v>13.333333333333334</v>
      </c>
      <c r="DO241" s="298">
        <v>0</v>
      </c>
      <c r="DP241" s="298">
        <v>0</v>
      </c>
      <c r="DQ241" s="298">
        <v>26.666666666666668</v>
      </c>
      <c r="DR241" s="298">
        <v>0</v>
      </c>
      <c r="DS241" s="298">
        <v>26.666666666666668</v>
      </c>
      <c r="DT241" s="298">
        <v>0</v>
      </c>
      <c r="DU241" s="298">
        <v>0</v>
      </c>
      <c r="DV241" s="298"/>
      <c r="DW241" s="298">
        <v>0</v>
      </c>
      <c r="DX241" s="298">
        <v>53.333333333333336</v>
      </c>
      <c r="DY241" s="298">
        <v>40</v>
      </c>
      <c r="DZ241" s="298">
        <v>0</v>
      </c>
      <c r="EA241" s="298">
        <v>0</v>
      </c>
      <c r="EB241" s="298">
        <v>0</v>
      </c>
      <c r="EC241" s="298">
        <v>93.333333333333343</v>
      </c>
      <c r="ED241" s="298">
        <v>0</v>
      </c>
      <c r="EE241" s="298">
        <v>0</v>
      </c>
      <c r="EF241" s="298">
        <v>0</v>
      </c>
      <c r="EG241" s="298">
        <v>13.333333333333334</v>
      </c>
      <c r="EH241" s="298">
        <v>0</v>
      </c>
      <c r="EI241" s="298">
        <v>0</v>
      </c>
      <c r="EJ241" s="298">
        <v>0</v>
      </c>
      <c r="EK241" s="298">
        <v>0</v>
      </c>
      <c r="EL241" s="298">
        <v>0</v>
      </c>
      <c r="EM241" s="298">
        <v>0</v>
      </c>
      <c r="EN241" s="298">
        <v>0</v>
      </c>
      <c r="EO241" s="298">
        <v>0</v>
      </c>
      <c r="EP241" s="298">
        <v>0</v>
      </c>
      <c r="EQ241" s="298">
        <v>0</v>
      </c>
      <c r="ER241" s="298">
        <v>0</v>
      </c>
      <c r="ES241" s="298">
        <v>0</v>
      </c>
    </row>
    <row r="242" spans="1:149" ht="12" customHeight="1">
      <c r="A242" s="54" t="s">
        <v>40</v>
      </c>
      <c r="B242" s="2" t="s">
        <v>52</v>
      </c>
      <c r="C242" s="2" t="s">
        <v>44</v>
      </c>
      <c r="D242" s="2" t="s">
        <v>45</v>
      </c>
      <c r="E242" s="87" t="s">
        <v>113</v>
      </c>
      <c r="F242" s="4">
        <v>0.50800000000000001</v>
      </c>
      <c r="G242" s="11">
        <v>0.7</v>
      </c>
      <c r="H242" s="11">
        <v>10410</v>
      </c>
      <c r="I242" s="304">
        <v>57.6</v>
      </c>
      <c r="J242" s="304">
        <v>6.43</v>
      </c>
      <c r="K242" s="11">
        <v>26.83</v>
      </c>
      <c r="L242" s="11">
        <v>7.25</v>
      </c>
      <c r="M242" s="11">
        <v>9.7000000000000003E-3</v>
      </c>
      <c r="N242" s="11">
        <v>0.7</v>
      </c>
      <c r="O242" s="2">
        <v>0.01</v>
      </c>
      <c r="P242" s="11">
        <v>0.82</v>
      </c>
      <c r="Q242" s="11">
        <v>0.83</v>
      </c>
      <c r="R242" s="11">
        <v>2.1000000000000001E-2</v>
      </c>
      <c r="S242" s="11">
        <v>5.8999999999999997E-2</v>
      </c>
      <c r="T242" s="2">
        <v>5.0000000000000001E-3</v>
      </c>
      <c r="U242" s="11">
        <v>2.2000000000000002</v>
      </c>
      <c r="V242" s="11">
        <v>110</v>
      </c>
      <c r="W242" s="11">
        <v>19</v>
      </c>
      <c r="X242" s="157" t="s">
        <v>314</v>
      </c>
      <c r="Y242" s="305">
        <v>40200.804000000004</v>
      </c>
      <c r="Z242" s="289">
        <v>5083.4350000000004</v>
      </c>
      <c r="AA242" s="290">
        <v>34384.021000000001</v>
      </c>
      <c r="AB242" s="94">
        <v>191770.50200000001</v>
      </c>
      <c r="AC242" s="94">
        <v>4750.0950000000003</v>
      </c>
      <c r="AD242" s="291">
        <f t="shared" si="29"/>
        <v>3.6767022954276469</v>
      </c>
      <c r="AE242" s="97"/>
      <c r="AF242" s="291">
        <v>3.4</v>
      </c>
      <c r="AG242" s="98">
        <v>4444815.7612040006</v>
      </c>
      <c r="AH242" s="99">
        <v>3333400.0000000005</v>
      </c>
      <c r="AI242" s="213">
        <v>1906704.8000000003</v>
      </c>
      <c r="AJ242" s="106">
        <v>1426695.2000000002</v>
      </c>
      <c r="AK242" s="117">
        <v>0</v>
      </c>
      <c r="AL242" s="117">
        <v>0</v>
      </c>
      <c r="AM242" s="117">
        <v>0</v>
      </c>
      <c r="AN242" s="117">
        <v>0</v>
      </c>
      <c r="AO242" s="122">
        <v>0</v>
      </c>
      <c r="AP242" s="117">
        <v>0</v>
      </c>
      <c r="AQ242" s="117">
        <v>0</v>
      </c>
      <c r="AR242" s="117">
        <v>0</v>
      </c>
      <c r="AS242" s="117">
        <v>0</v>
      </c>
      <c r="AT242" s="119">
        <v>0</v>
      </c>
      <c r="AU242" s="199">
        <v>0</v>
      </c>
      <c r="AV242" s="199">
        <v>0</v>
      </c>
      <c r="AW242" s="199">
        <v>0</v>
      </c>
      <c r="AX242" s="199">
        <v>0</v>
      </c>
      <c r="AY242" s="199">
        <v>0</v>
      </c>
      <c r="AZ242" s="199">
        <v>0</v>
      </c>
      <c r="BA242" s="199">
        <v>0</v>
      </c>
      <c r="BB242" s="199">
        <v>0</v>
      </c>
      <c r="BC242" s="199">
        <v>0</v>
      </c>
      <c r="BD242" s="199">
        <v>0</v>
      </c>
      <c r="BE242" s="199">
        <v>0</v>
      </c>
      <c r="BF242" s="199">
        <v>0</v>
      </c>
      <c r="BG242" s="199">
        <v>0</v>
      </c>
      <c r="BH242" s="199">
        <v>0</v>
      </c>
      <c r="BI242" s="199">
        <v>0</v>
      </c>
      <c r="BJ242" s="199">
        <v>0</v>
      </c>
      <c r="BK242" s="199">
        <v>0</v>
      </c>
      <c r="BL242" s="199">
        <v>0</v>
      </c>
      <c r="BM242" s="199">
        <v>0</v>
      </c>
      <c r="BN242" s="199">
        <v>0</v>
      </c>
      <c r="BO242" s="199">
        <v>0</v>
      </c>
      <c r="BP242" s="199">
        <v>0</v>
      </c>
      <c r="BQ242" s="199">
        <v>0</v>
      </c>
      <c r="BR242" s="199">
        <v>0</v>
      </c>
      <c r="BS242" s="199">
        <v>0</v>
      </c>
      <c r="BT242" s="199">
        <v>0</v>
      </c>
      <c r="BU242" s="199">
        <v>0</v>
      </c>
      <c r="BV242" s="199">
        <v>0</v>
      </c>
      <c r="BW242" s="199">
        <v>0</v>
      </c>
      <c r="BX242" s="199">
        <v>0</v>
      </c>
      <c r="BY242" s="199">
        <v>0</v>
      </c>
      <c r="BZ242" s="199">
        <v>0</v>
      </c>
      <c r="CA242" s="199">
        <v>0</v>
      </c>
      <c r="CB242" s="199">
        <v>0</v>
      </c>
      <c r="CC242" s="199">
        <v>0</v>
      </c>
      <c r="CD242" s="199">
        <v>0</v>
      </c>
      <c r="CE242" s="199">
        <v>0</v>
      </c>
      <c r="CF242" s="199">
        <v>0</v>
      </c>
      <c r="CG242" s="199">
        <v>0</v>
      </c>
      <c r="CH242" s="199">
        <v>0</v>
      </c>
      <c r="CI242" s="199">
        <v>0</v>
      </c>
      <c r="CJ242" s="199">
        <v>0</v>
      </c>
      <c r="CK242" s="199">
        <v>0</v>
      </c>
      <c r="CL242" s="199">
        <v>0</v>
      </c>
      <c r="CM242" s="199">
        <v>0</v>
      </c>
      <c r="CN242" s="199">
        <v>0</v>
      </c>
      <c r="CO242" s="199">
        <v>0</v>
      </c>
      <c r="CP242" s="199">
        <v>0</v>
      </c>
      <c r="CQ242" s="199">
        <v>0</v>
      </c>
      <c r="CR242" s="199">
        <v>0</v>
      </c>
      <c r="CS242" s="199">
        <v>0</v>
      </c>
      <c r="CT242" s="199">
        <v>0</v>
      </c>
      <c r="CU242" s="199">
        <v>0</v>
      </c>
      <c r="CV242" s="199">
        <v>0</v>
      </c>
      <c r="CW242" s="199">
        <v>0</v>
      </c>
      <c r="CX242" s="199">
        <v>0</v>
      </c>
      <c r="CY242" s="199">
        <v>0</v>
      </c>
      <c r="CZ242" s="199">
        <v>0</v>
      </c>
      <c r="DA242" s="199">
        <v>0</v>
      </c>
      <c r="DB242" s="199">
        <v>0</v>
      </c>
      <c r="DC242" s="199">
        <v>0</v>
      </c>
      <c r="DD242" s="199">
        <v>0</v>
      </c>
      <c r="DE242" s="199">
        <v>0</v>
      </c>
      <c r="DF242" s="199">
        <v>0</v>
      </c>
      <c r="DG242" s="199">
        <v>0</v>
      </c>
      <c r="DH242" s="199">
        <v>0</v>
      </c>
      <c r="DI242" s="199">
        <v>0</v>
      </c>
      <c r="DJ242" s="199">
        <v>0</v>
      </c>
      <c r="DK242" s="199">
        <v>0</v>
      </c>
      <c r="DL242" s="199">
        <v>0</v>
      </c>
      <c r="DM242" s="199">
        <v>0</v>
      </c>
      <c r="DN242" s="199">
        <v>0</v>
      </c>
      <c r="DO242" s="199">
        <v>0</v>
      </c>
      <c r="DP242" s="199">
        <v>0</v>
      </c>
      <c r="DQ242" s="199">
        <v>0</v>
      </c>
      <c r="DR242" s="199">
        <v>0</v>
      </c>
      <c r="DS242" s="199">
        <v>0</v>
      </c>
      <c r="DT242" s="199">
        <v>0</v>
      </c>
      <c r="DU242" s="199">
        <v>0</v>
      </c>
      <c r="DV242" s="199">
        <v>0</v>
      </c>
      <c r="DW242" s="199">
        <v>0</v>
      </c>
      <c r="DX242" s="199">
        <v>0</v>
      </c>
      <c r="DY242" s="199">
        <v>0</v>
      </c>
      <c r="DZ242" s="199">
        <v>0</v>
      </c>
      <c r="EA242" s="199">
        <v>0</v>
      </c>
      <c r="EB242" s="199">
        <v>0</v>
      </c>
      <c r="EC242" s="199">
        <v>0</v>
      </c>
      <c r="ED242" s="199">
        <v>0</v>
      </c>
      <c r="EE242" s="199">
        <v>0</v>
      </c>
      <c r="EF242" s="199">
        <v>0</v>
      </c>
      <c r="EG242" s="199">
        <v>0</v>
      </c>
      <c r="EH242" s="199">
        <v>0</v>
      </c>
      <c r="EI242" s="199">
        <v>0</v>
      </c>
      <c r="EJ242" s="199">
        <v>0</v>
      </c>
      <c r="EK242" s="199">
        <v>0</v>
      </c>
      <c r="EL242" s="199">
        <v>0</v>
      </c>
      <c r="EM242" s="199">
        <v>0</v>
      </c>
      <c r="EN242" s="199">
        <v>0</v>
      </c>
      <c r="EO242" s="199">
        <v>0</v>
      </c>
      <c r="EP242" s="199">
        <v>0</v>
      </c>
      <c r="EQ242" s="199">
        <v>0</v>
      </c>
      <c r="ER242" s="199">
        <v>0</v>
      </c>
      <c r="ES242" s="199">
        <v>0</v>
      </c>
    </row>
    <row r="243" spans="1:149" ht="12" customHeight="1">
      <c r="A243" s="54" t="s">
        <v>40</v>
      </c>
      <c r="B243" s="2" t="s">
        <v>52</v>
      </c>
      <c r="C243" s="2" t="s">
        <v>44</v>
      </c>
      <c r="D243" s="2" t="s">
        <v>45</v>
      </c>
      <c r="E243" s="88" t="s">
        <v>114</v>
      </c>
      <c r="F243" s="4">
        <v>3.7</v>
      </c>
      <c r="G243" s="2" t="s">
        <v>29</v>
      </c>
      <c r="H243" s="2">
        <v>13120</v>
      </c>
      <c r="I243" s="64">
        <v>45.7</v>
      </c>
      <c r="J243" s="64">
        <v>8.9499999999999993</v>
      </c>
      <c r="K243" s="2">
        <v>26.98</v>
      </c>
      <c r="L243" s="2">
        <v>7.16</v>
      </c>
      <c r="M243" s="2" t="s">
        <v>29</v>
      </c>
      <c r="N243" s="2">
        <v>0.68</v>
      </c>
      <c r="O243" s="2">
        <v>0.01</v>
      </c>
      <c r="P243" s="2">
        <v>0.85</v>
      </c>
      <c r="Q243" s="2">
        <v>0.86</v>
      </c>
      <c r="R243" s="2">
        <v>2.3E-2</v>
      </c>
      <c r="S243" s="2">
        <v>7.3999999999999996E-2</v>
      </c>
      <c r="T243" s="2">
        <v>5.0000000000000001E-3</v>
      </c>
      <c r="U243" s="2">
        <v>2.5</v>
      </c>
      <c r="V243" s="2" t="s">
        <v>29</v>
      </c>
      <c r="W243" s="2" t="s">
        <v>29</v>
      </c>
      <c r="X243" s="157" t="s">
        <v>314</v>
      </c>
      <c r="Y243" s="288">
        <v>90301.806000000011</v>
      </c>
      <c r="Z243" s="289">
        <v>11233.558000000001</v>
      </c>
      <c r="AA243" s="290">
        <v>77368.214000000007</v>
      </c>
      <c r="AB243" s="92">
        <v>343123.52900000004</v>
      </c>
      <c r="AC243" s="92">
        <v>3800.0760000000005</v>
      </c>
      <c r="AD243" s="291">
        <f t="shared" si="29"/>
        <v>3.5797922824195907</v>
      </c>
      <c r="AE243" s="97"/>
      <c r="AF243" s="291">
        <v>3.4</v>
      </c>
      <c r="AG243" s="100">
        <v>6598386.6317600012</v>
      </c>
      <c r="AH243" s="99">
        <v>3785075.7</v>
      </c>
      <c r="AI243" s="109">
        <v>2088375.1</v>
      </c>
      <c r="AJ243" s="106">
        <v>1696700.6</v>
      </c>
      <c r="AK243" s="123">
        <v>0</v>
      </c>
      <c r="AL243" s="123">
        <v>0</v>
      </c>
      <c r="AM243" s="123">
        <v>0</v>
      </c>
      <c r="AN243" s="123">
        <v>0</v>
      </c>
      <c r="AO243" s="123">
        <v>0</v>
      </c>
      <c r="AP243" s="123">
        <v>0</v>
      </c>
      <c r="AQ243" s="123">
        <v>0</v>
      </c>
      <c r="AR243" s="123">
        <v>0</v>
      </c>
      <c r="AS243" s="123">
        <v>0</v>
      </c>
      <c r="AT243" s="115">
        <v>0</v>
      </c>
      <c r="AU243" s="199">
        <v>0</v>
      </c>
      <c r="AV243" s="199">
        <v>0</v>
      </c>
      <c r="AW243" s="199">
        <v>0</v>
      </c>
      <c r="AX243" s="199">
        <v>0</v>
      </c>
      <c r="AY243" s="199">
        <v>0</v>
      </c>
      <c r="AZ243" s="199">
        <v>0</v>
      </c>
      <c r="BA243" s="199">
        <v>0</v>
      </c>
      <c r="BB243" s="199">
        <v>0</v>
      </c>
      <c r="BC243" s="199">
        <v>0</v>
      </c>
      <c r="BD243" s="199">
        <v>0</v>
      </c>
      <c r="BE243" s="199">
        <v>0</v>
      </c>
      <c r="BF243" s="199">
        <v>0</v>
      </c>
      <c r="BG243" s="199">
        <v>0</v>
      </c>
      <c r="BH243" s="199">
        <v>0</v>
      </c>
      <c r="BI243" s="199">
        <v>0</v>
      </c>
      <c r="BJ243" s="199">
        <v>0</v>
      </c>
      <c r="BK243" s="199">
        <v>0</v>
      </c>
      <c r="BL243" s="199">
        <v>0</v>
      </c>
      <c r="BM243" s="199">
        <v>0</v>
      </c>
      <c r="BN243" s="199">
        <v>0</v>
      </c>
      <c r="BO243" s="199">
        <v>0</v>
      </c>
      <c r="BP243" s="199">
        <v>0</v>
      </c>
      <c r="BQ243" s="199">
        <v>0</v>
      </c>
      <c r="BR243" s="199">
        <v>0</v>
      </c>
      <c r="BS243" s="199">
        <v>0</v>
      </c>
      <c r="BT243" s="199">
        <v>0</v>
      </c>
      <c r="BU243" s="199">
        <v>0</v>
      </c>
      <c r="BV243" s="199">
        <v>0</v>
      </c>
      <c r="BW243" s="199">
        <v>0</v>
      </c>
      <c r="BX243" s="199">
        <v>0</v>
      </c>
      <c r="BY243" s="199">
        <v>0</v>
      </c>
      <c r="BZ243" s="199">
        <v>0</v>
      </c>
      <c r="CA243" s="199">
        <v>0</v>
      </c>
      <c r="CB243" s="199">
        <v>0</v>
      </c>
      <c r="CC243" s="199">
        <v>0</v>
      </c>
      <c r="CD243" s="199">
        <v>0</v>
      </c>
      <c r="CE243" s="199">
        <v>0</v>
      </c>
      <c r="CF243" s="199">
        <v>0</v>
      </c>
      <c r="CG243" s="199">
        <v>0</v>
      </c>
      <c r="CH243" s="199">
        <v>0</v>
      </c>
      <c r="CI243" s="199">
        <v>0</v>
      </c>
      <c r="CJ243" s="199">
        <v>0</v>
      </c>
      <c r="CK243" s="199">
        <v>0</v>
      </c>
      <c r="CL243" s="199">
        <v>0</v>
      </c>
      <c r="CM243" s="199">
        <v>0</v>
      </c>
      <c r="CN243" s="199">
        <v>0</v>
      </c>
      <c r="CO243" s="199">
        <v>0</v>
      </c>
      <c r="CP243" s="199">
        <v>0</v>
      </c>
      <c r="CQ243" s="199">
        <v>0</v>
      </c>
      <c r="CR243" s="199">
        <v>0</v>
      </c>
      <c r="CS243" s="199">
        <v>0</v>
      </c>
      <c r="CT243" s="199">
        <v>0</v>
      </c>
      <c r="CU243" s="199">
        <v>0</v>
      </c>
      <c r="CV243" s="199">
        <v>0</v>
      </c>
      <c r="CW243" s="199">
        <v>0</v>
      </c>
      <c r="CX243" s="199">
        <v>0</v>
      </c>
      <c r="CY243" s="199">
        <v>0</v>
      </c>
      <c r="CZ243" s="199">
        <v>0</v>
      </c>
      <c r="DA243" s="199">
        <v>0</v>
      </c>
      <c r="DB243" s="199">
        <v>0</v>
      </c>
      <c r="DC243" s="199">
        <v>0</v>
      </c>
      <c r="DD243" s="199">
        <v>0</v>
      </c>
      <c r="DE243" s="199">
        <v>0</v>
      </c>
      <c r="DF243" s="199">
        <v>0</v>
      </c>
      <c r="DG243" s="199">
        <v>0</v>
      </c>
      <c r="DH243" s="199">
        <v>0</v>
      </c>
      <c r="DI243" s="199">
        <v>0</v>
      </c>
      <c r="DJ243" s="199">
        <v>0</v>
      </c>
      <c r="DK243" s="199">
        <v>0</v>
      </c>
      <c r="DL243" s="199">
        <v>0</v>
      </c>
      <c r="DM243" s="199">
        <v>0</v>
      </c>
      <c r="DN243" s="199">
        <v>0</v>
      </c>
      <c r="DO243" s="199">
        <v>0</v>
      </c>
      <c r="DP243" s="199">
        <v>0</v>
      </c>
      <c r="DQ243" s="199">
        <v>0</v>
      </c>
      <c r="DR243" s="199">
        <v>0</v>
      </c>
      <c r="DS243" s="199">
        <v>0</v>
      </c>
      <c r="DT243" s="199">
        <v>0</v>
      </c>
      <c r="DU243" s="199">
        <v>0</v>
      </c>
      <c r="DV243" s="199">
        <v>0</v>
      </c>
      <c r="DW243" s="199">
        <v>0</v>
      </c>
      <c r="DX243" s="199">
        <v>0</v>
      </c>
      <c r="DY243" s="199">
        <v>0</v>
      </c>
      <c r="DZ243" s="199">
        <v>0</v>
      </c>
      <c r="EA243" s="199">
        <v>0</v>
      </c>
      <c r="EB243" s="199">
        <v>0</v>
      </c>
      <c r="EC243" s="199">
        <v>0</v>
      </c>
      <c r="ED243" s="199">
        <v>0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</row>
    <row r="244" spans="1:149" ht="12" customHeight="1">
      <c r="A244" s="54" t="s">
        <v>40</v>
      </c>
      <c r="B244" s="2" t="s">
        <v>54</v>
      </c>
      <c r="C244" s="2" t="s">
        <v>44</v>
      </c>
      <c r="D244" s="2" t="s">
        <v>45</v>
      </c>
      <c r="E244" s="87" t="s">
        <v>113</v>
      </c>
      <c r="F244" s="4">
        <v>0.52200000000000002</v>
      </c>
      <c r="G244" s="2">
        <v>0.5</v>
      </c>
      <c r="H244" s="2">
        <v>11500</v>
      </c>
      <c r="I244" s="64">
        <v>66.2</v>
      </c>
      <c r="J244" s="64">
        <v>10.69</v>
      </c>
      <c r="K244" s="2">
        <v>28.25</v>
      </c>
      <c r="L244" s="2">
        <v>7.23</v>
      </c>
      <c r="M244" s="2">
        <v>2.1000000000000001E-2</v>
      </c>
      <c r="N244" s="2">
        <v>0.71</v>
      </c>
      <c r="O244" s="2">
        <v>0.01</v>
      </c>
      <c r="P244" s="2">
        <v>0.94</v>
      </c>
      <c r="Q244" s="2">
        <v>0.94</v>
      </c>
      <c r="R244" s="2">
        <v>0.01</v>
      </c>
      <c r="S244" s="2">
        <v>7.9000000000000001E-2</v>
      </c>
      <c r="T244" s="2">
        <v>6.0000000000000001E-3</v>
      </c>
      <c r="U244" s="2">
        <v>2.9</v>
      </c>
      <c r="V244" s="2">
        <v>110</v>
      </c>
      <c r="W244" s="2">
        <v>14</v>
      </c>
      <c r="X244" s="157" t="s">
        <v>314</v>
      </c>
      <c r="Y244" s="288">
        <v>16100.322000000002</v>
      </c>
      <c r="Z244" s="289">
        <v>9083.5150000000012</v>
      </c>
      <c r="AA244" s="290">
        <v>6716.8010000000004</v>
      </c>
      <c r="AB244" s="92">
        <v>158486.50300000003</v>
      </c>
      <c r="AC244" s="92">
        <v>18000.36</v>
      </c>
      <c r="AD244" s="291">
        <f t="shared" si="29"/>
        <v>4.2552811909060866</v>
      </c>
      <c r="AE244" s="292">
        <f t="shared" ref="AE244:AE289" si="30">SUM(AK244:AT244)</f>
        <v>10100</v>
      </c>
      <c r="AF244" s="291">
        <f>LOG(AE244)</f>
        <v>4.0043213737826422</v>
      </c>
      <c r="AG244" s="98">
        <v>3427144.5415200009</v>
      </c>
      <c r="AH244" s="99">
        <v>1876704.2000000002</v>
      </c>
      <c r="AI244" s="213">
        <v>901684.70000000007</v>
      </c>
      <c r="AJ244" s="106">
        <v>975019.50000000012</v>
      </c>
      <c r="AK244" s="115">
        <v>4050</v>
      </c>
      <c r="AL244" s="115">
        <v>2475</v>
      </c>
      <c r="AM244" s="115">
        <v>0</v>
      </c>
      <c r="AN244" s="115">
        <v>100</v>
      </c>
      <c r="AO244" s="116">
        <v>0</v>
      </c>
      <c r="AP244" s="115">
        <v>3475</v>
      </c>
      <c r="AQ244" s="115">
        <v>0</v>
      </c>
      <c r="AR244" s="115">
        <v>0</v>
      </c>
      <c r="AS244" s="115">
        <v>0</v>
      </c>
      <c r="AT244" s="115">
        <v>0</v>
      </c>
      <c r="AU244" s="199">
        <v>0</v>
      </c>
      <c r="AV244" s="199">
        <v>0</v>
      </c>
      <c r="AW244" s="199">
        <v>0</v>
      </c>
      <c r="AX244" s="199">
        <v>0</v>
      </c>
      <c r="AY244" s="199">
        <v>0</v>
      </c>
      <c r="AZ244" s="199">
        <v>0</v>
      </c>
      <c r="BA244" s="199">
        <v>0</v>
      </c>
      <c r="BB244" s="199">
        <v>0</v>
      </c>
      <c r="BC244" s="199">
        <v>225</v>
      </c>
      <c r="BD244" s="199">
        <v>0</v>
      </c>
      <c r="BE244" s="199">
        <v>25</v>
      </c>
      <c r="BF244" s="199">
        <v>0</v>
      </c>
      <c r="BG244" s="199">
        <v>0</v>
      </c>
      <c r="BH244" s="199">
        <v>0</v>
      </c>
      <c r="BI244" s="199">
        <v>0</v>
      </c>
      <c r="BJ244" s="199">
        <v>0</v>
      </c>
      <c r="BK244" s="199">
        <v>0</v>
      </c>
      <c r="BL244" s="199">
        <v>0</v>
      </c>
      <c r="BM244" s="199">
        <v>3700</v>
      </c>
      <c r="BN244" s="199">
        <v>0</v>
      </c>
      <c r="BO244" s="199">
        <v>0</v>
      </c>
      <c r="BP244" s="199">
        <v>0</v>
      </c>
      <c r="BQ244" s="199">
        <v>0</v>
      </c>
      <c r="BR244" s="199">
        <v>0</v>
      </c>
      <c r="BS244" s="199">
        <v>0</v>
      </c>
      <c r="BT244" s="199">
        <v>0</v>
      </c>
      <c r="BU244" s="199">
        <v>0</v>
      </c>
      <c r="BV244" s="199">
        <v>0</v>
      </c>
      <c r="BW244" s="199">
        <v>25</v>
      </c>
      <c r="BX244" s="199">
        <v>0</v>
      </c>
      <c r="BY244" s="199">
        <v>75</v>
      </c>
      <c r="BZ244" s="199">
        <v>0</v>
      </c>
      <c r="CA244" s="199">
        <v>0</v>
      </c>
      <c r="CB244" s="199">
        <v>0</v>
      </c>
      <c r="CC244" s="199">
        <v>0</v>
      </c>
      <c r="CD244" s="199">
        <v>0</v>
      </c>
      <c r="CE244" s="199">
        <v>0</v>
      </c>
      <c r="CF244" s="199">
        <v>0</v>
      </c>
      <c r="CG244" s="199">
        <v>0</v>
      </c>
      <c r="CH244" s="199">
        <v>0</v>
      </c>
      <c r="CI244" s="199">
        <v>0</v>
      </c>
      <c r="CJ244" s="199">
        <v>0</v>
      </c>
      <c r="CK244" s="199">
        <v>0</v>
      </c>
      <c r="CL244" s="199">
        <v>0</v>
      </c>
      <c r="CM244" s="199">
        <v>0</v>
      </c>
      <c r="CN244" s="199">
        <v>450</v>
      </c>
      <c r="CO244" s="199">
        <v>0</v>
      </c>
      <c r="CP244" s="199">
        <v>0</v>
      </c>
      <c r="CQ244" s="199">
        <v>0</v>
      </c>
      <c r="CR244" s="199">
        <v>0</v>
      </c>
      <c r="CS244" s="199">
        <v>0</v>
      </c>
      <c r="CT244" s="199">
        <v>0</v>
      </c>
      <c r="CU244" s="199">
        <v>0</v>
      </c>
      <c r="CV244" s="199">
        <v>0</v>
      </c>
      <c r="CW244" s="199">
        <v>0</v>
      </c>
      <c r="CX244" s="199">
        <v>100</v>
      </c>
      <c r="CY244" s="199">
        <v>0</v>
      </c>
      <c r="CZ244" s="199">
        <v>0</v>
      </c>
      <c r="DA244" s="199">
        <v>75</v>
      </c>
      <c r="DB244" s="199">
        <v>0</v>
      </c>
      <c r="DC244" s="199">
        <v>25</v>
      </c>
      <c r="DD244" s="199">
        <v>0</v>
      </c>
      <c r="DE244" s="199">
        <v>0</v>
      </c>
      <c r="DF244" s="199">
        <v>0</v>
      </c>
      <c r="DG244" s="199">
        <v>0</v>
      </c>
      <c r="DH244" s="199">
        <v>0</v>
      </c>
      <c r="DI244" s="199">
        <v>1825</v>
      </c>
      <c r="DJ244" s="199">
        <v>0</v>
      </c>
      <c r="DK244" s="199">
        <v>0</v>
      </c>
      <c r="DL244" s="199">
        <v>0</v>
      </c>
      <c r="DM244" s="199">
        <v>0</v>
      </c>
      <c r="DN244" s="199">
        <v>0</v>
      </c>
      <c r="DO244" s="199">
        <v>0</v>
      </c>
      <c r="DP244" s="199">
        <v>0</v>
      </c>
      <c r="DQ244" s="199">
        <v>0</v>
      </c>
      <c r="DR244" s="199">
        <v>0</v>
      </c>
      <c r="DS244" s="199">
        <v>0</v>
      </c>
      <c r="DT244" s="199">
        <v>0</v>
      </c>
      <c r="DU244" s="199">
        <v>0</v>
      </c>
      <c r="DV244" s="199">
        <v>0</v>
      </c>
      <c r="DW244" s="199">
        <v>0</v>
      </c>
      <c r="DX244" s="199">
        <v>0</v>
      </c>
      <c r="DY244" s="199">
        <v>50</v>
      </c>
      <c r="DZ244" s="199">
        <v>50</v>
      </c>
      <c r="EA244" s="199">
        <v>0</v>
      </c>
      <c r="EB244" s="199">
        <v>0</v>
      </c>
      <c r="EC244" s="199">
        <v>0</v>
      </c>
      <c r="ED244" s="199">
        <v>0</v>
      </c>
      <c r="EE244" s="199">
        <v>0</v>
      </c>
      <c r="EF244" s="199">
        <v>0</v>
      </c>
      <c r="EG244" s="199">
        <v>3475</v>
      </c>
      <c r="EH244" s="199">
        <v>0</v>
      </c>
      <c r="EI244" s="199">
        <v>0</v>
      </c>
      <c r="EJ244" s="199">
        <v>0</v>
      </c>
      <c r="EK244" s="199">
        <v>0</v>
      </c>
      <c r="EL244" s="199">
        <v>0</v>
      </c>
      <c r="EM244" s="199">
        <v>0</v>
      </c>
      <c r="EN244" s="199">
        <v>0</v>
      </c>
      <c r="EO244" s="199">
        <v>0</v>
      </c>
      <c r="EP244" s="199">
        <v>0</v>
      </c>
      <c r="EQ244" s="199">
        <v>0</v>
      </c>
      <c r="ER244" s="199">
        <v>0</v>
      </c>
      <c r="ES244" s="199">
        <v>0</v>
      </c>
    </row>
    <row r="245" spans="1:149" ht="12" customHeight="1" thickBot="1">
      <c r="A245" s="60" t="s">
        <v>40</v>
      </c>
      <c r="B245" s="12" t="s">
        <v>54</v>
      </c>
      <c r="C245" s="12" t="s">
        <v>44</v>
      </c>
      <c r="D245" s="12" t="s">
        <v>45</v>
      </c>
      <c r="E245" s="89" t="s">
        <v>114</v>
      </c>
      <c r="F245" s="14">
        <v>3.2</v>
      </c>
      <c r="G245" s="2" t="s">
        <v>29</v>
      </c>
      <c r="H245" s="2">
        <v>14470</v>
      </c>
      <c r="I245" s="64">
        <v>32.200000000000003</v>
      </c>
      <c r="J245" s="64">
        <v>13.65</v>
      </c>
      <c r="K245" s="2">
        <v>27.18</v>
      </c>
      <c r="L245" s="2">
        <v>7.04</v>
      </c>
      <c r="M245" s="2" t="s">
        <v>29</v>
      </c>
      <c r="N245" s="2">
        <v>0.86</v>
      </c>
      <c r="O245" s="2">
        <v>0.01</v>
      </c>
      <c r="P245" s="2">
        <v>1</v>
      </c>
      <c r="Q245" s="2">
        <v>1</v>
      </c>
      <c r="R245" s="2">
        <v>0.01</v>
      </c>
      <c r="S245" s="2">
        <v>7.9000000000000001E-2</v>
      </c>
      <c r="T245" s="2">
        <v>6.0000000000000001E-3</v>
      </c>
      <c r="U245" s="2">
        <v>3.3</v>
      </c>
      <c r="V245" s="2" t="s">
        <v>29</v>
      </c>
      <c r="W245" s="2" t="s">
        <v>29</v>
      </c>
      <c r="X245" s="157" t="s">
        <v>314</v>
      </c>
      <c r="Y245" s="288">
        <v>35467.376000000004</v>
      </c>
      <c r="Z245" s="289">
        <v>7616.8190000000004</v>
      </c>
      <c r="AA245" s="290">
        <v>27233.878000000004</v>
      </c>
      <c r="AB245" s="93">
        <v>165519.97700000001</v>
      </c>
      <c r="AC245" s="93">
        <v>14216.951000000001</v>
      </c>
      <c r="AD245" s="291">
        <f t="shared" si="29"/>
        <v>4.15280646658666</v>
      </c>
      <c r="AE245" s="292">
        <f t="shared" si="30"/>
        <v>3437.5</v>
      </c>
      <c r="AF245" s="291">
        <f>LOG(AE245)</f>
        <v>3.5362427068383191</v>
      </c>
      <c r="AG245" s="101">
        <v>2605989.9187560002</v>
      </c>
      <c r="AH245" s="102">
        <v>1685033.7000000002</v>
      </c>
      <c r="AI245" s="110">
        <v>793349.20000000007</v>
      </c>
      <c r="AJ245" s="110">
        <v>891684.50000000012</v>
      </c>
      <c r="AK245" s="123">
        <v>2787.5</v>
      </c>
      <c r="AL245" s="123">
        <v>525</v>
      </c>
      <c r="AM245" s="123">
        <v>0</v>
      </c>
      <c r="AN245" s="123">
        <v>12.5</v>
      </c>
      <c r="AO245" s="123">
        <v>0</v>
      </c>
      <c r="AP245" s="123">
        <v>100</v>
      </c>
      <c r="AQ245" s="123">
        <v>0</v>
      </c>
      <c r="AR245" s="123">
        <v>0</v>
      </c>
      <c r="AS245" s="123">
        <v>0</v>
      </c>
      <c r="AT245" s="122">
        <v>12.5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350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1987.5</v>
      </c>
      <c r="BN245" s="199">
        <v>12.5</v>
      </c>
      <c r="BO245" s="199">
        <v>0</v>
      </c>
      <c r="BP245" s="199">
        <v>0</v>
      </c>
      <c r="BQ245" s="199">
        <v>12.5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150</v>
      </c>
      <c r="BX245" s="199">
        <v>0</v>
      </c>
      <c r="BY245" s="199">
        <v>262.5</v>
      </c>
      <c r="BZ245" s="199">
        <v>0</v>
      </c>
      <c r="CA245" s="199">
        <v>0</v>
      </c>
      <c r="CB245" s="199">
        <v>0</v>
      </c>
      <c r="CC245" s="199">
        <v>0</v>
      </c>
      <c r="CD245" s="199">
        <v>12.5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312.5</v>
      </c>
      <c r="CO245" s="199">
        <v>0</v>
      </c>
      <c r="CP245" s="199">
        <v>25</v>
      </c>
      <c r="CQ245" s="199">
        <v>0</v>
      </c>
      <c r="CR245" s="199">
        <v>25</v>
      </c>
      <c r="CS245" s="199">
        <v>0</v>
      </c>
      <c r="CT245" s="199">
        <v>0</v>
      </c>
      <c r="CU245" s="199">
        <v>0</v>
      </c>
      <c r="CV245" s="199">
        <v>0</v>
      </c>
      <c r="CW245" s="199">
        <v>12.5</v>
      </c>
      <c r="CX245" s="199">
        <v>0</v>
      </c>
      <c r="CY245" s="199">
        <v>0</v>
      </c>
      <c r="CZ245" s="199">
        <v>0</v>
      </c>
      <c r="DA245" s="199">
        <v>62.5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87.5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12.5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100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12.5</v>
      </c>
      <c r="EQ245" s="199">
        <v>0</v>
      </c>
      <c r="ER245" s="199">
        <v>0</v>
      </c>
      <c r="ES245" s="199">
        <v>0</v>
      </c>
    </row>
    <row r="246" spans="1:149" ht="12" customHeight="1">
      <c r="A246" s="59" t="s">
        <v>40</v>
      </c>
      <c r="B246" s="11" t="s">
        <v>58</v>
      </c>
      <c r="C246" s="11" t="s">
        <v>56</v>
      </c>
      <c r="D246" s="11" t="s">
        <v>57</v>
      </c>
      <c r="E246" s="90" t="s">
        <v>113</v>
      </c>
      <c r="F246" s="13">
        <v>0.51</v>
      </c>
      <c r="G246" s="2">
        <v>0.7</v>
      </c>
      <c r="H246" s="2">
        <v>19570</v>
      </c>
      <c r="I246" s="64">
        <v>70.2</v>
      </c>
      <c r="J246" s="64">
        <v>13.52</v>
      </c>
      <c r="K246" s="2">
        <v>29.91</v>
      </c>
      <c r="L246" s="2">
        <v>7.33</v>
      </c>
      <c r="M246" s="2">
        <v>3.2000000000000001E-2</v>
      </c>
      <c r="N246" s="2">
        <v>0.83</v>
      </c>
      <c r="O246" s="2">
        <v>0.01</v>
      </c>
      <c r="P246" s="2">
        <v>1.3</v>
      </c>
      <c r="Q246" s="2">
        <v>1.3</v>
      </c>
      <c r="R246" s="2">
        <v>0.01</v>
      </c>
      <c r="S246" s="2">
        <v>0.09</v>
      </c>
      <c r="T246" s="2">
        <v>6.0000000000000001E-3</v>
      </c>
      <c r="U246" s="2">
        <v>4.2</v>
      </c>
      <c r="V246" s="2">
        <v>130</v>
      </c>
      <c r="W246" s="2">
        <v>8</v>
      </c>
      <c r="X246" s="157" t="s">
        <v>314</v>
      </c>
      <c r="Y246" s="288">
        <v>42667.519999999997</v>
      </c>
      <c r="Z246" s="289">
        <v>6166.79</v>
      </c>
      <c r="AA246" s="290">
        <v>35867.384000000005</v>
      </c>
      <c r="AB246" s="94">
        <v>254288.41900000002</v>
      </c>
      <c r="AC246" s="94">
        <v>6633.4660000000003</v>
      </c>
      <c r="AD246" s="291">
        <f t="shared" si="29"/>
        <v>3.8217405074928243</v>
      </c>
      <c r="AE246" s="292">
        <f t="shared" si="30"/>
        <v>5857.1428571428569</v>
      </c>
      <c r="AF246" s="291">
        <f>LOG(AE246)</f>
        <v>3.7676858167054785</v>
      </c>
      <c r="AG246" s="98">
        <v>4957295.0772520015</v>
      </c>
      <c r="AH246" s="99">
        <v>4321753.1000000006</v>
      </c>
      <c r="AI246" s="213">
        <v>2280045.6</v>
      </c>
      <c r="AJ246" s="106">
        <v>2041707.5000000002</v>
      </c>
      <c r="AK246" s="114">
        <v>14.285714285714286</v>
      </c>
      <c r="AL246" s="114">
        <v>1271.4285714285713</v>
      </c>
      <c r="AM246" s="114">
        <v>0</v>
      </c>
      <c r="AN246" s="114">
        <v>14.285714285714286</v>
      </c>
      <c r="AO246" s="123">
        <v>0</v>
      </c>
      <c r="AP246" s="114">
        <v>4557.1428571428569</v>
      </c>
      <c r="AQ246" s="114">
        <v>0</v>
      </c>
      <c r="AR246" s="115">
        <v>0</v>
      </c>
      <c r="AS246" s="115">
        <v>0</v>
      </c>
      <c r="AT246" s="115">
        <v>0</v>
      </c>
      <c r="AU246" s="199">
        <v>0</v>
      </c>
      <c r="AV246" s="199">
        <v>0</v>
      </c>
      <c r="AW246" s="199">
        <v>0</v>
      </c>
      <c r="AX246" s="199">
        <v>14.285714285714286</v>
      </c>
      <c r="AY246" s="199">
        <v>0</v>
      </c>
      <c r="AZ246" s="199">
        <v>0</v>
      </c>
      <c r="BA246" s="199">
        <v>0</v>
      </c>
      <c r="BB246" s="199">
        <v>0</v>
      </c>
      <c r="BC246" s="199">
        <v>0</v>
      </c>
      <c r="BD246" s="199">
        <v>0</v>
      </c>
      <c r="BE246" s="199">
        <v>0</v>
      </c>
      <c r="BF246" s="199">
        <v>0</v>
      </c>
      <c r="BG246" s="199">
        <v>0</v>
      </c>
      <c r="BH246" s="199">
        <v>0</v>
      </c>
      <c r="BI246" s="199">
        <v>0</v>
      </c>
      <c r="BJ246" s="199">
        <v>0</v>
      </c>
      <c r="BK246" s="199">
        <v>0</v>
      </c>
      <c r="BL246" s="199">
        <v>0</v>
      </c>
      <c r="BM246" s="199">
        <v>0</v>
      </c>
      <c r="BN246" s="199">
        <v>0</v>
      </c>
      <c r="BO246" s="199">
        <v>0</v>
      </c>
      <c r="BP246" s="199">
        <v>0</v>
      </c>
      <c r="BQ246" s="199">
        <v>0</v>
      </c>
      <c r="BR246" s="199">
        <v>0</v>
      </c>
      <c r="BS246" s="199">
        <v>0</v>
      </c>
      <c r="BT246" s="199">
        <v>0</v>
      </c>
      <c r="BU246" s="199">
        <v>0</v>
      </c>
      <c r="BV246" s="199">
        <v>0</v>
      </c>
      <c r="BW246" s="199">
        <v>0</v>
      </c>
      <c r="BX246" s="199">
        <v>0</v>
      </c>
      <c r="BY246" s="199">
        <v>0</v>
      </c>
      <c r="BZ246" s="199">
        <v>0</v>
      </c>
      <c r="CA246" s="199">
        <v>0</v>
      </c>
      <c r="CB246" s="199">
        <v>0</v>
      </c>
      <c r="CC246" s="199">
        <v>0</v>
      </c>
      <c r="CD246" s="199">
        <v>0</v>
      </c>
      <c r="CE246" s="199">
        <v>0</v>
      </c>
      <c r="CF246" s="199">
        <v>0</v>
      </c>
      <c r="CG246" s="199">
        <v>0</v>
      </c>
      <c r="CH246" s="199">
        <v>0</v>
      </c>
      <c r="CI246" s="199">
        <v>0</v>
      </c>
      <c r="CJ246" s="199">
        <v>0</v>
      </c>
      <c r="CK246" s="199">
        <v>0</v>
      </c>
      <c r="CL246" s="199">
        <v>0</v>
      </c>
      <c r="CM246" s="199">
        <v>0</v>
      </c>
      <c r="CN246" s="199">
        <v>114.28571428571429</v>
      </c>
      <c r="CO246" s="199">
        <v>14.285714285714286</v>
      </c>
      <c r="CP246" s="199">
        <v>0</v>
      </c>
      <c r="CQ246" s="199">
        <v>28.571428571428573</v>
      </c>
      <c r="CR246" s="199">
        <v>57.142857142857146</v>
      </c>
      <c r="CS246" s="199">
        <v>0</v>
      </c>
      <c r="CT246" s="199">
        <v>0</v>
      </c>
      <c r="CU246" s="199">
        <v>0</v>
      </c>
      <c r="CV246" s="199">
        <v>0</v>
      </c>
      <c r="CW246" s="199">
        <v>0</v>
      </c>
      <c r="CX246" s="199">
        <v>0</v>
      </c>
      <c r="CY246" s="199">
        <v>0</v>
      </c>
      <c r="CZ246" s="199">
        <v>0</v>
      </c>
      <c r="DA246" s="199">
        <v>0</v>
      </c>
      <c r="DB246" s="199">
        <v>0</v>
      </c>
      <c r="DC246" s="199">
        <v>0</v>
      </c>
      <c r="DD246" s="199">
        <v>0</v>
      </c>
      <c r="DE246" s="199">
        <v>0</v>
      </c>
      <c r="DF246" s="199">
        <v>0</v>
      </c>
      <c r="DG246" s="199">
        <v>0</v>
      </c>
      <c r="DH246" s="199">
        <v>0</v>
      </c>
      <c r="DI246" s="199">
        <v>1057.1428571428571</v>
      </c>
      <c r="DJ246" s="199">
        <v>0</v>
      </c>
      <c r="DK246" s="199">
        <v>0</v>
      </c>
      <c r="DL246" s="199">
        <v>0</v>
      </c>
      <c r="DM246" s="199">
        <v>0</v>
      </c>
      <c r="DN246" s="199">
        <v>0</v>
      </c>
      <c r="DO246" s="199">
        <v>0</v>
      </c>
      <c r="DP246" s="199">
        <v>0</v>
      </c>
      <c r="DQ246" s="199">
        <v>0</v>
      </c>
      <c r="DR246" s="199">
        <v>0</v>
      </c>
      <c r="DS246" s="199">
        <v>0</v>
      </c>
      <c r="DT246" s="199">
        <v>0</v>
      </c>
      <c r="DU246" s="199">
        <v>0</v>
      </c>
      <c r="DV246" s="199">
        <v>0</v>
      </c>
      <c r="DW246" s="199">
        <v>0</v>
      </c>
      <c r="DX246" s="199">
        <v>0</v>
      </c>
      <c r="DY246" s="199">
        <v>0</v>
      </c>
      <c r="DZ246" s="199">
        <v>14.285714285714286</v>
      </c>
      <c r="EA246" s="199">
        <v>0</v>
      </c>
      <c r="EB246" s="199">
        <v>0</v>
      </c>
      <c r="EC246" s="199">
        <v>0</v>
      </c>
      <c r="ED246" s="199">
        <v>0</v>
      </c>
      <c r="EE246" s="199">
        <v>0</v>
      </c>
      <c r="EF246" s="199">
        <v>0</v>
      </c>
      <c r="EG246" s="199">
        <v>4557.1428571428569</v>
      </c>
      <c r="EH246" s="199">
        <v>0</v>
      </c>
      <c r="EI246" s="199">
        <v>0</v>
      </c>
      <c r="EJ246" s="199">
        <v>0</v>
      </c>
      <c r="EK246" s="199">
        <v>0</v>
      </c>
      <c r="EL246" s="199">
        <v>0</v>
      </c>
      <c r="EM246" s="199">
        <v>0</v>
      </c>
      <c r="EN246" s="199">
        <v>0</v>
      </c>
      <c r="EO246" s="199">
        <v>0</v>
      </c>
      <c r="EP246" s="199">
        <v>0</v>
      </c>
      <c r="EQ246" s="199">
        <v>0</v>
      </c>
      <c r="ER246" s="199">
        <v>0</v>
      </c>
      <c r="ES246" s="199">
        <v>0</v>
      </c>
    </row>
    <row r="247" spans="1:149" ht="12" customHeight="1">
      <c r="A247" s="54" t="s">
        <v>40</v>
      </c>
      <c r="B247" s="2" t="s">
        <v>58</v>
      </c>
      <c r="C247" s="2" t="s">
        <v>56</v>
      </c>
      <c r="D247" s="2" t="s">
        <v>57</v>
      </c>
      <c r="E247" s="88" t="s">
        <v>114</v>
      </c>
      <c r="F247" s="4">
        <v>3.6</v>
      </c>
      <c r="G247" s="2" t="s">
        <v>29</v>
      </c>
      <c r="H247" s="2">
        <v>21680</v>
      </c>
      <c r="I247" s="64">
        <v>36.9</v>
      </c>
      <c r="J247" s="64">
        <v>16.489999999999998</v>
      </c>
      <c r="K247" s="2">
        <v>29.03</v>
      </c>
      <c r="L247" s="2">
        <v>7.15</v>
      </c>
      <c r="M247" s="2" t="s">
        <v>29</v>
      </c>
      <c r="N247" s="2">
        <v>0.83</v>
      </c>
      <c r="O247" s="2">
        <v>0.01</v>
      </c>
      <c r="P247" s="2">
        <v>1.1000000000000001</v>
      </c>
      <c r="Q247" s="2">
        <v>1.1000000000000001</v>
      </c>
      <c r="R247" s="2">
        <v>0.1</v>
      </c>
      <c r="S247" s="2">
        <v>8.1000000000000003E-2</v>
      </c>
      <c r="T247" s="2">
        <v>1.4999999999999999E-2</v>
      </c>
      <c r="U247" s="2">
        <v>4.3</v>
      </c>
      <c r="V247" s="2" t="s">
        <v>29</v>
      </c>
      <c r="W247" s="2" t="s">
        <v>29</v>
      </c>
      <c r="X247" s="157" t="s">
        <v>314</v>
      </c>
      <c r="Y247" s="288">
        <v>42400.848000000005</v>
      </c>
      <c r="Z247" s="289">
        <v>9150.1830000000009</v>
      </c>
      <c r="AA247" s="290">
        <v>32533.984000000004</v>
      </c>
      <c r="AB247" s="92">
        <v>185703.71400000001</v>
      </c>
      <c r="AC247" s="92">
        <v>1900.0380000000002</v>
      </c>
      <c r="AD247" s="291">
        <f t="shared" si="29"/>
        <v>3.2787622867556094</v>
      </c>
      <c r="AE247" s="292">
        <f t="shared" si="30"/>
        <v>2075</v>
      </c>
      <c r="AF247" s="291">
        <f>LOG(AE247)</f>
        <v>3.3170181010481117</v>
      </c>
      <c r="AG247" s="100">
        <v>4950082.5996720009</v>
      </c>
      <c r="AH247" s="99">
        <v>3645072.9000000004</v>
      </c>
      <c r="AI247" s="109">
        <v>1360027.2000000002</v>
      </c>
      <c r="AJ247" s="106">
        <v>2285045.7000000002</v>
      </c>
      <c r="AK247" s="123">
        <v>135</v>
      </c>
      <c r="AL247" s="123">
        <v>20</v>
      </c>
      <c r="AM247" s="123">
        <v>435</v>
      </c>
      <c r="AN247" s="123">
        <v>0</v>
      </c>
      <c r="AO247" s="123">
        <v>0</v>
      </c>
      <c r="AP247" s="123">
        <v>0</v>
      </c>
      <c r="AQ247" s="123">
        <v>1485</v>
      </c>
      <c r="AR247" s="123">
        <v>0</v>
      </c>
      <c r="AS247" s="123">
        <v>0</v>
      </c>
      <c r="AT247" s="123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25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110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10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10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35</v>
      </c>
      <c r="CO247" s="199">
        <v>5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5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390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1485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</row>
    <row r="248" spans="1:149" ht="12" customHeight="1">
      <c r="A248" s="54" t="s">
        <v>40</v>
      </c>
      <c r="B248" s="2" t="s">
        <v>60</v>
      </c>
      <c r="C248" s="2" t="s">
        <v>56</v>
      </c>
      <c r="D248" s="2" t="s">
        <v>57</v>
      </c>
      <c r="E248" s="87" t="s">
        <v>113</v>
      </c>
      <c r="F248" s="4">
        <v>0.52500000000000002</v>
      </c>
      <c r="G248" s="2">
        <v>0.7</v>
      </c>
      <c r="H248" s="2">
        <v>24860</v>
      </c>
      <c r="I248" s="64">
        <v>51.1</v>
      </c>
      <c r="J248" s="64">
        <v>20.51</v>
      </c>
      <c r="K248" s="2">
        <v>28.35</v>
      </c>
      <c r="L248" s="2">
        <v>7.44</v>
      </c>
      <c r="M248" s="2">
        <v>1.4E-2</v>
      </c>
      <c r="N248" s="2">
        <v>0.64</v>
      </c>
      <c r="O248" s="2">
        <v>1.7999999999999999E-2</v>
      </c>
      <c r="P248" s="2">
        <v>0.96</v>
      </c>
      <c r="Q248" s="2">
        <v>0.98</v>
      </c>
      <c r="R248" s="2">
        <v>5.5E-2</v>
      </c>
      <c r="S248" s="2">
        <v>9.2999999999999999E-2</v>
      </c>
      <c r="T248" s="2">
        <v>1.7999999999999999E-2</v>
      </c>
      <c r="U248" s="2">
        <v>4.5999999999999996</v>
      </c>
      <c r="V248" s="2">
        <v>120</v>
      </c>
      <c r="W248" s="2">
        <v>17</v>
      </c>
      <c r="X248" s="157" t="s">
        <v>314</v>
      </c>
      <c r="Y248" s="288">
        <v>58851.177000000003</v>
      </c>
      <c r="Z248" s="289">
        <v>16133.656000000001</v>
      </c>
      <c r="AA248" s="290">
        <v>44517.557000000001</v>
      </c>
      <c r="AB248" s="92">
        <v>528160.56300000008</v>
      </c>
      <c r="AC248" s="92">
        <v>29450.589000000004</v>
      </c>
      <c r="AD248" s="291"/>
      <c r="AE248" s="292">
        <f t="shared" si="30"/>
        <v>782.5</v>
      </c>
      <c r="AF248" s="291"/>
      <c r="AG248" s="98">
        <v>4772655.6512040012</v>
      </c>
      <c r="AH248" s="99">
        <v>5700114</v>
      </c>
      <c r="AI248" s="213">
        <v>3676740.2</v>
      </c>
      <c r="AJ248" s="106">
        <v>2023373.8000000003</v>
      </c>
      <c r="AK248" s="114">
        <v>20</v>
      </c>
      <c r="AL248" s="114">
        <v>605</v>
      </c>
      <c r="AM248" s="114">
        <v>0</v>
      </c>
      <c r="AN248" s="123">
        <v>2.5</v>
      </c>
      <c r="AO248" s="123">
        <v>0</v>
      </c>
      <c r="AP248" s="114">
        <v>155</v>
      </c>
      <c r="AQ248" s="114">
        <v>0</v>
      </c>
      <c r="AR248" s="114">
        <v>0</v>
      </c>
      <c r="AS248" s="123">
        <v>0</v>
      </c>
      <c r="AT248" s="114">
        <v>0</v>
      </c>
      <c r="AU248" s="199">
        <v>0</v>
      </c>
      <c r="AV248" s="199">
        <v>0</v>
      </c>
      <c r="AW248" s="199">
        <v>0</v>
      </c>
      <c r="AX248" s="199">
        <v>0</v>
      </c>
      <c r="AY248" s="199">
        <v>0</v>
      </c>
      <c r="AZ248" s="199">
        <v>0</v>
      </c>
      <c r="BA248" s="199">
        <v>0</v>
      </c>
      <c r="BB248" s="199">
        <v>0</v>
      </c>
      <c r="BC248" s="199">
        <v>0</v>
      </c>
      <c r="BD248" s="199">
        <v>17.5</v>
      </c>
      <c r="BE248" s="199">
        <v>0</v>
      </c>
      <c r="BF248" s="199">
        <v>0</v>
      </c>
      <c r="BG248" s="199">
        <v>0</v>
      </c>
      <c r="BH248" s="199">
        <v>0</v>
      </c>
      <c r="BI248" s="199">
        <v>0</v>
      </c>
      <c r="BJ248" s="199">
        <v>0</v>
      </c>
      <c r="BK248" s="199">
        <v>0</v>
      </c>
      <c r="BL248" s="199">
        <v>0</v>
      </c>
      <c r="BM248" s="199">
        <v>0</v>
      </c>
      <c r="BN248" s="199">
        <v>0</v>
      </c>
      <c r="BO248" s="199">
        <v>0</v>
      </c>
      <c r="BP248" s="199">
        <v>0</v>
      </c>
      <c r="BQ248" s="199">
        <v>0</v>
      </c>
      <c r="BR248" s="199">
        <v>0</v>
      </c>
      <c r="BS248" s="199">
        <v>0</v>
      </c>
      <c r="BT248" s="199">
        <v>0</v>
      </c>
      <c r="BU248" s="199">
        <v>0</v>
      </c>
      <c r="BV248" s="199">
        <v>0</v>
      </c>
      <c r="BW248" s="199">
        <v>2.5</v>
      </c>
      <c r="BX248" s="199">
        <v>0</v>
      </c>
      <c r="BY248" s="199">
        <v>0</v>
      </c>
      <c r="BZ248" s="199">
        <v>0</v>
      </c>
      <c r="CA248" s="199">
        <v>0</v>
      </c>
      <c r="CB248" s="199">
        <v>0</v>
      </c>
      <c r="CC248" s="199">
        <v>0</v>
      </c>
      <c r="CD248" s="199">
        <v>0</v>
      </c>
      <c r="CE248" s="199">
        <v>0</v>
      </c>
      <c r="CF248" s="199">
        <v>0</v>
      </c>
      <c r="CG248" s="199">
        <v>0</v>
      </c>
      <c r="CH248" s="199">
        <v>0</v>
      </c>
      <c r="CI248" s="199">
        <v>0</v>
      </c>
      <c r="CJ248" s="199">
        <v>0</v>
      </c>
      <c r="CK248" s="199">
        <v>0</v>
      </c>
      <c r="CL248" s="199">
        <v>0</v>
      </c>
      <c r="CM248" s="199">
        <v>0</v>
      </c>
      <c r="CN248" s="199">
        <v>45</v>
      </c>
      <c r="CO248" s="199">
        <v>2.5</v>
      </c>
      <c r="CP248" s="199">
        <v>12.5</v>
      </c>
      <c r="CQ248" s="199">
        <v>5</v>
      </c>
      <c r="CR248" s="199">
        <v>0</v>
      </c>
      <c r="CS248" s="199">
        <v>0</v>
      </c>
      <c r="CT248" s="199">
        <v>0</v>
      </c>
      <c r="CU248" s="199">
        <v>0</v>
      </c>
      <c r="CV248" s="199">
        <v>0</v>
      </c>
      <c r="CW248" s="199">
        <v>0</v>
      </c>
      <c r="CX248" s="199">
        <v>0</v>
      </c>
      <c r="CY248" s="199">
        <v>0</v>
      </c>
      <c r="CZ248" s="199">
        <v>0</v>
      </c>
      <c r="DA248" s="199">
        <v>0</v>
      </c>
      <c r="DB248" s="199">
        <v>25</v>
      </c>
      <c r="DC248" s="199">
        <v>0</v>
      </c>
      <c r="DD248" s="199">
        <v>0</v>
      </c>
      <c r="DE248" s="199">
        <v>0</v>
      </c>
      <c r="DF248" s="199">
        <v>0</v>
      </c>
      <c r="DG248" s="199">
        <v>0</v>
      </c>
      <c r="DH248" s="199">
        <v>0</v>
      </c>
      <c r="DI248" s="199">
        <v>515</v>
      </c>
      <c r="DJ248" s="199">
        <v>0</v>
      </c>
      <c r="DK248" s="199">
        <v>0</v>
      </c>
      <c r="DL248" s="199">
        <v>0</v>
      </c>
      <c r="DM248" s="199">
        <v>0</v>
      </c>
      <c r="DN248" s="199">
        <v>0</v>
      </c>
      <c r="DO248" s="199">
        <v>0</v>
      </c>
      <c r="DP248" s="199">
        <v>0</v>
      </c>
      <c r="DQ248" s="199">
        <v>0</v>
      </c>
      <c r="DR248" s="199">
        <v>0</v>
      </c>
      <c r="DS248" s="199">
        <v>0</v>
      </c>
      <c r="DT248" s="199">
        <v>0</v>
      </c>
      <c r="DU248" s="199">
        <v>0</v>
      </c>
      <c r="DV248" s="199">
        <v>0</v>
      </c>
      <c r="DW248" s="199">
        <v>0</v>
      </c>
      <c r="DX248" s="199">
        <v>0</v>
      </c>
      <c r="DY248" s="199">
        <v>2.5</v>
      </c>
      <c r="DZ248" s="199">
        <v>0</v>
      </c>
      <c r="EA248" s="199">
        <v>0</v>
      </c>
      <c r="EB248" s="199">
        <v>0</v>
      </c>
      <c r="EC248" s="199">
        <v>0</v>
      </c>
      <c r="ED248" s="199">
        <v>0</v>
      </c>
      <c r="EE248" s="199">
        <v>0</v>
      </c>
      <c r="EF248" s="199">
        <v>0</v>
      </c>
      <c r="EG248" s="199">
        <v>155</v>
      </c>
      <c r="EH248" s="199">
        <v>0</v>
      </c>
      <c r="EI248" s="199">
        <v>0</v>
      </c>
      <c r="EJ248" s="199">
        <v>0</v>
      </c>
      <c r="EK248" s="199">
        <v>0</v>
      </c>
      <c r="EL248" s="199">
        <v>0</v>
      </c>
      <c r="EM248" s="199">
        <v>0</v>
      </c>
      <c r="EN248" s="199">
        <v>0</v>
      </c>
      <c r="EO248" s="199">
        <v>0</v>
      </c>
      <c r="EP248" s="199">
        <v>0</v>
      </c>
      <c r="EQ248" s="199">
        <v>0</v>
      </c>
      <c r="ER248" s="199">
        <v>0</v>
      </c>
      <c r="ES248" s="199">
        <v>0</v>
      </c>
    </row>
    <row r="249" spans="1:149" ht="12" customHeight="1" thickBot="1">
      <c r="A249" s="60" t="s">
        <v>40</v>
      </c>
      <c r="B249" s="12" t="s">
        <v>60</v>
      </c>
      <c r="C249" s="12" t="s">
        <v>56</v>
      </c>
      <c r="D249" s="12" t="s">
        <v>57</v>
      </c>
      <c r="E249" s="89" t="s">
        <v>114</v>
      </c>
      <c r="F249" s="14">
        <v>3.2</v>
      </c>
      <c r="G249" s="2" t="s">
        <v>29</v>
      </c>
      <c r="H249" s="2">
        <v>27380</v>
      </c>
      <c r="I249" s="64">
        <v>32.299999999999997</v>
      </c>
      <c r="J249" s="64">
        <v>20.46</v>
      </c>
      <c r="K249" s="2">
        <v>28.15</v>
      </c>
      <c r="L249" s="2">
        <v>7.3</v>
      </c>
      <c r="M249" s="2" t="s">
        <v>29</v>
      </c>
      <c r="N249" s="2">
        <v>0.62</v>
      </c>
      <c r="O249" s="2">
        <v>0.02</v>
      </c>
      <c r="P249" s="2">
        <v>0.96</v>
      </c>
      <c r="Q249" s="2">
        <v>0.98</v>
      </c>
      <c r="R249" s="2">
        <v>0.16</v>
      </c>
      <c r="S249" s="2">
        <v>0.1</v>
      </c>
      <c r="T249" s="2">
        <v>2.8000000000000001E-2</v>
      </c>
      <c r="U249" s="2">
        <v>4.3</v>
      </c>
      <c r="V249" s="2" t="s">
        <v>29</v>
      </c>
      <c r="W249" s="2" t="s">
        <v>29</v>
      </c>
      <c r="X249" s="157" t="s">
        <v>314</v>
      </c>
      <c r="Y249" s="288">
        <v>111352.22700000001</v>
      </c>
      <c r="Z249" s="289">
        <v>22983.793000000001</v>
      </c>
      <c r="AA249" s="290">
        <v>91151.823000000004</v>
      </c>
      <c r="AB249" s="93">
        <v>640446.14200000011</v>
      </c>
      <c r="AC249" s="93">
        <v>1900.0380000000002</v>
      </c>
      <c r="AD249" s="291"/>
      <c r="AE249" s="292">
        <f t="shared" si="30"/>
        <v>229</v>
      </c>
      <c r="AF249" s="291"/>
      <c r="AG249" s="101">
        <v>5086763.7332400009</v>
      </c>
      <c r="AH249" s="102">
        <v>4051747.7</v>
      </c>
      <c r="AI249" s="110">
        <v>2296712.6</v>
      </c>
      <c r="AJ249" s="110">
        <v>1755035.1</v>
      </c>
      <c r="AK249" s="123">
        <v>157</v>
      </c>
      <c r="AL249" s="123">
        <v>57</v>
      </c>
      <c r="AM249" s="123">
        <v>2</v>
      </c>
      <c r="AN249" s="123">
        <v>1</v>
      </c>
      <c r="AO249" s="123">
        <v>0</v>
      </c>
      <c r="AP249" s="123">
        <v>0</v>
      </c>
      <c r="AQ249" s="123">
        <v>0</v>
      </c>
      <c r="AR249" s="123">
        <v>1</v>
      </c>
      <c r="AS249" s="123">
        <v>0</v>
      </c>
      <c r="AT249" s="123">
        <v>11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59</v>
      </c>
      <c r="BE249" s="199">
        <v>0</v>
      </c>
      <c r="BF249" s="199">
        <v>0</v>
      </c>
      <c r="BG249" s="199">
        <v>0</v>
      </c>
      <c r="BH249" s="199">
        <v>1</v>
      </c>
      <c r="BI249" s="199">
        <v>0</v>
      </c>
      <c r="BJ249" s="199">
        <v>0</v>
      </c>
      <c r="BK249" s="199">
        <v>0</v>
      </c>
      <c r="BL249" s="199">
        <v>0</v>
      </c>
      <c r="BM249" s="199">
        <v>70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0</v>
      </c>
      <c r="BS249" s="199">
        <v>0</v>
      </c>
      <c r="BT249" s="199">
        <v>2</v>
      </c>
      <c r="BU249" s="199">
        <v>0</v>
      </c>
      <c r="BV249" s="199">
        <v>1</v>
      </c>
      <c r="BW249" s="199">
        <v>2</v>
      </c>
      <c r="BX249" s="199">
        <v>0</v>
      </c>
      <c r="BY249" s="199">
        <v>17</v>
      </c>
      <c r="BZ249" s="199">
        <v>0</v>
      </c>
      <c r="CA249" s="199">
        <v>0</v>
      </c>
      <c r="CB249" s="199">
        <v>0</v>
      </c>
      <c r="CC249" s="199">
        <v>1</v>
      </c>
      <c r="CD249" s="199">
        <v>4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7</v>
      </c>
      <c r="CO249" s="199">
        <v>6</v>
      </c>
      <c r="CP249" s="199">
        <v>0</v>
      </c>
      <c r="CQ249" s="199">
        <v>31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0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13</v>
      </c>
      <c r="DJ249" s="199">
        <v>0</v>
      </c>
      <c r="DK249" s="199">
        <v>0</v>
      </c>
      <c r="DL249" s="199">
        <v>0</v>
      </c>
      <c r="DM249" s="199">
        <v>0</v>
      </c>
      <c r="DN249" s="199">
        <v>0</v>
      </c>
      <c r="DO249" s="199">
        <v>0</v>
      </c>
      <c r="DP249" s="199">
        <v>0</v>
      </c>
      <c r="DQ249" s="199">
        <v>0</v>
      </c>
      <c r="DR249" s="199">
        <v>0</v>
      </c>
      <c r="DS249" s="199">
        <v>0</v>
      </c>
      <c r="DT249" s="199">
        <v>0</v>
      </c>
      <c r="DU249" s="199">
        <v>0</v>
      </c>
      <c r="DV249" s="199">
        <v>0</v>
      </c>
      <c r="DW249" s="199">
        <v>0</v>
      </c>
      <c r="DX249" s="199">
        <v>0</v>
      </c>
      <c r="DY249" s="199">
        <v>0</v>
      </c>
      <c r="DZ249" s="199">
        <v>1</v>
      </c>
      <c r="EA249" s="199">
        <v>0</v>
      </c>
      <c r="EB249" s="199">
        <v>0</v>
      </c>
      <c r="EC249" s="199">
        <v>0</v>
      </c>
      <c r="ED249" s="199">
        <v>0</v>
      </c>
      <c r="EE249" s="199">
        <v>0</v>
      </c>
      <c r="EF249" s="199">
        <v>0</v>
      </c>
      <c r="EG249" s="199">
        <v>0</v>
      </c>
      <c r="EH249" s="199">
        <v>0</v>
      </c>
      <c r="EI249" s="199">
        <v>1</v>
      </c>
      <c r="EJ249" s="199">
        <v>0</v>
      </c>
      <c r="EK249" s="199">
        <v>0</v>
      </c>
      <c r="EL249" s="199">
        <v>0</v>
      </c>
      <c r="EM249" s="199">
        <v>0</v>
      </c>
      <c r="EN249" s="199">
        <v>0</v>
      </c>
      <c r="EO249" s="199">
        <v>0</v>
      </c>
      <c r="EP249" s="199">
        <v>11</v>
      </c>
      <c r="EQ249" s="199">
        <v>0</v>
      </c>
      <c r="ER249" s="199">
        <v>0</v>
      </c>
      <c r="ES249" s="199">
        <v>0</v>
      </c>
    </row>
    <row r="250" spans="1:149" ht="12" customHeight="1">
      <c r="A250" s="59" t="s">
        <v>40</v>
      </c>
      <c r="B250" s="11" t="s">
        <v>63</v>
      </c>
      <c r="C250" s="11" t="s">
        <v>62</v>
      </c>
      <c r="D250" s="11" t="s">
        <v>57</v>
      </c>
      <c r="E250" s="90" t="s">
        <v>113</v>
      </c>
      <c r="F250" s="13">
        <v>0.58099999999999996</v>
      </c>
      <c r="G250" s="2">
        <v>0.5</v>
      </c>
      <c r="H250" s="2">
        <v>9709</v>
      </c>
      <c r="I250" s="64">
        <v>99.3</v>
      </c>
      <c r="J250" s="64">
        <v>15.24</v>
      </c>
      <c r="K250" s="2">
        <v>25.69</v>
      </c>
      <c r="L250" s="2">
        <v>7.74</v>
      </c>
      <c r="M250" s="2">
        <v>8.2000000000000003E-2</v>
      </c>
      <c r="N250" s="2">
        <v>1.4</v>
      </c>
      <c r="O250" s="2">
        <v>0.28000000000000003</v>
      </c>
      <c r="P250" s="2">
        <v>2</v>
      </c>
      <c r="Q250" s="2">
        <v>2.2999999999999998</v>
      </c>
      <c r="R250" s="2">
        <v>0.01</v>
      </c>
      <c r="S250" s="2">
        <v>0.12</v>
      </c>
      <c r="T250" s="2">
        <v>8.0000000000000002E-3</v>
      </c>
      <c r="U250" s="2">
        <v>6.9</v>
      </c>
      <c r="V250" s="2">
        <v>140</v>
      </c>
      <c r="W250" s="2">
        <v>29</v>
      </c>
      <c r="X250" s="297" t="s">
        <v>315</v>
      </c>
      <c r="Y250" s="288">
        <v>31650.633000000002</v>
      </c>
      <c r="Z250" s="294">
        <v>9316.853000000001</v>
      </c>
      <c r="AA250" s="295">
        <v>23050.461000000003</v>
      </c>
      <c r="AB250" s="94">
        <v>450142.33600000007</v>
      </c>
      <c r="AC250" s="94">
        <v>67451.349000000002</v>
      </c>
      <c r="AD250" s="291">
        <f t="shared" ref="AD250:AD259" si="31">LOG(AC250)</f>
        <v>4.8289906398107032</v>
      </c>
      <c r="AE250" s="292">
        <f t="shared" si="30"/>
        <v>79730</v>
      </c>
      <c r="AF250" s="291">
        <f t="shared" ref="AF250:AF259" si="32">LOG(AE250)</f>
        <v>4.901621764093357</v>
      </c>
      <c r="AG250" s="98">
        <v>5125430.1065520011</v>
      </c>
      <c r="AH250" s="99">
        <v>3801742.7</v>
      </c>
      <c r="AI250" s="213">
        <v>1738368.1</v>
      </c>
      <c r="AJ250" s="106">
        <v>2063374.6</v>
      </c>
      <c r="AK250" s="114">
        <v>160</v>
      </c>
      <c r="AL250" s="114">
        <v>115</v>
      </c>
      <c r="AM250" s="114">
        <v>79450</v>
      </c>
      <c r="AN250" s="123">
        <v>5</v>
      </c>
      <c r="AO250" s="123">
        <v>0</v>
      </c>
      <c r="AP250" s="114">
        <v>0</v>
      </c>
      <c r="AQ250" s="114">
        <v>0</v>
      </c>
      <c r="AR250" s="114">
        <v>0</v>
      </c>
      <c r="AS250" s="123">
        <v>0</v>
      </c>
      <c r="AT250" s="123">
        <v>0</v>
      </c>
      <c r="AU250" s="199">
        <v>0</v>
      </c>
      <c r="AV250" s="199">
        <v>0</v>
      </c>
      <c r="AW250" s="199">
        <v>0</v>
      </c>
      <c r="AX250" s="199">
        <v>0</v>
      </c>
      <c r="AY250" s="199">
        <v>0</v>
      </c>
      <c r="AZ250" s="199">
        <v>0</v>
      </c>
      <c r="BA250" s="199">
        <v>0</v>
      </c>
      <c r="BB250" s="199">
        <v>0</v>
      </c>
      <c r="BC250" s="199">
        <v>0</v>
      </c>
      <c r="BD250" s="199">
        <v>0</v>
      </c>
      <c r="BE250" s="199">
        <v>20</v>
      </c>
      <c r="BF250" s="199">
        <v>0</v>
      </c>
      <c r="BG250" s="199">
        <v>0</v>
      </c>
      <c r="BH250" s="199">
        <v>0</v>
      </c>
      <c r="BI250" s="199">
        <v>0</v>
      </c>
      <c r="BJ250" s="199">
        <v>0</v>
      </c>
      <c r="BK250" s="199">
        <v>0</v>
      </c>
      <c r="BL250" s="199">
        <v>0</v>
      </c>
      <c r="BM250" s="199">
        <v>35</v>
      </c>
      <c r="BN250" s="199">
        <v>0</v>
      </c>
      <c r="BO250" s="199">
        <v>0</v>
      </c>
      <c r="BP250" s="199">
        <v>80</v>
      </c>
      <c r="BQ250" s="199">
        <v>0</v>
      </c>
      <c r="BR250" s="199">
        <v>0</v>
      </c>
      <c r="BS250" s="199">
        <v>0</v>
      </c>
      <c r="BT250" s="199">
        <v>0</v>
      </c>
      <c r="BU250" s="199">
        <v>0</v>
      </c>
      <c r="BV250" s="199">
        <v>0</v>
      </c>
      <c r="BW250" s="199">
        <v>0</v>
      </c>
      <c r="BX250" s="199">
        <v>0</v>
      </c>
      <c r="BY250" s="199">
        <v>25</v>
      </c>
      <c r="BZ250" s="199">
        <v>0</v>
      </c>
      <c r="CA250" s="199">
        <v>0</v>
      </c>
      <c r="CB250" s="199">
        <v>0</v>
      </c>
      <c r="CC250" s="199">
        <v>0</v>
      </c>
      <c r="CD250" s="199">
        <v>0</v>
      </c>
      <c r="CE250" s="199">
        <v>0</v>
      </c>
      <c r="CF250" s="199">
        <v>0</v>
      </c>
      <c r="CG250" s="199">
        <v>0</v>
      </c>
      <c r="CH250" s="199">
        <v>0</v>
      </c>
      <c r="CI250" s="199">
        <v>0</v>
      </c>
      <c r="CJ250" s="199">
        <v>0</v>
      </c>
      <c r="CK250" s="199">
        <v>0</v>
      </c>
      <c r="CL250" s="199">
        <v>30</v>
      </c>
      <c r="CM250" s="199">
        <v>0</v>
      </c>
      <c r="CN250" s="199">
        <v>5</v>
      </c>
      <c r="CO250" s="199">
        <v>5</v>
      </c>
      <c r="CP250" s="199">
        <v>0</v>
      </c>
      <c r="CQ250" s="199">
        <v>0</v>
      </c>
      <c r="CR250" s="199">
        <v>0</v>
      </c>
      <c r="CS250" s="199">
        <v>0</v>
      </c>
      <c r="CT250" s="199">
        <v>0</v>
      </c>
      <c r="CU250" s="199">
        <v>0</v>
      </c>
      <c r="CV250" s="199">
        <v>0</v>
      </c>
      <c r="CW250" s="199">
        <v>0</v>
      </c>
      <c r="CX250" s="199">
        <v>0</v>
      </c>
      <c r="CY250" s="199">
        <v>0</v>
      </c>
      <c r="CZ250" s="199">
        <v>0</v>
      </c>
      <c r="DA250" s="199">
        <v>0</v>
      </c>
      <c r="DB250" s="199">
        <v>0</v>
      </c>
      <c r="DC250" s="199">
        <v>0</v>
      </c>
      <c r="DD250" s="199">
        <v>0</v>
      </c>
      <c r="DE250" s="199">
        <v>0</v>
      </c>
      <c r="DF250" s="199">
        <v>5</v>
      </c>
      <c r="DG250" s="199">
        <v>0</v>
      </c>
      <c r="DH250" s="199">
        <v>0</v>
      </c>
      <c r="DI250" s="199">
        <v>70</v>
      </c>
      <c r="DJ250" s="199">
        <v>0</v>
      </c>
      <c r="DK250" s="199">
        <v>0</v>
      </c>
      <c r="DL250" s="199">
        <v>79450</v>
      </c>
      <c r="DM250" s="199">
        <v>0</v>
      </c>
      <c r="DN250" s="199">
        <v>0</v>
      </c>
      <c r="DO250" s="199">
        <v>0</v>
      </c>
      <c r="DP250" s="199">
        <v>0</v>
      </c>
      <c r="DQ250" s="199">
        <v>0</v>
      </c>
      <c r="DR250" s="199">
        <v>0</v>
      </c>
      <c r="DS250" s="199">
        <v>0</v>
      </c>
      <c r="DT250" s="199">
        <v>0</v>
      </c>
      <c r="DU250" s="199">
        <v>0</v>
      </c>
      <c r="DV250" s="199">
        <v>0</v>
      </c>
      <c r="DW250" s="199">
        <v>0</v>
      </c>
      <c r="DX250" s="199">
        <v>5</v>
      </c>
      <c r="DY250" s="199">
        <v>0</v>
      </c>
      <c r="DZ250" s="199">
        <v>0</v>
      </c>
      <c r="EA250" s="199">
        <v>0</v>
      </c>
      <c r="EB250" s="199">
        <v>0</v>
      </c>
      <c r="EC250" s="199">
        <v>0</v>
      </c>
      <c r="ED250" s="199">
        <v>0</v>
      </c>
      <c r="EE250" s="199">
        <v>0</v>
      </c>
      <c r="EF250" s="199">
        <v>0</v>
      </c>
      <c r="EG250" s="199">
        <v>0</v>
      </c>
      <c r="EH250" s="199">
        <v>0</v>
      </c>
      <c r="EI250" s="199">
        <v>0</v>
      </c>
      <c r="EJ250" s="199">
        <v>0</v>
      </c>
      <c r="EK250" s="199">
        <v>0</v>
      </c>
      <c r="EL250" s="199">
        <v>0</v>
      </c>
      <c r="EM250" s="199">
        <v>0</v>
      </c>
      <c r="EN250" s="199">
        <v>0</v>
      </c>
      <c r="EO250" s="199">
        <v>0</v>
      </c>
      <c r="EP250" s="199">
        <v>0</v>
      </c>
      <c r="EQ250" s="199">
        <v>0</v>
      </c>
      <c r="ER250" s="199">
        <v>0</v>
      </c>
      <c r="ES250" s="199">
        <v>0</v>
      </c>
    </row>
    <row r="251" spans="1:149" ht="12" customHeight="1" thickBot="1">
      <c r="A251" s="60" t="s">
        <v>40</v>
      </c>
      <c r="B251" s="12" t="s">
        <v>63</v>
      </c>
      <c r="C251" s="12" t="s">
        <v>62</v>
      </c>
      <c r="D251" s="12" t="s">
        <v>57</v>
      </c>
      <c r="E251" s="89" t="s">
        <v>114</v>
      </c>
      <c r="F251" s="14">
        <v>2.8</v>
      </c>
      <c r="G251" s="2" t="s">
        <v>29</v>
      </c>
      <c r="H251" s="2">
        <v>10860</v>
      </c>
      <c r="I251" s="64">
        <v>79.900000000000006</v>
      </c>
      <c r="J251" s="64">
        <v>18.87</v>
      </c>
      <c r="K251" s="2">
        <v>25.46</v>
      </c>
      <c r="L251" s="2">
        <v>7.58</v>
      </c>
      <c r="M251" s="2" t="s">
        <v>29</v>
      </c>
      <c r="N251" s="2">
        <v>1.4</v>
      </c>
      <c r="O251" s="2">
        <v>0.25</v>
      </c>
      <c r="P251" s="2">
        <v>1.7</v>
      </c>
      <c r="Q251" s="2">
        <v>1.9</v>
      </c>
      <c r="R251" s="2">
        <v>0.09</v>
      </c>
      <c r="S251" s="2">
        <v>7.6999999999999999E-2</v>
      </c>
      <c r="T251" s="2">
        <v>5.0000000000000001E-3</v>
      </c>
      <c r="U251" s="2">
        <v>6.4</v>
      </c>
      <c r="V251" s="2" t="s">
        <v>29</v>
      </c>
      <c r="W251" s="2" t="s">
        <v>29</v>
      </c>
      <c r="X251" s="297" t="s">
        <v>315</v>
      </c>
      <c r="Y251" s="288">
        <v>58084.495000000003</v>
      </c>
      <c r="Z251" s="294">
        <v>10583.545000000002</v>
      </c>
      <c r="AA251" s="295">
        <v>48417.635000000002</v>
      </c>
      <c r="AB251" s="93">
        <v>492359.84700000007</v>
      </c>
      <c r="AC251" s="93">
        <v>20850.417000000001</v>
      </c>
      <c r="AD251" s="291">
        <f t="shared" si="31"/>
        <v>4.3191147451125564</v>
      </c>
      <c r="AE251" s="292">
        <f t="shared" si="30"/>
        <v>11975</v>
      </c>
      <c r="AF251" s="291">
        <f t="shared" si="32"/>
        <v>4.0782755220866012</v>
      </c>
      <c r="AG251" s="101">
        <v>5185490.374400001</v>
      </c>
      <c r="AH251" s="102">
        <v>3228397.9000000004</v>
      </c>
      <c r="AI251" s="110">
        <v>1406694.8</v>
      </c>
      <c r="AJ251" s="110">
        <v>1821703.1</v>
      </c>
      <c r="AK251" s="123">
        <v>750</v>
      </c>
      <c r="AL251" s="123">
        <v>375</v>
      </c>
      <c r="AM251" s="123">
        <v>10850</v>
      </c>
      <c r="AN251" s="123">
        <v>0</v>
      </c>
      <c r="AO251" s="123">
        <v>0</v>
      </c>
      <c r="AP251" s="123">
        <v>0</v>
      </c>
      <c r="AQ251" s="123">
        <v>0</v>
      </c>
      <c r="AR251" s="123">
        <v>0</v>
      </c>
      <c r="AS251" s="123">
        <v>0</v>
      </c>
      <c r="AT251" s="123">
        <v>0</v>
      </c>
      <c r="AU251" s="199">
        <v>0</v>
      </c>
      <c r="AV251" s="199">
        <v>0</v>
      </c>
      <c r="AW251" s="199">
        <v>0</v>
      </c>
      <c r="AX251" s="199">
        <v>0</v>
      </c>
      <c r="AY251" s="199">
        <v>0</v>
      </c>
      <c r="AZ251" s="199">
        <v>0</v>
      </c>
      <c r="BA251" s="199">
        <v>0</v>
      </c>
      <c r="BB251" s="199">
        <v>0</v>
      </c>
      <c r="BC251" s="199">
        <v>0</v>
      </c>
      <c r="BD251" s="199">
        <v>0</v>
      </c>
      <c r="BE251" s="199">
        <v>75</v>
      </c>
      <c r="BF251" s="199">
        <v>0</v>
      </c>
      <c r="BG251" s="199">
        <v>0</v>
      </c>
      <c r="BH251" s="199">
        <v>0</v>
      </c>
      <c r="BI251" s="199">
        <v>0</v>
      </c>
      <c r="BJ251" s="199">
        <v>0</v>
      </c>
      <c r="BK251" s="199">
        <v>0</v>
      </c>
      <c r="BL251" s="199">
        <v>0</v>
      </c>
      <c r="BM251" s="199">
        <v>0</v>
      </c>
      <c r="BN251" s="199">
        <v>0</v>
      </c>
      <c r="BO251" s="199">
        <v>0</v>
      </c>
      <c r="BP251" s="199">
        <v>650</v>
      </c>
      <c r="BQ251" s="199">
        <v>0</v>
      </c>
      <c r="BR251" s="199">
        <v>0</v>
      </c>
      <c r="BS251" s="199">
        <v>0</v>
      </c>
      <c r="BT251" s="199">
        <v>0</v>
      </c>
      <c r="BU251" s="199">
        <v>0</v>
      </c>
      <c r="BV251" s="199">
        <v>0</v>
      </c>
      <c r="BW251" s="199">
        <v>25</v>
      </c>
      <c r="BX251" s="199">
        <v>0</v>
      </c>
      <c r="BY251" s="199">
        <v>0</v>
      </c>
      <c r="BZ251" s="199">
        <v>0</v>
      </c>
      <c r="CA251" s="199">
        <v>0</v>
      </c>
      <c r="CB251" s="199">
        <v>0</v>
      </c>
      <c r="CC251" s="199">
        <v>0</v>
      </c>
      <c r="CD251" s="199">
        <v>0</v>
      </c>
      <c r="CE251" s="199">
        <v>0</v>
      </c>
      <c r="CF251" s="199">
        <v>0</v>
      </c>
      <c r="CG251" s="199">
        <v>0</v>
      </c>
      <c r="CH251" s="199">
        <v>0</v>
      </c>
      <c r="CI251" s="199">
        <v>0</v>
      </c>
      <c r="CJ251" s="199">
        <v>0</v>
      </c>
      <c r="CK251" s="199">
        <v>0</v>
      </c>
      <c r="CL251" s="199">
        <v>0</v>
      </c>
      <c r="CM251" s="199">
        <v>0</v>
      </c>
      <c r="CN251" s="199">
        <v>0</v>
      </c>
      <c r="CO251" s="199">
        <v>0</v>
      </c>
      <c r="CP251" s="199">
        <v>0</v>
      </c>
      <c r="CQ251" s="199">
        <v>0</v>
      </c>
      <c r="CR251" s="199">
        <v>0</v>
      </c>
      <c r="CS251" s="199">
        <v>0</v>
      </c>
      <c r="CT251" s="199">
        <v>0</v>
      </c>
      <c r="CU251" s="199">
        <v>0</v>
      </c>
      <c r="CV251" s="199">
        <v>0</v>
      </c>
      <c r="CW251" s="199">
        <v>0</v>
      </c>
      <c r="CX251" s="199">
        <v>100</v>
      </c>
      <c r="CY251" s="199">
        <v>0</v>
      </c>
      <c r="CZ251" s="199">
        <v>0</v>
      </c>
      <c r="DA251" s="199">
        <v>0</v>
      </c>
      <c r="DB251" s="199">
        <v>0</v>
      </c>
      <c r="DC251" s="199">
        <v>0</v>
      </c>
      <c r="DD251" s="199">
        <v>0</v>
      </c>
      <c r="DE251" s="199">
        <v>0</v>
      </c>
      <c r="DF251" s="199">
        <v>0</v>
      </c>
      <c r="DG251" s="199">
        <v>0</v>
      </c>
      <c r="DH251" s="199">
        <v>0</v>
      </c>
      <c r="DI251" s="199">
        <v>275</v>
      </c>
      <c r="DJ251" s="199">
        <v>0</v>
      </c>
      <c r="DK251" s="199">
        <v>0</v>
      </c>
      <c r="DL251" s="199">
        <v>10850</v>
      </c>
      <c r="DM251" s="199">
        <v>0</v>
      </c>
      <c r="DN251" s="199">
        <v>0</v>
      </c>
      <c r="DO251" s="199">
        <v>0</v>
      </c>
      <c r="DP251" s="199">
        <v>0</v>
      </c>
      <c r="DQ251" s="199">
        <v>0</v>
      </c>
      <c r="DR251" s="199">
        <v>0</v>
      </c>
      <c r="DS251" s="199">
        <v>0</v>
      </c>
      <c r="DT251" s="199">
        <v>0</v>
      </c>
      <c r="DU251" s="199">
        <v>0</v>
      </c>
      <c r="DV251" s="199">
        <v>0</v>
      </c>
      <c r="DW251" s="199">
        <v>0</v>
      </c>
      <c r="DX251" s="199">
        <v>0</v>
      </c>
      <c r="DY251" s="199">
        <v>0</v>
      </c>
      <c r="DZ251" s="199">
        <v>0</v>
      </c>
      <c r="EA251" s="199">
        <v>0</v>
      </c>
      <c r="EB251" s="199">
        <v>0</v>
      </c>
      <c r="EC251" s="199">
        <v>0</v>
      </c>
      <c r="ED251" s="199">
        <v>0</v>
      </c>
      <c r="EE251" s="199">
        <v>0</v>
      </c>
      <c r="EF251" s="199">
        <v>0</v>
      </c>
      <c r="EG251" s="199">
        <v>0</v>
      </c>
      <c r="EH251" s="199">
        <v>0</v>
      </c>
      <c r="EI251" s="199">
        <v>0</v>
      </c>
      <c r="EJ251" s="199">
        <v>0</v>
      </c>
      <c r="EK251" s="199">
        <v>0</v>
      </c>
      <c r="EL251" s="199">
        <v>0</v>
      </c>
      <c r="EM251" s="199">
        <v>0</v>
      </c>
      <c r="EN251" s="199">
        <v>0</v>
      </c>
      <c r="EO251" s="199">
        <v>0</v>
      </c>
      <c r="EP251" s="199">
        <v>0</v>
      </c>
      <c r="EQ251" s="199">
        <v>0</v>
      </c>
      <c r="ER251" s="199">
        <v>0</v>
      </c>
      <c r="ES251" s="199">
        <v>0</v>
      </c>
    </row>
    <row r="252" spans="1:149" ht="12" customHeight="1">
      <c r="A252" s="59" t="s">
        <v>40</v>
      </c>
      <c r="B252" s="11" t="s">
        <v>66</v>
      </c>
      <c r="C252" s="11" t="s">
        <v>67</v>
      </c>
      <c r="D252" s="11" t="s">
        <v>57</v>
      </c>
      <c r="E252" s="90" t="s">
        <v>113</v>
      </c>
      <c r="F252" s="13">
        <v>0.50800000000000001</v>
      </c>
      <c r="G252" s="2">
        <v>0.8</v>
      </c>
      <c r="H252" s="2">
        <v>28400</v>
      </c>
      <c r="I252" s="64">
        <v>91.3</v>
      </c>
      <c r="J252" s="64">
        <v>18.11</v>
      </c>
      <c r="K252" s="2">
        <v>23.91</v>
      </c>
      <c r="L252" s="2">
        <v>7.49</v>
      </c>
      <c r="M252" s="2">
        <v>1.2999999999999999E-2</v>
      </c>
      <c r="N252" s="2">
        <v>0.84</v>
      </c>
      <c r="O252" s="2">
        <v>0.03</v>
      </c>
      <c r="P252" s="2">
        <v>1.3</v>
      </c>
      <c r="Q252" s="2">
        <v>1.3</v>
      </c>
      <c r="R252" s="2">
        <v>0.11</v>
      </c>
      <c r="S252" s="2">
        <v>9.4E-2</v>
      </c>
      <c r="T252" s="2">
        <v>1.7999999999999999E-2</v>
      </c>
      <c r="U252" s="2">
        <v>4.4000000000000004</v>
      </c>
      <c r="V252" s="2">
        <v>150</v>
      </c>
      <c r="W252" s="2">
        <v>15</v>
      </c>
      <c r="X252" s="157" t="s">
        <v>314</v>
      </c>
      <c r="Y252" s="288">
        <v>90335.14</v>
      </c>
      <c r="Z252" s="289">
        <v>40817.483000000007</v>
      </c>
      <c r="AA252" s="290">
        <v>52701.054000000004</v>
      </c>
      <c r="AB252" s="94">
        <v>510576.87800000003</v>
      </c>
      <c r="AC252" s="94">
        <v>24667.16</v>
      </c>
      <c r="AD252" s="291">
        <f t="shared" si="31"/>
        <v>4.3921191508140938</v>
      </c>
      <c r="AE252" s="292">
        <f t="shared" si="30"/>
        <v>1375</v>
      </c>
      <c r="AF252" s="291">
        <f t="shared" si="32"/>
        <v>3.1383026981662816</v>
      </c>
      <c r="AG252" s="98">
        <v>4088519.3687520009</v>
      </c>
      <c r="AH252" s="99">
        <v>3296732.6000000006</v>
      </c>
      <c r="AI252" s="213">
        <v>2310046.2000000002</v>
      </c>
      <c r="AJ252" s="106">
        <v>986686.40000000014</v>
      </c>
      <c r="AK252" s="115">
        <v>115</v>
      </c>
      <c r="AL252" s="114">
        <v>905</v>
      </c>
      <c r="AM252" s="114">
        <v>35</v>
      </c>
      <c r="AN252" s="123">
        <v>285</v>
      </c>
      <c r="AO252" s="123">
        <v>5</v>
      </c>
      <c r="AP252" s="114">
        <v>30</v>
      </c>
      <c r="AQ252" s="114">
        <v>0</v>
      </c>
      <c r="AR252" s="114">
        <v>0</v>
      </c>
      <c r="AS252" s="123">
        <v>0</v>
      </c>
      <c r="AT252" s="123">
        <v>0</v>
      </c>
      <c r="AU252" s="199">
        <v>0</v>
      </c>
      <c r="AV252" s="199">
        <v>0</v>
      </c>
      <c r="AW252" s="199">
        <v>0</v>
      </c>
      <c r="AX252" s="199">
        <v>0</v>
      </c>
      <c r="AY252" s="199">
        <v>0</v>
      </c>
      <c r="AZ252" s="199">
        <v>0</v>
      </c>
      <c r="BA252" s="199">
        <v>0</v>
      </c>
      <c r="BB252" s="199">
        <v>0</v>
      </c>
      <c r="BC252" s="199">
        <v>0</v>
      </c>
      <c r="BD252" s="199">
        <v>30</v>
      </c>
      <c r="BE252" s="199">
        <v>5</v>
      </c>
      <c r="BF252" s="199">
        <v>0</v>
      </c>
      <c r="BG252" s="199">
        <v>0</v>
      </c>
      <c r="BH252" s="199">
        <v>0</v>
      </c>
      <c r="BI252" s="199">
        <v>0</v>
      </c>
      <c r="BJ252" s="199">
        <v>0</v>
      </c>
      <c r="BK252" s="199">
        <v>0</v>
      </c>
      <c r="BL252" s="199">
        <v>0</v>
      </c>
      <c r="BM252" s="199">
        <v>65</v>
      </c>
      <c r="BN252" s="199">
        <v>0</v>
      </c>
      <c r="BO252" s="199">
        <v>0</v>
      </c>
      <c r="BP252" s="199">
        <v>0</v>
      </c>
      <c r="BQ252" s="199">
        <v>0</v>
      </c>
      <c r="BR252" s="199">
        <v>0</v>
      </c>
      <c r="BS252" s="199">
        <v>0</v>
      </c>
      <c r="BT252" s="199">
        <v>5</v>
      </c>
      <c r="BU252" s="199">
        <v>0</v>
      </c>
      <c r="BV252" s="199">
        <v>0</v>
      </c>
      <c r="BW252" s="199">
        <v>0</v>
      </c>
      <c r="BX252" s="199">
        <v>0</v>
      </c>
      <c r="BY252" s="199">
        <v>10</v>
      </c>
      <c r="BZ252" s="199">
        <v>0</v>
      </c>
      <c r="CA252" s="199">
        <v>0</v>
      </c>
      <c r="CB252" s="199">
        <v>0</v>
      </c>
      <c r="CC252" s="199">
        <v>0</v>
      </c>
      <c r="CD252" s="199">
        <v>0</v>
      </c>
      <c r="CE252" s="199">
        <v>0</v>
      </c>
      <c r="CF252" s="199">
        <v>0</v>
      </c>
      <c r="CG252" s="199">
        <v>0</v>
      </c>
      <c r="CH252" s="199">
        <v>0</v>
      </c>
      <c r="CI252" s="199">
        <v>0</v>
      </c>
      <c r="CJ252" s="199">
        <v>0</v>
      </c>
      <c r="CK252" s="199">
        <v>0</v>
      </c>
      <c r="CL252" s="199">
        <v>10</v>
      </c>
      <c r="CM252" s="199">
        <v>0</v>
      </c>
      <c r="CN252" s="199">
        <v>470</v>
      </c>
      <c r="CO252" s="199">
        <v>10</v>
      </c>
      <c r="CP252" s="199">
        <v>0</v>
      </c>
      <c r="CQ252" s="199">
        <v>55</v>
      </c>
      <c r="CR252" s="199">
        <v>0</v>
      </c>
      <c r="CS252" s="199">
        <v>0</v>
      </c>
      <c r="CT252" s="199">
        <v>0</v>
      </c>
      <c r="CU252" s="199">
        <v>0</v>
      </c>
      <c r="CV252" s="199">
        <v>0</v>
      </c>
      <c r="CW252" s="199">
        <v>5</v>
      </c>
      <c r="CX252" s="199">
        <v>0</v>
      </c>
      <c r="CY252" s="199">
        <v>0</v>
      </c>
      <c r="CZ252" s="199">
        <v>5</v>
      </c>
      <c r="DA252" s="199">
        <v>50</v>
      </c>
      <c r="DB252" s="199">
        <v>0</v>
      </c>
      <c r="DC252" s="199">
        <v>0</v>
      </c>
      <c r="DD252" s="199">
        <v>0</v>
      </c>
      <c r="DE252" s="199">
        <v>0</v>
      </c>
      <c r="DF252" s="199">
        <v>0</v>
      </c>
      <c r="DG252" s="199">
        <v>0</v>
      </c>
      <c r="DH252" s="199">
        <v>0</v>
      </c>
      <c r="DI252" s="199">
        <v>300</v>
      </c>
      <c r="DJ252" s="199">
        <v>0</v>
      </c>
      <c r="DK252" s="199">
        <v>0</v>
      </c>
      <c r="DL252" s="199">
        <v>0</v>
      </c>
      <c r="DM252" s="199">
        <v>0</v>
      </c>
      <c r="DN252" s="199">
        <v>0</v>
      </c>
      <c r="DO252" s="199">
        <v>5</v>
      </c>
      <c r="DP252" s="199">
        <v>0</v>
      </c>
      <c r="DQ252" s="199">
        <v>0</v>
      </c>
      <c r="DR252" s="199">
        <v>0</v>
      </c>
      <c r="DS252" s="199">
        <v>30</v>
      </c>
      <c r="DT252" s="199">
        <v>0</v>
      </c>
      <c r="DU252" s="199">
        <v>0</v>
      </c>
      <c r="DV252" s="199">
        <v>0</v>
      </c>
      <c r="DW252" s="199">
        <v>0</v>
      </c>
      <c r="DX252" s="199">
        <v>235</v>
      </c>
      <c r="DY252" s="199">
        <v>45</v>
      </c>
      <c r="DZ252" s="199">
        <v>5</v>
      </c>
      <c r="EA252" s="199">
        <v>0</v>
      </c>
      <c r="EB252" s="199">
        <v>0</v>
      </c>
      <c r="EC252" s="199">
        <v>0</v>
      </c>
      <c r="ED252" s="199">
        <v>0</v>
      </c>
      <c r="EE252" s="199">
        <v>5</v>
      </c>
      <c r="EF252" s="199">
        <v>0</v>
      </c>
      <c r="EG252" s="199">
        <v>30</v>
      </c>
      <c r="EH252" s="199">
        <v>0</v>
      </c>
      <c r="EI252" s="199">
        <v>0</v>
      </c>
      <c r="EJ252" s="199">
        <v>0</v>
      </c>
      <c r="EK252" s="199">
        <v>0</v>
      </c>
      <c r="EL252" s="199">
        <v>0</v>
      </c>
      <c r="EM252" s="199">
        <v>0</v>
      </c>
      <c r="EN252" s="199">
        <v>0</v>
      </c>
      <c r="EO252" s="199">
        <v>0</v>
      </c>
      <c r="EP252" s="199">
        <v>0</v>
      </c>
      <c r="EQ252" s="199">
        <v>0</v>
      </c>
      <c r="ER252" s="199">
        <v>0</v>
      </c>
      <c r="ES252" s="199">
        <v>0</v>
      </c>
    </row>
    <row r="253" spans="1:149" ht="12" customHeight="1">
      <c r="A253" s="54" t="s">
        <v>40</v>
      </c>
      <c r="B253" s="2" t="s">
        <v>66</v>
      </c>
      <c r="C253" s="2" t="s">
        <v>67</v>
      </c>
      <c r="D253" s="2" t="s">
        <v>57</v>
      </c>
      <c r="E253" s="88" t="s">
        <v>114</v>
      </c>
      <c r="F253" s="4">
        <v>3.5</v>
      </c>
      <c r="G253" s="2" t="s">
        <v>29</v>
      </c>
      <c r="H253" s="2">
        <v>30410</v>
      </c>
      <c r="I253" s="64">
        <v>71.5</v>
      </c>
      <c r="J253" s="64">
        <v>20.84</v>
      </c>
      <c r="K253" s="2">
        <v>23.79</v>
      </c>
      <c r="L253" s="2">
        <v>7.34</v>
      </c>
      <c r="M253" s="2" t="s">
        <v>29</v>
      </c>
      <c r="N253" s="2">
        <v>0.78</v>
      </c>
      <c r="O253" s="2">
        <v>2.1000000000000001E-2</v>
      </c>
      <c r="P253" s="2">
        <v>1.1000000000000001</v>
      </c>
      <c r="Q253" s="2">
        <v>1.2</v>
      </c>
      <c r="R253" s="2">
        <v>0.15</v>
      </c>
      <c r="S253" s="2">
        <v>9.7000000000000003E-2</v>
      </c>
      <c r="T253" s="2">
        <v>1.4999999999999999E-2</v>
      </c>
      <c r="U253" s="2">
        <v>4.0999999999999996</v>
      </c>
      <c r="V253" s="2" t="s">
        <v>29</v>
      </c>
      <c r="W253" s="2" t="s">
        <v>29</v>
      </c>
      <c r="X253" s="157" t="s">
        <v>314</v>
      </c>
      <c r="Y253" s="288">
        <v>51634.366000000002</v>
      </c>
      <c r="Z253" s="289">
        <v>5100.1020000000008</v>
      </c>
      <c r="AA253" s="290">
        <v>46867.604000000007</v>
      </c>
      <c r="AB253" s="92">
        <v>386741.06800000003</v>
      </c>
      <c r="AC253" s="92">
        <v>16150.323000000002</v>
      </c>
      <c r="AD253" s="291">
        <f t="shared" si="31"/>
        <v>4.2081812124699018</v>
      </c>
      <c r="AE253" s="292">
        <f t="shared" si="30"/>
        <v>13800</v>
      </c>
      <c r="AF253" s="291">
        <f t="shared" si="32"/>
        <v>4.1398790864012369</v>
      </c>
      <c r="AG253" s="100">
        <v>3830649.878132001</v>
      </c>
      <c r="AH253" s="99">
        <v>5088435.1000000006</v>
      </c>
      <c r="AI253" s="109">
        <v>3290065.8000000003</v>
      </c>
      <c r="AJ253" s="106">
        <v>1798369.3000000003</v>
      </c>
      <c r="AK253" s="123">
        <v>12400</v>
      </c>
      <c r="AL253" s="123">
        <v>1150</v>
      </c>
      <c r="AM253" s="123">
        <v>0</v>
      </c>
      <c r="AN253" s="123">
        <v>250</v>
      </c>
      <c r="AO253" s="123">
        <v>0</v>
      </c>
      <c r="AP253" s="123">
        <v>0</v>
      </c>
      <c r="AQ253" s="123">
        <v>0</v>
      </c>
      <c r="AR253" s="123">
        <v>0</v>
      </c>
      <c r="AS253" s="123">
        <v>0</v>
      </c>
      <c r="AT253" s="123">
        <v>0</v>
      </c>
      <c r="AU253" s="199">
        <v>0</v>
      </c>
      <c r="AV253" s="199">
        <v>0</v>
      </c>
      <c r="AW253" s="199">
        <v>0</v>
      </c>
      <c r="AX253" s="199">
        <v>0</v>
      </c>
      <c r="AY253" s="199">
        <v>0</v>
      </c>
      <c r="AZ253" s="199">
        <v>0</v>
      </c>
      <c r="BA253" s="199">
        <v>0</v>
      </c>
      <c r="BB253" s="199">
        <v>0</v>
      </c>
      <c r="BC253" s="199">
        <v>0</v>
      </c>
      <c r="BD253" s="199">
        <v>3250</v>
      </c>
      <c r="BE253" s="199">
        <v>0</v>
      </c>
      <c r="BF253" s="199">
        <v>0</v>
      </c>
      <c r="BG253" s="199">
        <v>0</v>
      </c>
      <c r="BH253" s="199">
        <v>0</v>
      </c>
      <c r="BI253" s="199">
        <v>0</v>
      </c>
      <c r="BJ253" s="199">
        <v>0</v>
      </c>
      <c r="BK253" s="199">
        <v>0</v>
      </c>
      <c r="BL253" s="199">
        <v>0</v>
      </c>
      <c r="BM253" s="199">
        <v>8750</v>
      </c>
      <c r="BN253" s="199">
        <v>50</v>
      </c>
      <c r="BO253" s="199">
        <v>0</v>
      </c>
      <c r="BP253" s="199">
        <v>0</v>
      </c>
      <c r="BQ253" s="199">
        <v>0</v>
      </c>
      <c r="BR253" s="199">
        <v>0</v>
      </c>
      <c r="BS253" s="199">
        <v>0</v>
      </c>
      <c r="BT253" s="199">
        <v>100</v>
      </c>
      <c r="BU253" s="199">
        <v>0</v>
      </c>
      <c r="BV253" s="199">
        <v>0</v>
      </c>
      <c r="BW253" s="199">
        <v>0</v>
      </c>
      <c r="BX253" s="199">
        <v>0</v>
      </c>
      <c r="BY253" s="199">
        <v>250</v>
      </c>
      <c r="BZ253" s="199">
        <v>0</v>
      </c>
      <c r="CA253" s="199">
        <v>0</v>
      </c>
      <c r="CB253" s="199">
        <v>0</v>
      </c>
      <c r="CC253" s="199">
        <v>0</v>
      </c>
      <c r="CD253" s="199">
        <v>0</v>
      </c>
      <c r="CE253" s="199">
        <v>0</v>
      </c>
      <c r="CF253" s="199">
        <v>0</v>
      </c>
      <c r="CG253" s="199">
        <v>0</v>
      </c>
      <c r="CH253" s="199">
        <v>0</v>
      </c>
      <c r="CI253" s="199">
        <v>0</v>
      </c>
      <c r="CJ253" s="199">
        <v>0</v>
      </c>
      <c r="CK253" s="199">
        <v>0</v>
      </c>
      <c r="CL253" s="199">
        <v>50</v>
      </c>
      <c r="CM253" s="199">
        <v>0</v>
      </c>
      <c r="CN253" s="199">
        <v>200</v>
      </c>
      <c r="CO253" s="199">
        <v>250</v>
      </c>
      <c r="CP253" s="199">
        <v>0</v>
      </c>
      <c r="CQ253" s="199">
        <v>500</v>
      </c>
      <c r="CR253" s="199">
        <v>0</v>
      </c>
      <c r="CS253" s="199">
        <v>0</v>
      </c>
      <c r="CT253" s="199">
        <v>0</v>
      </c>
      <c r="CU253" s="199">
        <v>0</v>
      </c>
      <c r="CV253" s="199">
        <v>0</v>
      </c>
      <c r="CW253" s="199">
        <v>150</v>
      </c>
      <c r="CX253" s="199">
        <v>0</v>
      </c>
      <c r="CY253" s="199">
        <v>0</v>
      </c>
      <c r="CZ253" s="199">
        <v>0</v>
      </c>
      <c r="DA253" s="199">
        <v>0</v>
      </c>
      <c r="DB253" s="199">
        <v>0</v>
      </c>
      <c r="DC253" s="199">
        <v>0</v>
      </c>
      <c r="DD253" s="199">
        <v>0</v>
      </c>
      <c r="DE253" s="199">
        <v>0</v>
      </c>
      <c r="DF253" s="199">
        <v>0</v>
      </c>
      <c r="DG253" s="199">
        <v>0</v>
      </c>
      <c r="DH253" s="199">
        <v>0</v>
      </c>
      <c r="DI253" s="199">
        <v>0</v>
      </c>
      <c r="DJ253" s="199">
        <v>0</v>
      </c>
      <c r="DK253" s="199">
        <v>0</v>
      </c>
      <c r="DL253" s="199">
        <v>0</v>
      </c>
      <c r="DM253" s="199">
        <v>0</v>
      </c>
      <c r="DN253" s="199">
        <v>0</v>
      </c>
      <c r="DO253" s="199">
        <v>0</v>
      </c>
      <c r="DP253" s="199">
        <v>0</v>
      </c>
      <c r="DQ253" s="199">
        <v>0</v>
      </c>
      <c r="DR253" s="199">
        <v>0</v>
      </c>
      <c r="DS253" s="199">
        <v>0</v>
      </c>
      <c r="DT253" s="199">
        <v>0</v>
      </c>
      <c r="DU253" s="199">
        <v>0</v>
      </c>
      <c r="DV253" s="199">
        <v>0</v>
      </c>
      <c r="DW253" s="199">
        <v>0</v>
      </c>
      <c r="DX253" s="199">
        <v>0</v>
      </c>
      <c r="DY253" s="199">
        <v>200</v>
      </c>
      <c r="DZ253" s="199">
        <v>50</v>
      </c>
      <c r="EA253" s="199">
        <v>0</v>
      </c>
      <c r="EB253" s="199">
        <v>0</v>
      </c>
      <c r="EC253" s="199">
        <v>0</v>
      </c>
      <c r="ED253" s="199">
        <v>0</v>
      </c>
      <c r="EE253" s="199">
        <v>0</v>
      </c>
      <c r="EF253" s="199">
        <v>0</v>
      </c>
      <c r="EG253" s="199">
        <v>0</v>
      </c>
      <c r="EH253" s="199">
        <v>0</v>
      </c>
      <c r="EI253" s="199">
        <v>0</v>
      </c>
      <c r="EJ253" s="199">
        <v>0</v>
      </c>
      <c r="EK253" s="199">
        <v>0</v>
      </c>
      <c r="EL253" s="199">
        <v>0</v>
      </c>
      <c r="EM253" s="199">
        <v>0</v>
      </c>
      <c r="EN253" s="199">
        <v>0</v>
      </c>
      <c r="EO253" s="199">
        <v>0</v>
      </c>
      <c r="EP253" s="199">
        <v>0</v>
      </c>
      <c r="EQ253" s="199">
        <v>0</v>
      </c>
      <c r="ER253" s="199">
        <v>0</v>
      </c>
      <c r="ES253" s="199">
        <v>0</v>
      </c>
    </row>
    <row r="254" spans="1:149" ht="12" customHeight="1">
      <c r="A254" s="54" t="s">
        <v>40</v>
      </c>
      <c r="B254" s="2" t="s">
        <v>68</v>
      </c>
      <c r="C254" s="2" t="s">
        <v>67</v>
      </c>
      <c r="D254" s="2" t="s">
        <v>57</v>
      </c>
      <c r="E254" s="87" t="s">
        <v>113</v>
      </c>
      <c r="F254" s="4">
        <v>0.5</v>
      </c>
      <c r="G254" s="2">
        <v>1.1000000000000001</v>
      </c>
      <c r="H254" s="2">
        <v>26810</v>
      </c>
      <c r="I254" s="64">
        <v>78.8</v>
      </c>
      <c r="J254" s="64">
        <v>19.09</v>
      </c>
      <c r="K254" s="2">
        <v>24.04</v>
      </c>
      <c r="L254" s="2">
        <v>7.46</v>
      </c>
      <c r="M254" s="2">
        <v>1.2E-2</v>
      </c>
      <c r="N254" s="2">
        <v>0.73</v>
      </c>
      <c r="O254" s="2">
        <v>0.01</v>
      </c>
      <c r="P254" s="2">
        <v>1</v>
      </c>
      <c r="Q254" s="2">
        <v>1</v>
      </c>
      <c r="R254" s="2">
        <v>1.4E-2</v>
      </c>
      <c r="S254" s="2">
        <v>7.9000000000000001E-2</v>
      </c>
      <c r="T254" s="2">
        <v>1.6E-2</v>
      </c>
      <c r="U254" s="2">
        <v>4</v>
      </c>
      <c r="V254" s="2">
        <v>140</v>
      </c>
      <c r="W254" s="2">
        <v>13</v>
      </c>
      <c r="X254" s="157" t="s">
        <v>314</v>
      </c>
      <c r="Y254" s="288">
        <v>51751.035000000003</v>
      </c>
      <c r="Z254" s="289">
        <v>8450.1690000000017</v>
      </c>
      <c r="AA254" s="290">
        <v>43650.873000000007</v>
      </c>
      <c r="AB254" s="92">
        <v>342473.51600000006</v>
      </c>
      <c r="AC254" s="92">
        <v>11400.228000000001</v>
      </c>
      <c r="AD254" s="291">
        <f t="shared" si="31"/>
        <v>4.0569135371392528</v>
      </c>
      <c r="AE254" s="292">
        <f t="shared" si="30"/>
        <v>3480</v>
      </c>
      <c r="AF254" s="291">
        <f t="shared" si="32"/>
        <v>3.5415792439465807</v>
      </c>
      <c r="AG254" s="98">
        <v>4424995.4981400007</v>
      </c>
      <c r="AH254" s="99">
        <v>6058454.5</v>
      </c>
      <c r="AI254" s="213">
        <v>3093395.2</v>
      </c>
      <c r="AJ254" s="106">
        <v>2965059.3000000003</v>
      </c>
      <c r="AK254" s="114">
        <v>1045</v>
      </c>
      <c r="AL254" s="123">
        <v>2060</v>
      </c>
      <c r="AM254" s="114">
        <v>0</v>
      </c>
      <c r="AN254" s="123">
        <v>280</v>
      </c>
      <c r="AO254" s="123">
        <v>0</v>
      </c>
      <c r="AP254" s="114">
        <v>95</v>
      </c>
      <c r="AQ254" s="114">
        <v>0</v>
      </c>
      <c r="AR254" s="114">
        <v>0</v>
      </c>
      <c r="AS254" s="123">
        <v>0</v>
      </c>
      <c r="AT254" s="123">
        <v>0</v>
      </c>
      <c r="AU254" s="199">
        <v>0</v>
      </c>
      <c r="AV254" s="199">
        <v>0</v>
      </c>
      <c r="AW254" s="199">
        <v>0</v>
      </c>
      <c r="AX254" s="199">
        <v>0</v>
      </c>
      <c r="AY254" s="199">
        <v>0</v>
      </c>
      <c r="AZ254" s="199">
        <v>0</v>
      </c>
      <c r="BA254" s="199">
        <v>0</v>
      </c>
      <c r="BB254" s="199">
        <v>0</v>
      </c>
      <c r="BC254" s="199">
        <v>0</v>
      </c>
      <c r="BD254" s="199">
        <v>0</v>
      </c>
      <c r="BE254" s="199">
        <v>0</v>
      </c>
      <c r="BF254" s="199">
        <v>0</v>
      </c>
      <c r="BG254" s="199">
        <v>0</v>
      </c>
      <c r="BH254" s="199">
        <v>0</v>
      </c>
      <c r="BI254" s="199">
        <v>0</v>
      </c>
      <c r="BJ254" s="199">
        <v>0</v>
      </c>
      <c r="BK254" s="199">
        <v>0</v>
      </c>
      <c r="BL254" s="199">
        <v>0</v>
      </c>
      <c r="BM254" s="199">
        <v>1025</v>
      </c>
      <c r="BN254" s="199">
        <v>0</v>
      </c>
      <c r="BO254" s="199">
        <v>0</v>
      </c>
      <c r="BP254" s="199">
        <v>0</v>
      </c>
      <c r="BQ254" s="199">
        <v>0</v>
      </c>
      <c r="BR254" s="199">
        <v>0</v>
      </c>
      <c r="BS254" s="199">
        <v>0</v>
      </c>
      <c r="BT254" s="199">
        <v>0</v>
      </c>
      <c r="BU254" s="199">
        <v>0</v>
      </c>
      <c r="BV254" s="199">
        <v>0</v>
      </c>
      <c r="BW254" s="199">
        <v>0</v>
      </c>
      <c r="BX254" s="199">
        <v>0</v>
      </c>
      <c r="BY254" s="199">
        <v>15</v>
      </c>
      <c r="BZ254" s="199">
        <v>0</v>
      </c>
      <c r="CA254" s="199">
        <v>0</v>
      </c>
      <c r="CB254" s="199">
        <v>0</v>
      </c>
      <c r="CC254" s="199">
        <v>0</v>
      </c>
      <c r="CD254" s="199">
        <v>5</v>
      </c>
      <c r="CE254" s="199">
        <v>20</v>
      </c>
      <c r="CF254" s="199">
        <v>0</v>
      </c>
      <c r="CG254" s="199">
        <v>0</v>
      </c>
      <c r="CH254" s="199">
        <v>0</v>
      </c>
      <c r="CI254" s="199">
        <v>0</v>
      </c>
      <c r="CJ254" s="199">
        <v>0</v>
      </c>
      <c r="CK254" s="199">
        <v>0</v>
      </c>
      <c r="CL254" s="199">
        <v>0</v>
      </c>
      <c r="CM254" s="199">
        <v>0</v>
      </c>
      <c r="CN254" s="199">
        <v>855</v>
      </c>
      <c r="CO254" s="199">
        <v>85</v>
      </c>
      <c r="CP254" s="199">
        <v>0</v>
      </c>
      <c r="CQ254" s="199">
        <v>130</v>
      </c>
      <c r="CR254" s="199">
        <v>0</v>
      </c>
      <c r="CS254" s="199">
        <v>0</v>
      </c>
      <c r="CT254" s="199">
        <v>0</v>
      </c>
      <c r="CU254" s="199">
        <v>0</v>
      </c>
      <c r="CV254" s="199">
        <v>0</v>
      </c>
      <c r="CW254" s="199">
        <v>25</v>
      </c>
      <c r="CX254" s="199">
        <v>0</v>
      </c>
      <c r="CY254" s="199">
        <v>0</v>
      </c>
      <c r="CZ254" s="199">
        <v>20</v>
      </c>
      <c r="DA254" s="199">
        <v>645</v>
      </c>
      <c r="DB254" s="199">
        <v>0</v>
      </c>
      <c r="DC254" s="199">
        <v>5</v>
      </c>
      <c r="DD254" s="199">
        <v>0</v>
      </c>
      <c r="DE254" s="199">
        <v>0</v>
      </c>
      <c r="DF254" s="199">
        <v>0</v>
      </c>
      <c r="DG254" s="199">
        <v>0</v>
      </c>
      <c r="DH254" s="199">
        <v>0</v>
      </c>
      <c r="DI254" s="199">
        <v>275</v>
      </c>
      <c r="DJ254" s="199">
        <v>0</v>
      </c>
      <c r="DK254" s="199">
        <v>0</v>
      </c>
      <c r="DL254" s="199">
        <v>0</v>
      </c>
      <c r="DM254" s="199">
        <v>0</v>
      </c>
      <c r="DN254" s="199">
        <v>0</v>
      </c>
      <c r="DO254" s="199">
        <v>0</v>
      </c>
      <c r="DP254" s="199">
        <v>0</v>
      </c>
      <c r="DQ254" s="199">
        <v>0</v>
      </c>
      <c r="DR254" s="199">
        <v>0</v>
      </c>
      <c r="DS254" s="199">
        <v>0</v>
      </c>
      <c r="DT254" s="199">
        <v>0</v>
      </c>
      <c r="DU254" s="199">
        <v>0</v>
      </c>
      <c r="DV254" s="199">
        <v>0</v>
      </c>
      <c r="DW254" s="199">
        <v>0</v>
      </c>
      <c r="DX254" s="199">
        <v>75</v>
      </c>
      <c r="DY254" s="199">
        <v>150</v>
      </c>
      <c r="DZ254" s="199">
        <v>55</v>
      </c>
      <c r="EA254" s="199">
        <v>0</v>
      </c>
      <c r="EB254" s="199">
        <v>0</v>
      </c>
      <c r="EC254" s="199">
        <v>0</v>
      </c>
      <c r="ED254" s="199">
        <v>0</v>
      </c>
      <c r="EE254" s="199">
        <v>0</v>
      </c>
      <c r="EF254" s="199">
        <v>0</v>
      </c>
      <c r="EG254" s="199">
        <v>95</v>
      </c>
      <c r="EH254" s="199">
        <v>0</v>
      </c>
      <c r="EI254" s="199">
        <v>0</v>
      </c>
      <c r="EJ254" s="199">
        <v>0</v>
      </c>
      <c r="EK254" s="199">
        <v>0</v>
      </c>
      <c r="EL254" s="199">
        <v>0</v>
      </c>
      <c r="EM254" s="199">
        <v>0</v>
      </c>
      <c r="EN254" s="199">
        <v>0</v>
      </c>
      <c r="EO254" s="199">
        <v>0</v>
      </c>
      <c r="EP254" s="199">
        <v>0</v>
      </c>
      <c r="EQ254" s="199">
        <v>0</v>
      </c>
      <c r="ER254" s="199">
        <v>0</v>
      </c>
      <c r="ES254" s="199">
        <v>0</v>
      </c>
    </row>
    <row r="255" spans="1:149" ht="12" customHeight="1">
      <c r="A255" s="54" t="s">
        <v>40</v>
      </c>
      <c r="B255" s="2" t="s">
        <v>68</v>
      </c>
      <c r="C255" s="2" t="s">
        <v>67</v>
      </c>
      <c r="D255" s="2" t="s">
        <v>57</v>
      </c>
      <c r="E255" s="88" t="s">
        <v>114</v>
      </c>
      <c r="F255" s="4">
        <v>3.8</v>
      </c>
      <c r="G255" s="2" t="s">
        <v>29</v>
      </c>
      <c r="H255" s="2">
        <v>33620</v>
      </c>
      <c r="I255" s="64">
        <v>60.4</v>
      </c>
      <c r="J255" s="64">
        <v>24.49</v>
      </c>
      <c r="K255" s="2">
        <v>24.12</v>
      </c>
      <c r="L255" s="2">
        <v>7.34</v>
      </c>
      <c r="M255" s="2" t="s">
        <v>29</v>
      </c>
      <c r="N255" s="2">
        <v>0.68</v>
      </c>
      <c r="O255" s="2">
        <v>0.01</v>
      </c>
      <c r="P255" s="2">
        <v>0.88</v>
      </c>
      <c r="Q255" s="2">
        <v>0.88</v>
      </c>
      <c r="R255" s="2">
        <v>2.7E-2</v>
      </c>
      <c r="S255" s="2">
        <v>8.2000000000000003E-2</v>
      </c>
      <c r="T255" s="2">
        <v>2.1000000000000001E-2</v>
      </c>
      <c r="U255" s="2">
        <v>3.5</v>
      </c>
      <c r="V255" s="2" t="s">
        <v>29</v>
      </c>
      <c r="W255" s="2" t="s">
        <v>29</v>
      </c>
      <c r="X255" s="157" t="s">
        <v>314</v>
      </c>
      <c r="Y255" s="288">
        <v>17683.687000000002</v>
      </c>
      <c r="Z255" s="289">
        <v>2466.7160000000003</v>
      </c>
      <c r="AA255" s="290">
        <v>15400.308000000001</v>
      </c>
      <c r="AB255" s="92">
        <v>164836.63</v>
      </c>
      <c r="AC255" s="92">
        <v>5700.1140000000005</v>
      </c>
      <c r="AD255" s="291">
        <f t="shared" si="31"/>
        <v>3.7558835414752716</v>
      </c>
      <c r="AE255" s="292">
        <f t="shared" si="30"/>
        <v>856</v>
      </c>
      <c r="AF255" s="291">
        <f t="shared" si="32"/>
        <v>2.932473764677153</v>
      </c>
      <c r="AG255" s="100">
        <v>4874417.1530600013</v>
      </c>
      <c r="AH255" s="99">
        <v>3683407</v>
      </c>
      <c r="AI255" s="109">
        <v>1711700.9000000001</v>
      </c>
      <c r="AJ255" s="106">
        <v>1971706.1</v>
      </c>
      <c r="AK255" s="123">
        <v>796</v>
      </c>
      <c r="AL255" s="123">
        <v>47</v>
      </c>
      <c r="AM255" s="123">
        <v>0</v>
      </c>
      <c r="AN255" s="123">
        <v>13</v>
      </c>
      <c r="AO255" s="116">
        <v>0</v>
      </c>
      <c r="AP255" s="123">
        <v>0</v>
      </c>
      <c r="AQ255" s="123">
        <v>0</v>
      </c>
      <c r="AR255" s="123">
        <v>0</v>
      </c>
      <c r="AS255" s="123">
        <v>0</v>
      </c>
      <c r="AT255" s="123">
        <v>0</v>
      </c>
      <c r="AU255" s="199">
        <v>0</v>
      </c>
      <c r="AV255" s="199">
        <v>0</v>
      </c>
      <c r="AW255" s="199">
        <v>0</v>
      </c>
      <c r="AX255" s="199">
        <v>0</v>
      </c>
      <c r="AY255" s="199">
        <v>0</v>
      </c>
      <c r="AZ255" s="199">
        <v>0</v>
      </c>
      <c r="BA255" s="199">
        <v>0</v>
      </c>
      <c r="BB255" s="199">
        <v>0</v>
      </c>
      <c r="BC255" s="199">
        <v>0</v>
      </c>
      <c r="BD255" s="199">
        <v>17</v>
      </c>
      <c r="BE255" s="199">
        <v>0</v>
      </c>
      <c r="BF255" s="199">
        <v>0</v>
      </c>
      <c r="BG255" s="199">
        <v>0</v>
      </c>
      <c r="BH255" s="199">
        <v>0</v>
      </c>
      <c r="BI255" s="199">
        <v>0</v>
      </c>
      <c r="BJ255" s="199">
        <v>0</v>
      </c>
      <c r="BK255" s="199">
        <v>0</v>
      </c>
      <c r="BL255" s="199">
        <v>0</v>
      </c>
      <c r="BM255" s="199">
        <v>778</v>
      </c>
      <c r="BN255" s="199">
        <v>0</v>
      </c>
      <c r="BO255" s="199">
        <v>0</v>
      </c>
      <c r="BP255" s="199">
        <v>0</v>
      </c>
      <c r="BQ255" s="199">
        <v>0</v>
      </c>
      <c r="BR255" s="199">
        <v>0</v>
      </c>
      <c r="BS255" s="199">
        <v>0</v>
      </c>
      <c r="BT255" s="199">
        <v>0</v>
      </c>
      <c r="BU255" s="199">
        <v>0</v>
      </c>
      <c r="BV255" s="199">
        <v>0</v>
      </c>
      <c r="BW255" s="199">
        <v>0</v>
      </c>
      <c r="BX255" s="199">
        <v>0</v>
      </c>
      <c r="BY255" s="199">
        <v>0</v>
      </c>
      <c r="BZ255" s="199">
        <v>0</v>
      </c>
      <c r="CA255" s="199">
        <v>0</v>
      </c>
      <c r="CB255" s="199">
        <v>0</v>
      </c>
      <c r="CC255" s="199">
        <v>1</v>
      </c>
      <c r="CD255" s="199">
        <v>0</v>
      </c>
      <c r="CE255" s="199">
        <v>1</v>
      </c>
      <c r="CF255" s="199">
        <v>0</v>
      </c>
      <c r="CG255" s="199">
        <v>0</v>
      </c>
      <c r="CH255" s="199">
        <v>0</v>
      </c>
      <c r="CI255" s="199">
        <v>0</v>
      </c>
      <c r="CJ255" s="199">
        <v>0</v>
      </c>
      <c r="CK255" s="199">
        <v>0</v>
      </c>
      <c r="CL255" s="199">
        <v>6</v>
      </c>
      <c r="CM255" s="199">
        <v>0</v>
      </c>
      <c r="CN255" s="199">
        <v>9</v>
      </c>
      <c r="CO255" s="199">
        <v>2</v>
      </c>
      <c r="CP255" s="199">
        <v>0</v>
      </c>
      <c r="CQ255" s="199">
        <v>17</v>
      </c>
      <c r="CR255" s="199">
        <v>0</v>
      </c>
      <c r="CS255" s="199">
        <v>0</v>
      </c>
      <c r="CT255" s="199">
        <v>0</v>
      </c>
      <c r="CU255" s="199">
        <v>0</v>
      </c>
      <c r="CV255" s="199">
        <v>0</v>
      </c>
      <c r="CW255" s="199">
        <v>2</v>
      </c>
      <c r="CX255" s="199">
        <v>0</v>
      </c>
      <c r="CY255" s="199">
        <v>0</v>
      </c>
      <c r="CZ255" s="199">
        <v>0</v>
      </c>
      <c r="DA255" s="199">
        <v>0</v>
      </c>
      <c r="DB255" s="199">
        <v>0</v>
      </c>
      <c r="DC255" s="199">
        <v>0</v>
      </c>
      <c r="DD255" s="199">
        <v>6</v>
      </c>
      <c r="DE255" s="199">
        <v>0</v>
      </c>
      <c r="DF255" s="199">
        <v>0</v>
      </c>
      <c r="DG255" s="199">
        <v>0</v>
      </c>
      <c r="DH255" s="199">
        <v>0</v>
      </c>
      <c r="DI255" s="199">
        <v>0</v>
      </c>
      <c r="DJ255" s="199">
        <v>4</v>
      </c>
      <c r="DK255" s="199">
        <v>0</v>
      </c>
      <c r="DL255" s="199">
        <v>0</v>
      </c>
      <c r="DM255" s="199">
        <v>0</v>
      </c>
      <c r="DN255" s="199">
        <v>0</v>
      </c>
      <c r="DO255" s="199">
        <v>0</v>
      </c>
      <c r="DP255" s="199">
        <v>0</v>
      </c>
      <c r="DQ255" s="199">
        <v>0</v>
      </c>
      <c r="DR255" s="199">
        <v>0</v>
      </c>
      <c r="DS255" s="199">
        <v>0</v>
      </c>
      <c r="DT255" s="199">
        <v>0</v>
      </c>
      <c r="DU255" s="199">
        <v>0</v>
      </c>
      <c r="DV255" s="199">
        <v>0</v>
      </c>
      <c r="DW255" s="199">
        <v>0</v>
      </c>
      <c r="DX255" s="199">
        <v>0</v>
      </c>
      <c r="DY255" s="199">
        <v>1</v>
      </c>
      <c r="DZ255" s="199">
        <v>8</v>
      </c>
      <c r="EA255" s="199">
        <v>4</v>
      </c>
      <c r="EB255" s="199">
        <v>0</v>
      </c>
      <c r="EC255" s="199">
        <v>0</v>
      </c>
      <c r="ED255" s="199">
        <v>0</v>
      </c>
      <c r="EE255" s="199">
        <v>0</v>
      </c>
      <c r="EF255" s="199">
        <v>0</v>
      </c>
      <c r="EG255" s="199">
        <v>0</v>
      </c>
      <c r="EH255" s="199">
        <v>0</v>
      </c>
      <c r="EI255" s="199">
        <v>0</v>
      </c>
      <c r="EJ255" s="199">
        <v>0</v>
      </c>
      <c r="EK255" s="199">
        <v>0</v>
      </c>
      <c r="EL255" s="199">
        <v>0</v>
      </c>
      <c r="EM255" s="199">
        <v>0</v>
      </c>
      <c r="EN255" s="199">
        <v>0</v>
      </c>
      <c r="EO255" s="199">
        <v>0</v>
      </c>
      <c r="EP255" s="199">
        <v>0</v>
      </c>
      <c r="EQ255" s="199">
        <v>0</v>
      </c>
      <c r="ER255" s="199">
        <v>0</v>
      </c>
      <c r="ES255" s="199">
        <v>0</v>
      </c>
    </row>
    <row r="256" spans="1:149" ht="12" customHeight="1">
      <c r="A256" s="54" t="s">
        <v>40</v>
      </c>
      <c r="B256" s="2" t="s">
        <v>70</v>
      </c>
      <c r="C256" s="2" t="s">
        <v>67</v>
      </c>
      <c r="D256" s="2" t="s">
        <v>57</v>
      </c>
      <c r="E256" s="87" t="s">
        <v>113</v>
      </c>
      <c r="F256" s="4">
        <v>0.51800000000000002</v>
      </c>
      <c r="G256" s="2">
        <v>1.2</v>
      </c>
      <c r="H256" s="2">
        <v>33220</v>
      </c>
      <c r="I256" s="64">
        <v>79.099999999999994</v>
      </c>
      <c r="J256" s="64">
        <v>22.21</v>
      </c>
      <c r="K256" s="2">
        <v>22.96</v>
      </c>
      <c r="L256" s="2">
        <v>7.57</v>
      </c>
      <c r="M256" s="2">
        <v>1.2999999999999999E-2</v>
      </c>
      <c r="N256" s="2">
        <v>0.76</v>
      </c>
      <c r="O256" s="2">
        <v>0.01</v>
      </c>
      <c r="P256" s="2">
        <v>1</v>
      </c>
      <c r="Q256" s="2">
        <v>1</v>
      </c>
      <c r="R256" s="2" t="s">
        <v>50</v>
      </c>
      <c r="S256" s="2">
        <v>8.2000000000000003E-2</v>
      </c>
      <c r="T256" s="2">
        <v>2.4E-2</v>
      </c>
      <c r="U256" s="2">
        <v>3.7</v>
      </c>
      <c r="V256" s="2">
        <v>150</v>
      </c>
      <c r="W256" s="2">
        <v>10</v>
      </c>
      <c r="X256" s="157" t="s">
        <v>314</v>
      </c>
      <c r="Y256" s="288">
        <v>18333.7</v>
      </c>
      <c r="Z256" s="289">
        <v>10133.536</v>
      </c>
      <c r="AA256" s="290">
        <v>8650.1730000000007</v>
      </c>
      <c r="AB256" s="92">
        <v>273022.12700000004</v>
      </c>
      <c r="AC256" s="92">
        <v>13300.266000000001</v>
      </c>
      <c r="AD256" s="291">
        <f t="shared" si="31"/>
        <v>4.1238603267698659</v>
      </c>
      <c r="AE256" s="292">
        <f t="shared" si="30"/>
        <v>3595</v>
      </c>
      <c r="AF256" s="291">
        <f t="shared" si="32"/>
        <v>3.5556988947189012</v>
      </c>
      <c r="AG256" s="98">
        <v>4257253.8767080009</v>
      </c>
      <c r="AH256" s="99">
        <v>8833510.0000000019</v>
      </c>
      <c r="AI256" s="213">
        <v>5675113.5000000009</v>
      </c>
      <c r="AJ256" s="106">
        <v>3158396.5000000005</v>
      </c>
      <c r="AK256" s="114">
        <v>495</v>
      </c>
      <c r="AL256" s="123">
        <v>3070</v>
      </c>
      <c r="AM256" s="114">
        <v>0</v>
      </c>
      <c r="AN256" s="123">
        <v>30</v>
      </c>
      <c r="AO256" s="123">
        <v>0</v>
      </c>
      <c r="AP256" s="114">
        <v>0</v>
      </c>
      <c r="AQ256" s="114">
        <v>0</v>
      </c>
      <c r="AR256" s="114">
        <v>0</v>
      </c>
      <c r="AS256" s="123">
        <v>0</v>
      </c>
      <c r="AT256" s="123">
        <v>0</v>
      </c>
      <c r="AU256" s="199">
        <v>0</v>
      </c>
      <c r="AV256" s="199">
        <v>0</v>
      </c>
      <c r="AW256" s="199">
        <v>0</v>
      </c>
      <c r="AX256" s="199">
        <v>0</v>
      </c>
      <c r="AY256" s="199">
        <v>0</v>
      </c>
      <c r="AZ256" s="199">
        <v>0</v>
      </c>
      <c r="BA256" s="199">
        <v>0</v>
      </c>
      <c r="BB256" s="199">
        <v>0</v>
      </c>
      <c r="BC256" s="199">
        <v>0</v>
      </c>
      <c r="BD256" s="199">
        <v>420</v>
      </c>
      <c r="BE256" s="199">
        <v>0</v>
      </c>
      <c r="BF256" s="199">
        <v>0</v>
      </c>
      <c r="BG256" s="199">
        <v>0</v>
      </c>
      <c r="BH256" s="199">
        <v>0</v>
      </c>
      <c r="BI256" s="199">
        <v>0</v>
      </c>
      <c r="BJ256" s="199">
        <v>0</v>
      </c>
      <c r="BK256" s="199">
        <v>0</v>
      </c>
      <c r="BL256" s="199">
        <v>0</v>
      </c>
      <c r="BM256" s="199">
        <v>60</v>
      </c>
      <c r="BN256" s="199">
        <v>10</v>
      </c>
      <c r="BO256" s="199">
        <v>5</v>
      </c>
      <c r="BP256" s="199">
        <v>0</v>
      </c>
      <c r="BQ256" s="199">
        <v>0</v>
      </c>
      <c r="BR256" s="199">
        <v>0</v>
      </c>
      <c r="BS256" s="199">
        <v>0</v>
      </c>
      <c r="BT256" s="199">
        <v>0</v>
      </c>
      <c r="BU256" s="199">
        <v>0</v>
      </c>
      <c r="BV256" s="199">
        <v>0</v>
      </c>
      <c r="BW256" s="199">
        <v>0</v>
      </c>
      <c r="BX256" s="199">
        <v>0</v>
      </c>
      <c r="BY256" s="199">
        <v>0</v>
      </c>
      <c r="BZ256" s="199">
        <v>0</v>
      </c>
      <c r="CA256" s="199">
        <v>0</v>
      </c>
      <c r="CB256" s="199">
        <v>0</v>
      </c>
      <c r="CC256" s="199">
        <v>0</v>
      </c>
      <c r="CD256" s="199">
        <v>0</v>
      </c>
      <c r="CE256" s="199">
        <v>0</v>
      </c>
      <c r="CF256" s="199">
        <v>0</v>
      </c>
      <c r="CG256" s="199">
        <v>0</v>
      </c>
      <c r="CH256" s="199">
        <v>0</v>
      </c>
      <c r="CI256" s="199">
        <v>0</v>
      </c>
      <c r="CJ256" s="199">
        <v>0</v>
      </c>
      <c r="CK256" s="199">
        <v>0</v>
      </c>
      <c r="CL256" s="199">
        <v>25</v>
      </c>
      <c r="CM256" s="199">
        <v>0</v>
      </c>
      <c r="CN256" s="199">
        <v>565</v>
      </c>
      <c r="CO256" s="199">
        <v>185</v>
      </c>
      <c r="CP256" s="199">
        <v>0</v>
      </c>
      <c r="CQ256" s="199">
        <v>75</v>
      </c>
      <c r="CR256" s="199">
        <v>0</v>
      </c>
      <c r="CS256" s="199">
        <v>0</v>
      </c>
      <c r="CT256" s="199">
        <v>0</v>
      </c>
      <c r="CU256" s="199">
        <v>10</v>
      </c>
      <c r="CV256" s="199">
        <v>0</v>
      </c>
      <c r="CW256" s="199">
        <v>0</v>
      </c>
      <c r="CX256" s="199">
        <v>0</v>
      </c>
      <c r="CY256" s="199">
        <v>0</v>
      </c>
      <c r="CZ256" s="199">
        <v>0</v>
      </c>
      <c r="DA256" s="199">
        <v>2175</v>
      </c>
      <c r="DB256" s="199">
        <v>10</v>
      </c>
      <c r="DC256" s="199">
        <v>0</v>
      </c>
      <c r="DD256" s="199">
        <v>0</v>
      </c>
      <c r="DE256" s="199">
        <v>0</v>
      </c>
      <c r="DF256" s="199">
        <v>5</v>
      </c>
      <c r="DG256" s="199">
        <v>0</v>
      </c>
      <c r="DH256" s="199">
        <v>0</v>
      </c>
      <c r="DI256" s="199">
        <v>20</v>
      </c>
      <c r="DJ256" s="199">
        <v>0</v>
      </c>
      <c r="DK256" s="199">
        <v>0</v>
      </c>
      <c r="DL256" s="199">
        <v>0</v>
      </c>
      <c r="DM256" s="199">
        <v>0</v>
      </c>
      <c r="DN256" s="199">
        <v>0</v>
      </c>
      <c r="DO256" s="199">
        <v>0</v>
      </c>
      <c r="DP256" s="199">
        <v>0</v>
      </c>
      <c r="DQ256" s="199">
        <v>0</v>
      </c>
      <c r="DR256" s="199">
        <v>0</v>
      </c>
      <c r="DS256" s="199">
        <v>0</v>
      </c>
      <c r="DT256" s="199">
        <v>0</v>
      </c>
      <c r="DU256" s="199">
        <v>0</v>
      </c>
      <c r="DV256" s="199">
        <v>0</v>
      </c>
      <c r="DW256" s="199">
        <v>0</v>
      </c>
      <c r="DX256" s="199">
        <v>0</v>
      </c>
      <c r="DY256" s="199">
        <v>25</v>
      </c>
      <c r="DZ256" s="199">
        <v>5</v>
      </c>
      <c r="EA256" s="199">
        <v>0</v>
      </c>
      <c r="EB256" s="199">
        <v>0</v>
      </c>
      <c r="EC256" s="199">
        <v>0</v>
      </c>
      <c r="ED256" s="199">
        <v>0</v>
      </c>
      <c r="EE256" s="199">
        <v>0</v>
      </c>
      <c r="EF256" s="199">
        <v>0</v>
      </c>
      <c r="EG256" s="199">
        <v>0</v>
      </c>
      <c r="EH256" s="199">
        <v>0</v>
      </c>
      <c r="EI256" s="199">
        <v>0</v>
      </c>
      <c r="EJ256" s="199">
        <v>0</v>
      </c>
      <c r="EK256" s="199">
        <v>0</v>
      </c>
      <c r="EL256" s="199">
        <v>0</v>
      </c>
      <c r="EM256" s="199">
        <v>0</v>
      </c>
      <c r="EN256" s="199">
        <v>0</v>
      </c>
      <c r="EO256" s="199">
        <v>0</v>
      </c>
      <c r="EP256" s="199">
        <v>0</v>
      </c>
      <c r="EQ256" s="199">
        <v>0</v>
      </c>
      <c r="ER256" s="199">
        <v>0</v>
      </c>
      <c r="ES256" s="199">
        <v>0</v>
      </c>
    </row>
    <row r="257" spans="1:149" ht="12" customHeight="1" thickBot="1">
      <c r="A257" s="60" t="s">
        <v>40</v>
      </c>
      <c r="B257" s="12" t="s">
        <v>70</v>
      </c>
      <c r="C257" s="12" t="s">
        <v>67</v>
      </c>
      <c r="D257" s="12" t="s">
        <v>57</v>
      </c>
      <c r="E257" s="89" t="s">
        <v>114</v>
      </c>
      <c r="F257" s="14">
        <v>3.5</v>
      </c>
      <c r="G257" s="2" t="s">
        <v>29</v>
      </c>
      <c r="H257" s="2">
        <v>36230</v>
      </c>
      <c r="I257" s="64">
        <v>53</v>
      </c>
      <c r="J257" s="64">
        <v>23.08</v>
      </c>
      <c r="K257" s="2">
        <v>23.67</v>
      </c>
      <c r="L257" s="2">
        <v>7.41</v>
      </c>
      <c r="M257" s="2" t="s">
        <v>29</v>
      </c>
      <c r="N257" s="2">
        <v>0.7</v>
      </c>
      <c r="O257" s="2">
        <v>0.01</v>
      </c>
      <c r="P257" s="2">
        <v>0.96</v>
      </c>
      <c r="Q257" s="2">
        <v>0.96</v>
      </c>
      <c r="R257" s="2">
        <v>1.4E-2</v>
      </c>
      <c r="S257" s="2">
        <v>0.11</v>
      </c>
      <c r="T257" s="2">
        <v>3.2000000000000001E-2</v>
      </c>
      <c r="U257" s="2">
        <v>3.6</v>
      </c>
      <c r="V257" s="2" t="s">
        <v>29</v>
      </c>
      <c r="W257" s="2" t="s">
        <v>29</v>
      </c>
      <c r="X257" s="157" t="s">
        <v>314</v>
      </c>
      <c r="Y257" s="288">
        <v>18217.031000000003</v>
      </c>
      <c r="Z257" s="289">
        <v>3950.0790000000002</v>
      </c>
      <c r="AA257" s="290">
        <v>14633.626000000002</v>
      </c>
      <c r="AB257" s="93">
        <v>327889.891</v>
      </c>
      <c r="AC257" s="93">
        <v>15183.637000000001</v>
      </c>
      <c r="AD257" s="291">
        <f t="shared" si="31"/>
        <v>4.181375812392135</v>
      </c>
      <c r="AE257" s="292">
        <f t="shared" si="30"/>
        <v>34050</v>
      </c>
      <c r="AF257" s="291">
        <f t="shared" si="32"/>
        <v>4.5321171162488039</v>
      </c>
      <c r="AG257" s="101">
        <v>4758755.2398680011</v>
      </c>
      <c r="AH257" s="102">
        <v>3570071.4000000004</v>
      </c>
      <c r="AI257" s="110">
        <v>1640032.8</v>
      </c>
      <c r="AJ257" s="110">
        <v>1930038.6</v>
      </c>
      <c r="AK257" s="123">
        <v>17350</v>
      </c>
      <c r="AL257" s="123">
        <v>16500</v>
      </c>
      <c r="AM257" s="123">
        <v>0</v>
      </c>
      <c r="AN257" s="123">
        <v>50</v>
      </c>
      <c r="AO257" s="123">
        <v>0</v>
      </c>
      <c r="AP257" s="123">
        <v>150</v>
      </c>
      <c r="AQ257" s="123">
        <v>0</v>
      </c>
      <c r="AR257" s="123">
        <v>0</v>
      </c>
      <c r="AS257" s="123">
        <v>0</v>
      </c>
      <c r="AT257" s="123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0</v>
      </c>
      <c r="BC257" s="199">
        <v>0</v>
      </c>
      <c r="BD257" s="199">
        <v>12700</v>
      </c>
      <c r="BE257" s="199">
        <v>0</v>
      </c>
      <c r="BF257" s="199">
        <v>0</v>
      </c>
      <c r="BG257" s="199">
        <v>0</v>
      </c>
      <c r="BH257" s="199">
        <v>0</v>
      </c>
      <c r="BI257" s="199">
        <v>0</v>
      </c>
      <c r="BJ257" s="199">
        <v>0</v>
      </c>
      <c r="BK257" s="199">
        <v>0</v>
      </c>
      <c r="BL257" s="199">
        <v>0</v>
      </c>
      <c r="BM257" s="199">
        <v>3650</v>
      </c>
      <c r="BN257" s="199">
        <v>700</v>
      </c>
      <c r="BO257" s="199">
        <v>0</v>
      </c>
      <c r="BP257" s="199">
        <v>0</v>
      </c>
      <c r="BQ257" s="199">
        <v>0</v>
      </c>
      <c r="BR257" s="199">
        <v>0</v>
      </c>
      <c r="BS257" s="199">
        <v>0</v>
      </c>
      <c r="BT257" s="199">
        <v>0</v>
      </c>
      <c r="BU257" s="199">
        <v>0</v>
      </c>
      <c r="BV257" s="199">
        <v>0</v>
      </c>
      <c r="BW257" s="199">
        <v>0</v>
      </c>
      <c r="BX257" s="199">
        <v>300</v>
      </c>
      <c r="BY257" s="199">
        <v>0</v>
      </c>
      <c r="BZ257" s="199">
        <v>0</v>
      </c>
      <c r="CA257" s="199">
        <v>0</v>
      </c>
      <c r="CB257" s="199">
        <v>0</v>
      </c>
      <c r="CC257" s="199">
        <v>0</v>
      </c>
      <c r="CD257" s="199">
        <v>0</v>
      </c>
      <c r="CE257" s="199">
        <v>0</v>
      </c>
      <c r="CF257" s="199">
        <v>0</v>
      </c>
      <c r="CG257" s="199">
        <v>0</v>
      </c>
      <c r="CH257" s="199">
        <v>0</v>
      </c>
      <c r="CI257" s="199">
        <v>0</v>
      </c>
      <c r="CJ257" s="199">
        <v>0</v>
      </c>
      <c r="CK257" s="199">
        <v>0</v>
      </c>
      <c r="CL257" s="199">
        <v>100</v>
      </c>
      <c r="CM257" s="199">
        <v>0</v>
      </c>
      <c r="CN257" s="199">
        <v>0</v>
      </c>
      <c r="CO257" s="199">
        <v>200</v>
      </c>
      <c r="CP257" s="199">
        <v>1800</v>
      </c>
      <c r="CQ257" s="199">
        <v>400</v>
      </c>
      <c r="CR257" s="199">
        <v>0</v>
      </c>
      <c r="CS257" s="199">
        <v>0</v>
      </c>
      <c r="CT257" s="199">
        <v>0</v>
      </c>
      <c r="CU257" s="199">
        <v>0</v>
      </c>
      <c r="CV257" s="199">
        <v>0</v>
      </c>
      <c r="CW257" s="199">
        <v>0</v>
      </c>
      <c r="CX257" s="199">
        <v>0</v>
      </c>
      <c r="CY257" s="199">
        <v>0</v>
      </c>
      <c r="CZ257" s="199">
        <v>0</v>
      </c>
      <c r="DA257" s="199">
        <v>13950</v>
      </c>
      <c r="DB257" s="199">
        <v>0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50</v>
      </c>
      <c r="DJ257" s="199">
        <v>0</v>
      </c>
      <c r="DK257" s="199">
        <v>0</v>
      </c>
      <c r="DL257" s="199">
        <v>0</v>
      </c>
      <c r="DM257" s="199">
        <v>0</v>
      </c>
      <c r="DN257" s="199">
        <v>0</v>
      </c>
      <c r="DO257" s="199">
        <v>0</v>
      </c>
      <c r="DP257" s="199">
        <v>0</v>
      </c>
      <c r="DQ257" s="199">
        <v>0</v>
      </c>
      <c r="DR257" s="199">
        <v>0</v>
      </c>
      <c r="DS257" s="199">
        <v>0</v>
      </c>
      <c r="DT257" s="199">
        <v>0</v>
      </c>
      <c r="DU257" s="199">
        <v>0</v>
      </c>
      <c r="DV257" s="199">
        <v>0</v>
      </c>
      <c r="DW257" s="199">
        <v>0</v>
      </c>
      <c r="DX257" s="199">
        <v>0</v>
      </c>
      <c r="DY257" s="199">
        <v>50</v>
      </c>
      <c r="DZ257" s="199">
        <v>0</v>
      </c>
      <c r="EA257" s="199">
        <v>0</v>
      </c>
      <c r="EB257" s="199">
        <v>0</v>
      </c>
      <c r="EC257" s="199">
        <v>0</v>
      </c>
      <c r="ED257" s="199">
        <v>0</v>
      </c>
      <c r="EE257" s="199">
        <v>0</v>
      </c>
      <c r="EF257" s="199">
        <v>0</v>
      </c>
      <c r="EG257" s="199">
        <v>150</v>
      </c>
      <c r="EH257" s="199">
        <v>0</v>
      </c>
      <c r="EI257" s="199">
        <v>0</v>
      </c>
      <c r="EJ257" s="199">
        <v>0</v>
      </c>
      <c r="EK257" s="199">
        <v>0</v>
      </c>
      <c r="EL257" s="199">
        <v>0</v>
      </c>
      <c r="EM257" s="199">
        <v>0</v>
      </c>
      <c r="EN257" s="199">
        <v>0</v>
      </c>
      <c r="EO257" s="199">
        <v>0</v>
      </c>
      <c r="EP257" s="199">
        <v>0</v>
      </c>
      <c r="EQ257" s="199">
        <v>0</v>
      </c>
      <c r="ER257" s="199">
        <v>0</v>
      </c>
      <c r="ES257" s="199">
        <v>0</v>
      </c>
    </row>
    <row r="258" spans="1:149" ht="12" customHeight="1">
      <c r="A258" s="59" t="s">
        <v>40</v>
      </c>
      <c r="B258" s="11" t="s">
        <v>72</v>
      </c>
      <c r="C258" s="11" t="s">
        <v>73</v>
      </c>
      <c r="D258" s="11" t="s">
        <v>57</v>
      </c>
      <c r="E258" s="90" t="s">
        <v>113</v>
      </c>
      <c r="F258" s="13">
        <v>0.61399999999999999</v>
      </c>
      <c r="G258" s="2">
        <v>0.9</v>
      </c>
      <c r="H258" s="2">
        <v>32750</v>
      </c>
      <c r="I258" s="64">
        <v>74.5</v>
      </c>
      <c r="J258" s="64">
        <v>25.25</v>
      </c>
      <c r="K258" s="2">
        <v>21.69</v>
      </c>
      <c r="L258" s="2">
        <v>7.5</v>
      </c>
      <c r="M258" s="2">
        <v>7.3000000000000001E-3</v>
      </c>
      <c r="N258" s="2">
        <v>0.84</v>
      </c>
      <c r="O258" s="2">
        <v>4.2000000000000003E-2</v>
      </c>
      <c r="P258" s="2">
        <v>1</v>
      </c>
      <c r="Q258" s="2">
        <v>1.1000000000000001</v>
      </c>
      <c r="R258" s="2">
        <v>0.15</v>
      </c>
      <c r="S258" s="2">
        <v>6.7000000000000004E-2</v>
      </c>
      <c r="T258" s="2">
        <v>2.8000000000000001E-2</v>
      </c>
      <c r="U258" s="2">
        <v>3.9</v>
      </c>
      <c r="V258" s="2">
        <v>160</v>
      </c>
      <c r="W258" s="2">
        <v>13</v>
      </c>
      <c r="X258" s="297" t="s">
        <v>315</v>
      </c>
      <c r="Y258" s="288">
        <v>41067.488000000005</v>
      </c>
      <c r="Z258" s="289">
        <v>36350.727000000006</v>
      </c>
      <c r="AA258" s="290">
        <v>4866.7640000000001</v>
      </c>
      <c r="AB258" s="94">
        <v>90818.483000000007</v>
      </c>
      <c r="AC258" s="94">
        <v>49367.654000000002</v>
      </c>
      <c r="AD258" s="291">
        <f t="shared" si="31"/>
        <v>4.6934424896043261</v>
      </c>
      <c r="AE258" s="292">
        <f t="shared" si="30"/>
        <v>1045</v>
      </c>
      <c r="AF258" s="291">
        <f t="shared" si="32"/>
        <v>3.019116290447073</v>
      </c>
      <c r="AG258" s="98">
        <v>4779043.8456320008</v>
      </c>
      <c r="AH258" s="99">
        <v>11310226.200000001</v>
      </c>
      <c r="AI258" s="213">
        <v>7313479.6000000006</v>
      </c>
      <c r="AJ258" s="106">
        <v>3996746.6000000006</v>
      </c>
      <c r="AK258" s="114">
        <v>155</v>
      </c>
      <c r="AL258" s="123">
        <v>195</v>
      </c>
      <c r="AM258" s="114">
        <v>290</v>
      </c>
      <c r="AN258" s="123">
        <v>332.5</v>
      </c>
      <c r="AO258" s="123">
        <v>32.5</v>
      </c>
      <c r="AP258" s="114">
        <v>40</v>
      </c>
      <c r="AQ258" s="114">
        <v>0</v>
      </c>
      <c r="AR258" s="114">
        <v>0</v>
      </c>
      <c r="AS258" s="123">
        <v>0</v>
      </c>
      <c r="AT258" s="123">
        <v>0</v>
      </c>
      <c r="AU258" s="199">
        <v>0</v>
      </c>
      <c r="AV258" s="199">
        <v>0</v>
      </c>
      <c r="AW258" s="199">
        <v>0</v>
      </c>
      <c r="AX258" s="199">
        <v>0</v>
      </c>
      <c r="AY258" s="199">
        <v>0</v>
      </c>
      <c r="AZ258" s="199">
        <v>0</v>
      </c>
      <c r="BA258" s="199">
        <v>0</v>
      </c>
      <c r="BB258" s="199">
        <v>0</v>
      </c>
      <c r="BC258" s="199">
        <v>5</v>
      </c>
      <c r="BD258" s="199">
        <v>140</v>
      </c>
      <c r="BE258" s="199">
        <v>0</v>
      </c>
      <c r="BF258" s="199">
        <v>0</v>
      </c>
      <c r="BG258" s="199">
        <v>0</v>
      </c>
      <c r="BH258" s="199">
        <v>0</v>
      </c>
      <c r="BI258" s="199">
        <v>0</v>
      </c>
      <c r="BJ258" s="199">
        <v>0</v>
      </c>
      <c r="BK258" s="199">
        <v>0</v>
      </c>
      <c r="BL258" s="199">
        <v>0</v>
      </c>
      <c r="BM258" s="199">
        <v>0</v>
      </c>
      <c r="BN258" s="199">
        <v>0</v>
      </c>
      <c r="BO258" s="199">
        <v>0</v>
      </c>
      <c r="BP258" s="199">
        <v>0</v>
      </c>
      <c r="BQ258" s="199">
        <v>0</v>
      </c>
      <c r="BR258" s="199">
        <v>2.5</v>
      </c>
      <c r="BS258" s="199">
        <v>0</v>
      </c>
      <c r="BT258" s="199">
        <v>0</v>
      </c>
      <c r="BU258" s="199">
        <v>0</v>
      </c>
      <c r="BV258" s="199">
        <v>0</v>
      </c>
      <c r="BW258" s="199">
        <v>0</v>
      </c>
      <c r="BX258" s="199">
        <v>2.5</v>
      </c>
      <c r="BY258" s="199">
        <v>5</v>
      </c>
      <c r="BZ258" s="199">
        <v>0</v>
      </c>
      <c r="CA258" s="199">
        <v>0</v>
      </c>
      <c r="CB258" s="199">
        <v>0</v>
      </c>
      <c r="CC258" s="199">
        <v>0</v>
      </c>
      <c r="CD258" s="199">
        <v>0</v>
      </c>
      <c r="CE258" s="199">
        <v>0</v>
      </c>
      <c r="CF258" s="199">
        <v>0</v>
      </c>
      <c r="CG258" s="199">
        <v>0</v>
      </c>
      <c r="CH258" s="199">
        <v>0</v>
      </c>
      <c r="CI258" s="199">
        <v>0</v>
      </c>
      <c r="CJ258" s="199">
        <v>0</v>
      </c>
      <c r="CK258" s="199">
        <v>0</v>
      </c>
      <c r="CL258" s="199">
        <v>5</v>
      </c>
      <c r="CM258" s="199">
        <v>0</v>
      </c>
      <c r="CN258" s="199">
        <v>55</v>
      </c>
      <c r="CO258" s="199">
        <v>32.5</v>
      </c>
      <c r="CP258" s="199">
        <v>0</v>
      </c>
      <c r="CQ258" s="199">
        <v>40</v>
      </c>
      <c r="CR258" s="199">
        <v>17.5</v>
      </c>
      <c r="CS258" s="199">
        <v>0</v>
      </c>
      <c r="CT258" s="199">
        <v>0</v>
      </c>
      <c r="CU258" s="199">
        <v>5</v>
      </c>
      <c r="CV258" s="199">
        <v>0</v>
      </c>
      <c r="CW258" s="199">
        <v>0</v>
      </c>
      <c r="CX258" s="199">
        <v>7.5</v>
      </c>
      <c r="CY258" s="199">
        <v>0</v>
      </c>
      <c r="CZ258" s="199">
        <v>0</v>
      </c>
      <c r="DA258" s="199">
        <v>7.5</v>
      </c>
      <c r="DB258" s="199">
        <v>0</v>
      </c>
      <c r="DC258" s="199">
        <v>0</v>
      </c>
      <c r="DD258" s="199">
        <v>0</v>
      </c>
      <c r="DE258" s="199">
        <v>0</v>
      </c>
      <c r="DF258" s="199">
        <v>2.5</v>
      </c>
      <c r="DG258" s="199">
        <v>0</v>
      </c>
      <c r="DH258" s="199">
        <v>0</v>
      </c>
      <c r="DI258" s="199">
        <v>17.5</v>
      </c>
      <c r="DJ258" s="199">
        <v>5</v>
      </c>
      <c r="DK258" s="199">
        <v>0</v>
      </c>
      <c r="DL258" s="199">
        <v>5</v>
      </c>
      <c r="DM258" s="199">
        <v>0</v>
      </c>
      <c r="DN258" s="199">
        <v>2.5</v>
      </c>
      <c r="DO258" s="199">
        <v>7.5</v>
      </c>
      <c r="DP258" s="199">
        <v>0</v>
      </c>
      <c r="DQ258" s="199">
        <v>12.5</v>
      </c>
      <c r="DR258" s="199">
        <v>0</v>
      </c>
      <c r="DS258" s="199">
        <v>262.5</v>
      </c>
      <c r="DT258" s="199">
        <v>0</v>
      </c>
      <c r="DU258" s="199">
        <v>0</v>
      </c>
      <c r="DV258" s="199">
        <v>0</v>
      </c>
      <c r="DW258" s="199">
        <v>0</v>
      </c>
      <c r="DX258" s="199">
        <v>15</v>
      </c>
      <c r="DY258" s="199">
        <v>70</v>
      </c>
      <c r="DZ258" s="199">
        <v>247.5</v>
      </c>
      <c r="EA258" s="199">
        <v>0</v>
      </c>
      <c r="EB258" s="199">
        <v>0</v>
      </c>
      <c r="EC258" s="199">
        <v>0</v>
      </c>
      <c r="ED258" s="199">
        <v>0</v>
      </c>
      <c r="EE258" s="199">
        <v>32.5</v>
      </c>
      <c r="EF258" s="199">
        <v>0</v>
      </c>
      <c r="EG258" s="199">
        <v>40</v>
      </c>
      <c r="EH258" s="199">
        <v>0</v>
      </c>
      <c r="EI258" s="199">
        <v>0</v>
      </c>
      <c r="EJ258" s="199">
        <v>0</v>
      </c>
      <c r="EK258" s="199">
        <v>0</v>
      </c>
      <c r="EL258" s="199">
        <v>0</v>
      </c>
      <c r="EM258" s="199">
        <v>0</v>
      </c>
      <c r="EN258" s="199">
        <v>0</v>
      </c>
      <c r="EO258" s="199">
        <v>0</v>
      </c>
      <c r="EP258" s="199">
        <v>0</v>
      </c>
      <c r="EQ258" s="199">
        <v>0</v>
      </c>
      <c r="ER258" s="199">
        <v>0</v>
      </c>
      <c r="ES258" s="199">
        <v>0</v>
      </c>
    </row>
    <row r="259" spans="1:149" ht="12" customHeight="1">
      <c r="A259" s="54" t="s">
        <v>40</v>
      </c>
      <c r="B259" s="2" t="s">
        <v>72</v>
      </c>
      <c r="C259" s="2" t="s">
        <v>73</v>
      </c>
      <c r="D259" s="2" t="s">
        <v>57</v>
      </c>
      <c r="E259" s="88" t="s">
        <v>114</v>
      </c>
      <c r="F259" s="4">
        <v>3</v>
      </c>
      <c r="G259" s="2" t="s">
        <v>29</v>
      </c>
      <c r="H259" s="2">
        <v>36640</v>
      </c>
      <c r="I259" s="64">
        <v>60.7</v>
      </c>
      <c r="J259" s="64">
        <v>26.77</v>
      </c>
      <c r="K259" s="2">
        <v>21.21</v>
      </c>
      <c r="L259" s="2">
        <v>7.39</v>
      </c>
      <c r="M259" s="2" t="s">
        <v>29</v>
      </c>
      <c r="N259" s="2">
        <v>0.69</v>
      </c>
      <c r="O259" s="2">
        <v>4.2999999999999997E-2</v>
      </c>
      <c r="P259" s="2">
        <v>0.92</v>
      </c>
      <c r="Q259" s="2">
        <v>0.97</v>
      </c>
      <c r="R259" s="2">
        <v>0.14000000000000001</v>
      </c>
      <c r="S259" s="2">
        <v>7.9000000000000001E-2</v>
      </c>
      <c r="T259" s="2">
        <v>3.5000000000000003E-2</v>
      </c>
      <c r="U259" s="2">
        <v>3.5</v>
      </c>
      <c r="V259" s="2" t="s">
        <v>29</v>
      </c>
      <c r="W259" s="2" t="s">
        <v>29</v>
      </c>
      <c r="X259" s="157" t="s">
        <v>314</v>
      </c>
      <c r="Y259" s="288">
        <v>47134.276000000005</v>
      </c>
      <c r="Z259" s="289">
        <v>41084.155000000006</v>
      </c>
      <c r="AA259" s="290">
        <v>6483.4630000000006</v>
      </c>
      <c r="AB259" s="92">
        <v>107468.81600000001</v>
      </c>
      <c r="AC259" s="92">
        <v>1900.0380000000002</v>
      </c>
      <c r="AD259" s="291">
        <f t="shared" si="31"/>
        <v>3.2787622867556094</v>
      </c>
      <c r="AE259" s="292">
        <f t="shared" si="30"/>
        <v>3325</v>
      </c>
      <c r="AF259" s="291">
        <f t="shared" si="32"/>
        <v>3.5217916496391233</v>
      </c>
      <c r="AG259" s="100">
        <v>4733333.5981120011</v>
      </c>
      <c r="AH259" s="99">
        <v>10830216.600000001</v>
      </c>
      <c r="AI259" s="109">
        <v>7563484.6000000006</v>
      </c>
      <c r="AJ259" s="106">
        <v>3266732.0000000005</v>
      </c>
      <c r="AK259" s="123">
        <v>2975</v>
      </c>
      <c r="AL259" s="123">
        <v>275</v>
      </c>
      <c r="AM259" s="123">
        <v>0</v>
      </c>
      <c r="AN259" s="123">
        <v>75</v>
      </c>
      <c r="AO259" s="123">
        <v>0</v>
      </c>
      <c r="AP259" s="123">
        <v>0</v>
      </c>
      <c r="AQ259" s="123">
        <v>0</v>
      </c>
      <c r="AR259" s="123">
        <v>0</v>
      </c>
      <c r="AS259" s="123">
        <v>0</v>
      </c>
      <c r="AT259" s="123">
        <v>0</v>
      </c>
      <c r="AU259" s="199">
        <v>0</v>
      </c>
      <c r="AV259" s="199">
        <v>0</v>
      </c>
      <c r="AW259" s="199">
        <v>0</v>
      </c>
      <c r="AX259" s="199">
        <v>0</v>
      </c>
      <c r="AY259" s="199">
        <v>0</v>
      </c>
      <c r="AZ259" s="199">
        <v>0</v>
      </c>
      <c r="BA259" s="199">
        <v>0</v>
      </c>
      <c r="BB259" s="199">
        <v>0</v>
      </c>
      <c r="BC259" s="199">
        <v>0</v>
      </c>
      <c r="BD259" s="199">
        <v>2375</v>
      </c>
      <c r="BE259" s="199">
        <v>0</v>
      </c>
      <c r="BF259" s="199">
        <v>0</v>
      </c>
      <c r="BG259" s="199">
        <v>0</v>
      </c>
      <c r="BH259" s="199">
        <v>0</v>
      </c>
      <c r="BI259" s="199">
        <v>0</v>
      </c>
      <c r="BJ259" s="199">
        <v>50</v>
      </c>
      <c r="BK259" s="199">
        <v>0</v>
      </c>
      <c r="BL259" s="199">
        <v>0</v>
      </c>
      <c r="BM259" s="199">
        <v>325</v>
      </c>
      <c r="BN259" s="199">
        <v>0</v>
      </c>
      <c r="BO259" s="199">
        <v>0</v>
      </c>
      <c r="BP259" s="199">
        <v>0</v>
      </c>
      <c r="BQ259" s="199">
        <v>0</v>
      </c>
      <c r="BR259" s="199">
        <v>0</v>
      </c>
      <c r="BS259" s="199">
        <v>0</v>
      </c>
      <c r="BT259" s="199">
        <v>0</v>
      </c>
      <c r="BU259" s="199">
        <v>0</v>
      </c>
      <c r="BV259" s="199">
        <v>25</v>
      </c>
      <c r="BW259" s="199">
        <v>0</v>
      </c>
      <c r="BX259" s="199">
        <v>175</v>
      </c>
      <c r="BY259" s="199">
        <v>25</v>
      </c>
      <c r="BZ259" s="199">
        <v>0</v>
      </c>
      <c r="CA259" s="199">
        <v>0</v>
      </c>
      <c r="CB259" s="199">
        <v>0</v>
      </c>
      <c r="CC259" s="199">
        <v>0</v>
      </c>
      <c r="CD259" s="199">
        <v>0</v>
      </c>
      <c r="CE259" s="199">
        <v>0</v>
      </c>
      <c r="CF259" s="199">
        <v>0</v>
      </c>
      <c r="CG259" s="199">
        <v>0</v>
      </c>
      <c r="CH259" s="199">
        <v>0</v>
      </c>
      <c r="CI259" s="199">
        <v>0</v>
      </c>
      <c r="CJ259" s="199">
        <v>0</v>
      </c>
      <c r="CK259" s="199">
        <v>0</v>
      </c>
      <c r="CL259" s="199">
        <v>0</v>
      </c>
      <c r="CM259" s="199">
        <v>0</v>
      </c>
      <c r="CN259" s="199">
        <v>50</v>
      </c>
      <c r="CO259" s="199">
        <v>125</v>
      </c>
      <c r="CP259" s="199">
        <v>0</v>
      </c>
      <c r="CQ259" s="199">
        <v>100</v>
      </c>
      <c r="CR259" s="199">
        <v>0</v>
      </c>
      <c r="CS259" s="199">
        <v>0</v>
      </c>
      <c r="CT259" s="199">
        <v>0</v>
      </c>
      <c r="CU259" s="199">
        <v>0</v>
      </c>
      <c r="CV259" s="199">
        <v>0</v>
      </c>
      <c r="CW259" s="199">
        <v>0</v>
      </c>
      <c r="CX259" s="199">
        <v>0</v>
      </c>
      <c r="CY259" s="199">
        <v>0</v>
      </c>
      <c r="CZ259" s="199">
        <v>0</v>
      </c>
      <c r="DA259" s="199">
        <v>0</v>
      </c>
      <c r="DB259" s="199">
        <v>0</v>
      </c>
      <c r="DC259" s="199">
        <v>0</v>
      </c>
      <c r="DD259" s="199">
        <v>0</v>
      </c>
      <c r="DE259" s="199">
        <v>0</v>
      </c>
      <c r="DF259" s="199">
        <v>0</v>
      </c>
      <c r="DG259" s="199">
        <v>0</v>
      </c>
      <c r="DH259" s="199">
        <v>0</v>
      </c>
      <c r="DI259" s="199">
        <v>0</v>
      </c>
      <c r="DJ259" s="199">
        <v>0</v>
      </c>
      <c r="DK259" s="199">
        <v>0</v>
      </c>
      <c r="DL259" s="199">
        <v>0</v>
      </c>
      <c r="DM259" s="199">
        <v>0</v>
      </c>
      <c r="DN259" s="199">
        <v>0</v>
      </c>
      <c r="DO259" s="199">
        <v>0</v>
      </c>
      <c r="DP259" s="199">
        <v>0</v>
      </c>
      <c r="DQ259" s="199">
        <v>0</v>
      </c>
      <c r="DR259" s="199">
        <v>0</v>
      </c>
      <c r="DS259" s="199">
        <v>0</v>
      </c>
      <c r="DT259" s="199">
        <v>0</v>
      </c>
      <c r="DU259" s="199">
        <v>0</v>
      </c>
      <c r="DV259" s="199">
        <v>0</v>
      </c>
      <c r="DW259" s="199">
        <v>0</v>
      </c>
      <c r="DX259" s="199">
        <v>0</v>
      </c>
      <c r="DY259" s="199">
        <v>25</v>
      </c>
      <c r="DZ259" s="199">
        <v>50</v>
      </c>
      <c r="EA259" s="199">
        <v>0</v>
      </c>
      <c r="EB259" s="199">
        <v>0</v>
      </c>
      <c r="EC259" s="199">
        <v>0</v>
      </c>
      <c r="ED259" s="199">
        <v>0</v>
      </c>
      <c r="EE259" s="199">
        <v>0</v>
      </c>
      <c r="EF259" s="199">
        <v>0</v>
      </c>
      <c r="EG259" s="199">
        <v>0</v>
      </c>
      <c r="EH259" s="199">
        <v>0</v>
      </c>
      <c r="EI259" s="199">
        <v>0</v>
      </c>
      <c r="EJ259" s="199">
        <v>0</v>
      </c>
      <c r="EK259" s="199">
        <v>0</v>
      </c>
      <c r="EL259" s="199">
        <v>0</v>
      </c>
      <c r="EM259" s="199">
        <v>0</v>
      </c>
      <c r="EN259" s="199">
        <v>0</v>
      </c>
      <c r="EO259" s="199">
        <v>0</v>
      </c>
      <c r="EP259" s="199">
        <v>0</v>
      </c>
      <c r="EQ259" s="199">
        <v>0</v>
      </c>
      <c r="ER259" s="199">
        <v>0</v>
      </c>
      <c r="ES259" s="199">
        <v>0</v>
      </c>
    </row>
    <row r="260" spans="1:149" ht="12" customHeight="1">
      <c r="A260" s="54" t="s">
        <v>40</v>
      </c>
      <c r="B260" s="2" t="s">
        <v>75</v>
      </c>
      <c r="C260" s="2" t="s">
        <v>73</v>
      </c>
      <c r="D260" s="2" t="s">
        <v>57</v>
      </c>
      <c r="E260" s="87" t="s">
        <v>113</v>
      </c>
      <c r="F260" s="4">
        <v>0.51100000000000001</v>
      </c>
      <c r="G260" s="2">
        <v>1.4</v>
      </c>
      <c r="H260" s="2">
        <v>39810</v>
      </c>
      <c r="I260" s="64">
        <v>60.1</v>
      </c>
      <c r="J260" s="64">
        <v>26.44</v>
      </c>
      <c r="K260" s="2">
        <v>22.36</v>
      </c>
      <c r="L260" s="2">
        <v>7.35</v>
      </c>
      <c r="M260" s="2">
        <v>4.8999999999999998E-3</v>
      </c>
      <c r="N260" s="2">
        <v>0.57999999999999996</v>
      </c>
      <c r="O260" s="2">
        <v>4.9000000000000002E-2</v>
      </c>
      <c r="P260" s="2">
        <v>0.85</v>
      </c>
      <c r="Q260" s="2">
        <v>0.9</v>
      </c>
      <c r="R260" s="2">
        <v>0.16</v>
      </c>
      <c r="S260" s="2">
        <v>7.0000000000000007E-2</v>
      </c>
      <c r="T260" s="2">
        <v>4.2999999999999997E-2</v>
      </c>
      <c r="U260" s="2">
        <v>3.2</v>
      </c>
      <c r="V260" s="2">
        <v>150</v>
      </c>
      <c r="W260" s="2">
        <v>10</v>
      </c>
      <c r="X260" s="157" t="s">
        <v>314</v>
      </c>
      <c r="Y260" s="288">
        <v>8883.5110000000004</v>
      </c>
      <c r="Z260" s="289">
        <v>2033.3740000000003</v>
      </c>
      <c r="AA260" s="290">
        <v>7150.1430000000009</v>
      </c>
      <c r="AB260" s="92">
        <v>100168.67</v>
      </c>
      <c r="AC260" s="92">
        <v>12333.58</v>
      </c>
      <c r="AD260" s="291"/>
      <c r="AE260" s="292">
        <f t="shared" si="30"/>
        <v>1127.5</v>
      </c>
      <c r="AF260" s="291"/>
      <c r="AG260" s="98">
        <v>4987568.7493800009</v>
      </c>
      <c r="AH260" s="99">
        <v>6246791.6000000006</v>
      </c>
      <c r="AI260" s="213">
        <v>3343400.2</v>
      </c>
      <c r="AJ260" s="106">
        <v>2903391.4000000004</v>
      </c>
      <c r="AK260" s="114">
        <v>377.5</v>
      </c>
      <c r="AL260" s="123">
        <v>380</v>
      </c>
      <c r="AM260" s="114">
        <v>17.5</v>
      </c>
      <c r="AN260" s="123">
        <v>307.5</v>
      </c>
      <c r="AO260" s="123">
        <v>0</v>
      </c>
      <c r="AP260" s="114">
        <v>45</v>
      </c>
      <c r="AQ260" s="114">
        <v>0</v>
      </c>
      <c r="AR260" s="114">
        <v>0</v>
      </c>
      <c r="AS260" s="123">
        <v>0</v>
      </c>
      <c r="AT260" s="123">
        <v>0</v>
      </c>
      <c r="AU260" s="199">
        <v>0</v>
      </c>
      <c r="AV260" s="199">
        <v>0</v>
      </c>
      <c r="AW260" s="199">
        <v>0</v>
      </c>
      <c r="AX260" s="199">
        <v>0</v>
      </c>
      <c r="AY260" s="199">
        <v>0</v>
      </c>
      <c r="AZ260" s="199">
        <v>0</v>
      </c>
      <c r="BA260" s="199">
        <v>0</v>
      </c>
      <c r="BB260" s="199">
        <v>0</v>
      </c>
      <c r="BC260" s="199">
        <v>0</v>
      </c>
      <c r="BD260" s="199">
        <v>355</v>
      </c>
      <c r="BE260" s="199">
        <v>0</v>
      </c>
      <c r="BF260" s="199">
        <v>0</v>
      </c>
      <c r="BG260" s="199">
        <v>0</v>
      </c>
      <c r="BH260" s="199">
        <v>0</v>
      </c>
      <c r="BI260" s="199">
        <v>0</v>
      </c>
      <c r="BJ260" s="199">
        <v>0</v>
      </c>
      <c r="BK260" s="199">
        <v>0</v>
      </c>
      <c r="BL260" s="199">
        <v>0</v>
      </c>
      <c r="BM260" s="199">
        <v>0</v>
      </c>
      <c r="BN260" s="199">
        <v>15</v>
      </c>
      <c r="BO260" s="199">
        <v>0</v>
      </c>
      <c r="BP260" s="199">
        <v>0</v>
      </c>
      <c r="BQ260" s="199">
        <v>0</v>
      </c>
      <c r="BR260" s="199">
        <v>0</v>
      </c>
      <c r="BS260" s="199">
        <v>0</v>
      </c>
      <c r="BT260" s="199">
        <v>0</v>
      </c>
      <c r="BU260" s="199">
        <v>0</v>
      </c>
      <c r="BV260" s="199">
        <v>0</v>
      </c>
      <c r="BW260" s="199">
        <v>0</v>
      </c>
      <c r="BX260" s="199">
        <v>0</v>
      </c>
      <c r="BY260" s="199">
        <v>7.5</v>
      </c>
      <c r="BZ260" s="199">
        <v>0</v>
      </c>
      <c r="CA260" s="199">
        <v>0</v>
      </c>
      <c r="CB260" s="199">
        <v>0</v>
      </c>
      <c r="CC260" s="199">
        <v>0</v>
      </c>
      <c r="CD260" s="199">
        <v>0</v>
      </c>
      <c r="CE260" s="199">
        <v>0</v>
      </c>
      <c r="CF260" s="199">
        <v>0</v>
      </c>
      <c r="CG260" s="199">
        <v>0</v>
      </c>
      <c r="CH260" s="199"/>
      <c r="CI260" s="199">
        <v>0</v>
      </c>
      <c r="CJ260" s="199">
        <v>0</v>
      </c>
      <c r="CK260" s="199">
        <v>0</v>
      </c>
      <c r="CL260" s="199">
        <v>5</v>
      </c>
      <c r="CM260" s="199">
        <v>0</v>
      </c>
      <c r="CN260" s="199">
        <v>122.5</v>
      </c>
      <c r="CO260" s="199">
        <v>77.5</v>
      </c>
      <c r="CP260" s="199">
        <v>0</v>
      </c>
      <c r="CQ260" s="199">
        <v>22.5</v>
      </c>
      <c r="CR260" s="199">
        <v>42.5</v>
      </c>
      <c r="CS260" s="199">
        <v>0</v>
      </c>
      <c r="CT260" s="199">
        <v>0</v>
      </c>
      <c r="CU260" s="199">
        <v>7.5</v>
      </c>
      <c r="CV260" s="199">
        <v>0</v>
      </c>
      <c r="CW260" s="199">
        <v>0</v>
      </c>
      <c r="CX260" s="199">
        <v>0</v>
      </c>
      <c r="CY260" s="199">
        <v>0</v>
      </c>
      <c r="CZ260" s="199">
        <v>0</v>
      </c>
      <c r="DA260" s="199">
        <v>0</v>
      </c>
      <c r="DB260" s="199">
        <v>0</v>
      </c>
      <c r="DC260" s="199">
        <v>60</v>
      </c>
      <c r="DD260" s="199">
        <v>0</v>
      </c>
      <c r="DE260" s="199">
        <v>0</v>
      </c>
      <c r="DF260" s="199">
        <v>0</v>
      </c>
      <c r="DG260" s="199">
        <v>0</v>
      </c>
      <c r="DH260" s="199">
        <v>0</v>
      </c>
      <c r="DI260" s="199">
        <v>17.5</v>
      </c>
      <c r="DJ260" s="199">
        <v>0</v>
      </c>
      <c r="DK260" s="199">
        <v>0</v>
      </c>
      <c r="DL260" s="199">
        <v>0</v>
      </c>
      <c r="DM260" s="199">
        <v>0</v>
      </c>
      <c r="DN260" s="199">
        <v>0</v>
      </c>
      <c r="DO260" s="199">
        <v>0</v>
      </c>
      <c r="DP260" s="199">
        <v>0</v>
      </c>
      <c r="DQ260" s="199">
        <v>0</v>
      </c>
      <c r="DR260" s="199">
        <v>0</v>
      </c>
      <c r="DS260" s="199">
        <v>17.5</v>
      </c>
      <c r="DT260" s="199">
        <v>0</v>
      </c>
      <c r="DU260" s="199">
        <v>0</v>
      </c>
      <c r="DV260" s="199">
        <v>0</v>
      </c>
      <c r="DW260" s="199">
        <v>0</v>
      </c>
      <c r="DX260" s="199">
        <v>0</v>
      </c>
      <c r="DY260" s="199">
        <v>127.5</v>
      </c>
      <c r="DZ260" s="199">
        <v>177.5</v>
      </c>
      <c r="EA260" s="199">
        <v>0</v>
      </c>
      <c r="EB260" s="199">
        <v>2.5</v>
      </c>
      <c r="EC260" s="199">
        <v>0</v>
      </c>
      <c r="ED260" s="199">
        <v>0</v>
      </c>
      <c r="EE260" s="199">
        <v>0</v>
      </c>
      <c r="EF260" s="199">
        <v>2.5</v>
      </c>
      <c r="EG260" s="199">
        <v>42.5</v>
      </c>
      <c r="EH260" s="199">
        <v>0</v>
      </c>
      <c r="EI260" s="199">
        <v>0</v>
      </c>
      <c r="EJ260" s="199">
        <v>0</v>
      </c>
      <c r="EK260" s="199">
        <v>0</v>
      </c>
      <c r="EL260" s="199">
        <v>0</v>
      </c>
      <c r="EM260" s="199">
        <v>0</v>
      </c>
      <c r="EN260" s="199">
        <v>0</v>
      </c>
      <c r="EO260" s="199">
        <v>0</v>
      </c>
      <c r="EP260" s="199">
        <v>0</v>
      </c>
      <c r="EQ260" s="199">
        <v>0</v>
      </c>
      <c r="ER260" s="199">
        <v>0</v>
      </c>
      <c r="ES260" s="199">
        <v>0</v>
      </c>
    </row>
    <row r="261" spans="1:149" ht="12" customHeight="1" thickBot="1">
      <c r="A261" s="60" t="s">
        <v>40</v>
      </c>
      <c r="B261" s="12" t="s">
        <v>75</v>
      </c>
      <c r="C261" s="12" t="s">
        <v>73</v>
      </c>
      <c r="D261" s="12" t="s">
        <v>57</v>
      </c>
      <c r="E261" s="89" t="s">
        <v>114</v>
      </c>
      <c r="F261" s="14">
        <v>4</v>
      </c>
      <c r="G261" s="2" t="s">
        <v>29</v>
      </c>
      <c r="H261" s="2">
        <v>43560</v>
      </c>
      <c r="I261" s="64">
        <v>27.1</v>
      </c>
      <c r="J261" s="64">
        <v>26.53</v>
      </c>
      <c r="K261" s="2">
        <v>21.51</v>
      </c>
      <c r="L261" s="2">
        <v>7.21</v>
      </c>
      <c r="M261" s="2" t="s">
        <v>29</v>
      </c>
      <c r="N261" s="2">
        <v>0.52</v>
      </c>
      <c r="O261" s="2">
        <v>3.3000000000000002E-2</v>
      </c>
      <c r="P261" s="2">
        <v>0.79</v>
      </c>
      <c r="Q261" s="2">
        <v>0.83</v>
      </c>
      <c r="R261" s="2">
        <v>0.22</v>
      </c>
      <c r="S261" s="2">
        <v>8.4000000000000005E-2</v>
      </c>
      <c r="T261" s="2">
        <v>5.8999999999999997E-2</v>
      </c>
      <c r="U261" s="2">
        <v>2.9</v>
      </c>
      <c r="V261" s="2" t="s">
        <v>29</v>
      </c>
      <c r="W261" s="2" t="s">
        <v>29</v>
      </c>
      <c r="X261" s="157" t="s">
        <v>314</v>
      </c>
      <c r="Y261" s="288">
        <v>5016.7670000000007</v>
      </c>
      <c r="Z261" s="289">
        <v>933.35200000000009</v>
      </c>
      <c r="AA261" s="290">
        <v>4133.4160000000002</v>
      </c>
      <c r="AB261" s="93">
        <v>64601.292000000009</v>
      </c>
      <c r="AC261" s="93">
        <v>6616.7990000000009</v>
      </c>
      <c r="AD261" s="291">
        <f>LOG(AC261)</f>
        <v>3.8206479421822519</v>
      </c>
      <c r="AE261" s="292">
        <f t="shared" si="30"/>
        <v>2475</v>
      </c>
      <c r="AF261" s="291">
        <f>LOG(AE261)</f>
        <v>3.3935752032695876</v>
      </c>
      <c r="AG261" s="101">
        <v>4288201.9623240009</v>
      </c>
      <c r="AH261" s="102">
        <v>5930118.6000000006</v>
      </c>
      <c r="AI261" s="110">
        <v>3651739.7</v>
      </c>
      <c r="AJ261" s="110">
        <v>2278378.9000000004</v>
      </c>
      <c r="AK261" s="123">
        <v>2125</v>
      </c>
      <c r="AL261" s="123">
        <v>350</v>
      </c>
      <c r="AM261" s="123">
        <v>0</v>
      </c>
      <c r="AN261" s="123">
        <v>0</v>
      </c>
      <c r="AO261" s="123">
        <v>0</v>
      </c>
      <c r="AP261" s="123">
        <v>0</v>
      </c>
      <c r="AQ261" s="123">
        <v>0</v>
      </c>
      <c r="AR261" s="123">
        <v>0</v>
      </c>
      <c r="AS261" s="123">
        <v>0</v>
      </c>
      <c r="AT261" s="123">
        <v>0</v>
      </c>
      <c r="AU261" s="199">
        <v>0</v>
      </c>
      <c r="AV261" s="199">
        <v>0</v>
      </c>
      <c r="AW261" s="199">
        <v>0</v>
      </c>
      <c r="AX261" s="199">
        <v>0</v>
      </c>
      <c r="AY261" s="199">
        <v>0</v>
      </c>
      <c r="AZ261" s="199">
        <v>0</v>
      </c>
      <c r="BA261" s="199">
        <v>0</v>
      </c>
      <c r="BB261" s="199">
        <v>0</v>
      </c>
      <c r="BC261" s="199">
        <v>0</v>
      </c>
      <c r="BD261" s="199">
        <v>2025</v>
      </c>
      <c r="BE261" s="199">
        <v>0</v>
      </c>
      <c r="BF261" s="199">
        <v>0</v>
      </c>
      <c r="BG261" s="199">
        <v>0</v>
      </c>
      <c r="BH261" s="199">
        <v>0</v>
      </c>
      <c r="BI261" s="199">
        <v>0</v>
      </c>
      <c r="BJ261" s="199">
        <v>0</v>
      </c>
      <c r="BK261" s="199">
        <v>0</v>
      </c>
      <c r="BL261" s="199">
        <v>0</v>
      </c>
      <c r="BM261" s="199">
        <v>0</v>
      </c>
      <c r="BN261" s="199">
        <v>25</v>
      </c>
      <c r="BO261" s="199">
        <v>0</v>
      </c>
      <c r="BP261" s="199">
        <v>0</v>
      </c>
      <c r="BQ261" s="199">
        <v>0</v>
      </c>
      <c r="BR261" s="199">
        <v>0</v>
      </c>
      <c r="BS261" s="199">
        <v>0</v>
      </c>
      <c r="BT261" s="199">
        <v>0</v>
      </c>
      <c r="BU261" s="199">
        <v>0</v>
      </c>
      <c r="BV261" s="199">
        <v>0</v>
      </c>
      <c r="BW261" s="199">
        <v>0</v>
      </c>
      <c r="BX261" s="199">
        <v>25</v>
      </c>
      <c r="BY261" s="199">
        <v>50</v>
      </c>
      <c r="BZ261" s="199">
        <v>0</v>
      </c>
      <c r="CA261" s="199">
        <v>0</v>
      </c>
      <c r="CB261" s="199">
        <v>0</v>
      </c>
      <c r="CC261" s="199">
        <v>0</v>
      </c>
      <c r="CD261" s="199">
        <v>0</v>
      </c>
      <c r="CE261" s="199">
        <v>0</v>
      </c>
      <c r="CF261" s="199">
        <v>0</v>
      </c>
      <c r="CG261" s="199">
        <v>0</v>
      </c>
      <c r="CH261" s="199">
        <v>0</v>
      </c>
      <c r="CI261" s="199">
        <v>0</v>
      </c>
      <c r="CJ261" s="199">
        <v>0</v>
      </c>
      <c r="CK261" s="199">
        <v>0</v>
      </c>
      <c r="CL261" s="199">
        <v>75</v>
      </c>
      <c r="CM261" s="199">
        <v>0</v>
      </c>
      <c r="CN261" s="199">
        <v>0</v>
      </c>
      <c r="CO261" s="199">
        <v>150</v>
      </c>
      <c r="CP261" s="199">
        <v>0</v>
      </c>
      <c r="CQ261" s="199">
        <v>75</v>
      </c>
      <c r="CR261" s="199">
        <v>25</v>
      </c>
      <c r="CS261" s="199">
        <v>0</v>
      </c>
      <c r="CT261" s="199">
        <v>0</v>
      </c>
      <c r="CU261" s="199">
        <v>0</v>
      </c>
      <c r="CV261" s="199">
        <v>0</v>
      </c>
      <c r="CW261" s="199">
        <v>0</v>
      </c>
      <c r="CX261" s="199">
        <v>0</v>
      </c>
      <c r="CY261" s="199">
        <v>0</v>
      </c>
      <c r="CZ261" s="199">
        <v>0</v>
      </c>
      <c r="DA261" s="199">
        <v>0</v>
      </c>
      <c r="DB261" s="199">
        <v>0</v>
      </c>
      <c r="DC261" s="199">
        <v>25</v>
      </c>
      <c r="DD261" s="199">
        <v>0</v>
      </c>
      <c r="DE261" s="199">
        <v>0</v>
      </c>
      <c r="DF261" s="199">
        <v>0</v>
      </c>
      <c r="DG261" s="199">
        <v>0</v>
      </c>
      <c r="DH261" s="199">
        <v>0</v>
      </c>
      <c r="DI261" s="199">
        <v>0</v>
      </c>
      <c r="DJ261" s="199">
        <v>0</v>
      </c>
      <c r="DK261" s="199">
        <v>0</v>
      </c>
      <c r="DL261" s="199">
        <v>0</v>
      </c>
      <c r="DM261" s="199">
        <v>0</v>
      </c>
      <c r="DN261" s="199">
        <v>0</v>
      </c>
      <c r="DO261" s="199">
        <v>0</v>
      </c>
      <c r="DP261" s="199">
        <v>0</v>
      </c>
      <c r="DQ261" s="199">
        <v>0</v>
      </c>
      <c r="DR261" s="199">
        <v>0</v>
      </c>
      <c r="DS261" s="199">
        <v>0</v>
      </c>
      <c r="DT261" s="199">
        <v>0</v>
      </c>
      <c r="DU261" s="199">
        <v>0</v>
      </c>
      <c r="DV261" s="199">
        <v>0</v>
      </c>
      <c r="DW261" s="199">
        <v>0</v>
      </c>
      <c r="DX261" s="199">
        <v>0</v>
      </c>
      <c r="DY261" s="199">
        <v>0</v>
      </c>
      <c r="DZ261" s="199">
        <v>0</v>
      </c>
      <c r="EA261" s="199">
        <v>0</v>
      </c>
      <c r="EB261" s="199">
        <v>0</v>
      </c>
      <c r="EC261" s="199">
        <v>0</v>
      </c>
      <c r="ED261" s="199">
        <v>0</v>
      </c>
      <c r="EE261" s="199">
        <v>0</v>
      </c>
      <c r="EF261" s="199">
        <v>0</v>
      </c>
      <c r="EG261" s="199">
        <v>0</v>
      </c>
      <c r="EH261" s="199">
        <v>0</v>
      </c>
      <c r="EI261" s="199">
        <v>0</v>
      </c>
      <c r="EJ261" s="199">
        <v>0</v>
      </c>
      <c r="EK261" s="199">
        <v>0</v>
      </c>
      <c r="EL261" s="199">
        <v>0</v>
      </c>
      <c r="EM261" s="199">
        <v>0</v>
      </c>
      <c r="EN261" s="199">
        <v>0</v>
      </c>
      <c r="EO261" s="199">
        <v>0</v>
      </c>
      <c r="EP261" s="199">
        <v>0</v>
      </c>
      <c r="EQ261" s="199">
        <v>0</v>
      </c>
      <c r="ER261" s="199">
        <v>0</v>
      </c>
      <c r="ES261" s="199">
        <v>0</v>
      </c>
    </row>
    <row r="262" spans="1:149" ht="12" customHeight="1">
      <c r="A262" s="59" t="s">
        <v>40</v>
      </c>
      <c r="B262" s="11" t="s">
        <v>78</v>
      </c>
      <c r="C262" s="11" t="s">
        <v>79</v>
      </c>
      <c r="D262" s="11" t="s">
        <v>57</v>
      </c>
      <c r="E262" s="90" t="s">
        <v>113</v>
      </c>
      <c r="F262" s="13">
        <v>0.501</v>
      </c>
      <c r="G262" s="2">
        <v>1.5</v>
      </c>
      <c r="H262" s="2">
        <v>40580</v>
      </c>
      <c r="I262" s="64">
        <v>54.9</v>
      </c>
      <c r="J262" s="64">
        <v>29.24</v>
      </c>
      <c r="K262" s="2">
        <v>19.22</v>
      </c>
      <c r="L262" s="2">
        <v>7.26</v>
      </c>
      <c r="M262" s="2">
        <v>3.3E-3</v>
      </c>
      <c r="N262" s="2">
        <v>0.59</v>
      </c>
      <c r="O262" s="2">
        <v>8.2000000000000003E-2</v>
      </c>
      <c r="P262" s="2">
        <v>0.8</v>
      </c>
      <c r="Q262" s="2">
        <v>0.88</v>
      </c>
      <c r="R262" s="2">
        <v>0.13</v>
      </c>
      <c r="S262" s="2">
        <v>6.6000000000000003E-2</v>
      </c>
      <c r="T262" s="2">
        <v>5.6000000000000001E-2</v>
      </c>
      <c r="U262" s="2">
        <v>2.7</v>
      </c>
      <c r="V262" s="2">
        <v>150</v>
      </c>
      <c r="W262" s="2">
        <v>12</v>
      </c>
      <c r="X262" s="157" t="s">
        <v>314</v>
      </c>
      <c r="Y262" s="288">
        <v>9116.8490000000002</v>
      </c>
      <c r="Z262" s="289">
        <v>1416.6949999999999</v>
      </c>
      <c r="AA262" s="290">
        <v>8000.16</v>
      </c>
      <c r="AB262" s="94">
        <v>176520.19700000001</v>
      </c>
      <c r="AC262" s="94">
        <v>34167.35</v>
      </c>
      <c r="AD262" s="291"/>
      <c r="AE262" s="292">
        <f t="shared" si="30"/>
        <v>735</v>
      </c>
      <c r="AF262" s="291"/>
      <c r="AG262" s="98">
        <v>4637154.7412400013</v>
      </c>
      <c r="AH262" s="99">
        <v>6863470.6000000006</v>
      </c>
      <c r="AI262" s="213">
        <v>2416715</v>
      </c>
      <c r="AJ262" s="106">
        <v>4446755.6000000006</v>
      </c>
      <c r="AK262" s="114">
        <v>35</v>
      </c>
      <c r="AL262" s="123">
        <v>250</v>
      </c>
      <c r="AM262" s="114">
        <v>67.5</v>
      </c>
      <c r="AN262" s="123">
        <v>337.5</v>
      </c>
      <c r="AO262" s="123">
        <v>2.5</v>
      </c>
      <c r="AP262" s="114">
        <v>42.5</v>
      </c>
      <c r="AQ262" s="114">
        <v>0</v>
      </c>
      <c r="AR262" s="114">
        <v>0</v>
      </c>
      <c r="AS262" s="123">
        <v>0</v>
      </c>
      <c r="AT262" s="123">
        <v>0</v>
      </c>
      <c r="AU262" s="199">
        <v>0</v>
      </c>
      <c r="AV262" s="199">
        <v>0</v>
      </c>
      <c r="AW262" s="199">
        <v>0</v>
      </c>
      <c r="AX262" s="199">
        <v>0</v>
      </c>
      <c r="AY262" s="199">
        <v>0</v>
      </c>
      <c r="AZ262" s="199">
        <v>0</v>
      </c>
      <c r="BA262" s="199">
        <v>0</v>
      </c>
      <c r="BB262" s="199">
        <v>0</v>
      </c>
      <c r="BC262" s="199">
        <v>0</v>
      </c>
      <c r="BD262" s="199">
        <v>27.5</v>
      </c>
      <c r="BE262" s="199">
        <v>0</v>
      </c>
      <c r="BF262" s="199">
        <v>0</v>
      </c>
      <c r="BG262" s="199">
        <v>0</v>
      </c>
      <c r="BH262" s="199">
        <v>0</v>
      </c>
      <c r="BI262" s="199">
        <v>0</v>
      </c>
      <c r="BJ262" s="199">
        <v>0</v>
      </c>
      <c r="BK262" s="199">
        <v>0</v>
      </c>
      <c r="BL262" s="199">
        <v>0</v>
      </c>
      <c r="BM262" s="199">
        <v>0</v>
      </c>
      <c r="BN262" s="199">
        <v>0</v>
      </c>
      <c r="BO262" s="199">
        <v>0</v>
      </c>
      <c r="BP262" s="199">
        <v>0</v>
      </c>
      <c r="BQ262" s="199">
        <v>0</v>
      </c>
      <c r="BR262" s="199">
        <v>0</v>
      </c>
      <c r="BS262" s="199">
        <v>0</v>
      </c>
      <c r="BT262" s="199">
        <v>2.5</v>
      </c>
      <c r="BU262" s="199">
        <v>0</v>
      </c>
      <c r="BV262" s="199">
        <v>0</v>
      </c>
      <c r="BW262" s="199">
        <v>0</v>
      </c>
      <c r="BX262" s="199">
        <v>2.5</v>
      </c>
      <c r="BY262" s="199">
        <v>2.5</v>
      </c>
      <c r="BZ262" s="199">
        <v>0</v>
      </c>
      <c r="CA262" s="199">
        <v>0</v>
      </c>
      <c r="CB262" s="199">
        <v>0</v>
      </c>
      <c r="CC262" s="199">
        <v>0</v>
      </c>
      <c r="CD262" s="199">
        <v>0</v>
      </c>
      <c r="CE262" s="199">
        <v>2.5</v>
      </c>
      <c r="CF262" s="199">
        <v>0</v>
      </c>
      <c r="CG262" s="199">
        <v>0</v>
      </c>
      <c r="CH262" s="199">
        <v>0</v>
      </c>
      <c r="CI262" s="199">
        <v>0</v>
      </c>
      <c r="CJ262" s="199">
        <v>0</v>
      </c>
      <c r="CK262" s="199">
        <v>0</v>
      </c>
      <c r="CL262" s="199">
        <v>0</v>
      </c>
      <c r="CM262" s="199">
        <v>0</v>
      </c>
      <c r="CN262" s="199">
        <v>135</v>
      </c>
      <c r="CO262" s="199">
        <v>27.5</v>
      </c>
      <c r="CP262" s="199">
        <v>0</v>
      </c>
      <c r="CQ262" s="199">
        <v>10</v>
      </c>
      <c r="CR262" s="199">
        <v>0</v>
      </c>
      <c r="CS262" s="199">
        <v>0</v>
      </c>
      <c r="CT262" s="199">
        <v>0</v>
      </c>
      <c r="CU262" s="199">
        <v>15</v>
      </c>
      <c r="CV262" s="199">
        <v>0</v>
      </c>
      <c r="CW262" s="199">
        <v>10</v>
      </c>
      <c r="CX262" s="199">
        <v>0</v>
      </c>
      <c r="CY262" s="199">
        <v>0</v>
      </c>
      <c r="CZ262" s="199">
        <v>0</v>
      </c>
      <c r="DA262" s="199">
        <v>0</v>
      </c>
      <c r="DB262" s="199">
        <v>0</v>
      </c>
      <c r="DC262" s="199">
        <v>15</v>
      </c>
      <c r="DD262" s="199">
        <v>0</v>
      </c>
      <c r="DE262" s="199">
        <v>0</v>
      </c>
      <c r="DF262" s="199">
        <v>0</v>
      </c>
      <c r="DG262" s="199">
        <v>0</v>
      </c>
      <c r="DH262" s="199">
        <v>5</v>
      </c>
      <c r="DI262" s="199">
        <v>5</v>
      </c>
      <c r="DJ262" s="199">
        <v>0</v>
      </c>
      <c r="DK262" s="199">
        <v>0</v>
      </c>
      <c r="DL262" s="199">
        <v>0</v>
      </c>
      <c r="DM262" s="199">
        <v>0</v>
      </c>
      <c r="DN262" s="199">
        <v>37.5</v>
      </c>
      <c r="DO262" s="199">
        <v>2.5</v>
      </c>
      <c r="DP262" s="199">
        <v>0</v>
      </c>
      <c r="DQ262" s="199">
        <v>12.5</v>
      </c>
      <c r="DR262" s="199">
        <v>0</v>
      </c>
      <c r="DS262" s="199">
        <v>15</v>
      </c>
      <c r="DT262" s="199">
        <v>0</v>
      </c>
      <c r="DU262" s="199">
        <v>0</v>
      </c>
      <c r="DV262" s="199">
        <v>0</v>
      </c>
      <c r="DW262" s="199">
        <v>0</v>
      </c>
      <c r="DX262" s="199">
        <v>2.5</v>
      </c>
      <c r="DY262" s="199">
        <v>325</v>
      </c>
      <c r="DZ262" s="199">
        <v>10</v>
      </c>
      <c r="EA262" s="199">
        <v>0</v>
      </c>
      <c r="EB262" s="199">
        <v>0</v>
      </c>
      <c r="EC262" s="199">
        <v>0</v>
      </c>
      <c r="ED262" s="199">
        <v>2.5</v>
      </c>
      <c r="EE262" s="199">
        <v>0</v>
      </c>
      <c r="EF262" s="199">
        <v>12.5</v>
      </c>
      <c r="EG262" s="199">
        <v>30</v>
      </c>
      <c r="EH262" s="199">
        <v>0</v>
      </c>
      <c r="EI262" s="199">
        <v>0</v>
      </c>
      <c r="EJ262" s="199">
        <v>0</v>
      </c>
      <c r="EK262" s="199">
        <v>0</v>
      </c>
      <c r="EL262" s="199">
        <v>0</v>
      </c>
      <c r="EM262" s="199">
        <v>0</v>
      </c>
      <c r="EN262" s="199">
        <v>0</v>
      </c>
      <c r="EO262" s="199">
        <v>0</v>
      </c>
      <c r="EP262" s="199">
        <v>0</v>
      </c>
      <c r="EQ262" s="199">
        <v>0</v>
      </c>
      <c r="ER262" s="199">
        <v>0</v>
      </c>
      <c r="ES262" s="199">
        <v>0</v>
      </c>
    </row>
    <row r="263" spans="1:149" ht="12" customHeight="1">
      <c r="A263" s="54" t="s">
        <v>40</v>
      </c>
      <c r="B263" s="2" t="s">
        <v>78</v>
      </c>
      <c r="C263" s="2" t="s">
        <v>79</v>
      </c>
      <c r="D263" s="2" t="s">
        <v>57</v>
      </c>
      <c r="E263" s="88" t="s">
        <v>114</v>
      </c>
      <c r="F263" s="4">
        <v>4</v>
      </c>
      <c r="G263" s="2" t="s">
        <v>29</v>
      </c>
      <c r="H263" s="2">
        <v>43190</v>
      </c>
      <c r="I263" s="64">
        <v>49.8</v>
      </c>
      <c r="J263" s="64">
        <v>29.21</v>
      </c>
      <c r="K263" s="2">
        <v>19.41</v>
      </c>
      <c r="L263" s="2">
        <v>7.24</v>
      </c>
      <c r="M263" s="2" t="s">
        <v>29</v>
      </c>
      <c r="N263" s="2">
        <v>0.52</v>
      </c>
      <c r="O263" s="2">
        <v>6.6000000000000003E-2</v>
      </c>
      <c r="P263" s="2">
        <v>0.64</v>
      </c>
      <c r="Q263" s="2">
        <v>0.71</v>
      </c>
      <c r="R263" s="2">
        <v>0.11</v>
      </c>
      <c r="S263" s="2">
        <v>7.0999999999999994E-2</v>
      </c>
      <c r="T263" s="2">
        <v>6.6000000000000003E-2</v>
      </c>
      <c r="U263" s="2">
        <v>2.6</v>
      </c>
      <c r="V263" s="2" t="s">
        <v>29</v>
      </c>
      <c r="W263" s="2" t="s">
        <v>29</v>
      </c>
      <c r="X263" s="157" t="s">
        <v>314</v>
      </c>
      <c r="Y263" s="288">
        <v>6000.12</v>
      </c>
      <c r="Z263" s="289">
        <v>1600.0320000000002</v>
      </c>
      <c r="AA263" s="290">
        <v>4550.0910000000003</v>
      </c>
      <c r="AB263" s="92">
        <v>130219.27100000001</v>
      </c>
      <c r="AC263" s="92">
        <v>15866.984000000002</v>
      </c>
      <c r="AD263" s="291">
        <f>LOG(AC263)</f>
        <v>4.2004943838036111</v>
      </c>
      <c r="AE263" s="292">
        <f t="shared" si="30"/>
        <v>1650</v>
      </c>
      <c r="AF263" s="291">
        <f>LOG(AE263)</f>
        <v>3.2174839442139063</v>
      </c>
      <c r="AG263" s="100">
        <v>5032192.4418360014</v>
      </c>
      <c r="AH263" s="99">
        <v>6513463.6000000006</v>
      </c>
      <c r="AI263" s="109">
        <v>2430048.6</v>
      </c>
      <c r="AJ263" s="106">
        <v>4083415.0000000005</v>
      </c>
      <c r="AK263" s="123">
        <v>200</v>
      </c>
      <c r="AL263" s="123">
        <v>225</v>
      </c>
      <c r="AM263" s="123">
        <v>25</v>
      </c>
      <c r="AN263" s="123">
        <v>1200</v>
      </c>
      <c r="AO263" s="123">
        <v>0</v>
      </c>
      <c r="AP263" s="123">
        <v>0</v>
      </c>
      <c r="AQ263" s="123">
        <v>0</v>
      </c>
      <c r="AR263" s="123">
        <v>0</v>
      </c>
      <c r="AS263" s="123">
        <v>0</v>
      </c>
      <c r="AT263" s="123">
        <v>0</v>
      </c>
      <c r="AU263" s="199">
        <v>0</v>
      </c>
      <c r="AV263" s="199">
        <v>0</v>
      </c>
      <c r="AW263" s="199">
        <v>0</v>
      </c>
      <c r="AX263" s="199">
        <v>0</v>
      </c>
      <c r="AY263" s="199">
        <v>0</v>
      </c>
      <c r="AZ263" s="199">
        <v>0</v>
      </c>
      <c r="BA263" s="199">
        <v>0</v>
      </c>
      <c r="BB263" s="199">
        <v>0</v>
      </c>
      <c r="BC263" s="199">
        <v>0</v>
      </c>
      <c r="BD263" s="199">
        <v>100</v>
      </c>
      <c r="BE263" s="199">
        <v>0</v>
      </c>
      <c r="BF263" s="199">
        <v>0</v>
      </c>
      <c r="BG263" s="199">
        <v>0</v>
      </c>
      <c r="BH263" s="199">
        <v>0</v>
      </c>
      <c r="BI263" s="199">
        <v>0</v>
      </c>
      <c r="BJ263" s="199">
        <v>0</v>
      </c>
      <c r="BK263" s="199">
        <v>0</v>
      </c>
      <c r="BL263" s="199">
        <v>0</v>
      </c>
      <c r="BM263" s="199">
        <v>0</v>
      </c>
      <c r="BN263" s="199">
        <v>0</v>
      </c>
      <c r="BO263" s="199">
        <v>0</v>
      </c>
      <c r="BP263" s="199">
        <v>0</v>
      </c>
      <c r="BQ263" s="199">
        <v>25</v>
      </c>
      <c r="BR263" s="199">
        <v>0</v>
      </c>
      <c r="BS263" s="199">
        <v>0</v>
      </c>
      <c r="BT263" s="199">
        <v>0</v>
      </c>
      <c r="BU263" s="199">
        <v>0</v>
      </c>
      <c r="BV263" s="199">
        <v>0</v>
      </c>
      <c r="BW263" s="199">
        <v>0</v>
      </c>
      <c r="BX263" s="199">
        <v>0</v>
      </c>
      <c r="BY263" s="199">
        <v>75</v>
      </c>
      <c r="BZ263" s="199">
        <v>0</v>
      </c>
      <c r="CA263" s="199">
        <v>0</v>
      </c>
      <c r="CB263" s="199">
        <v>0</v>
      </c>
      <c r="CC263" s="199">
        <v>0</v>
      </c>
      <c r="CD263" s="199">
        <v>0</v>
      </c>
      <c r="CE263" s="199">
        <v>0</v>
      </c>
      <c r="CF263" s="199">
        <v>0</v>
      </c>
      <c r="CG263" s="199">
        <v>0</v>
      </c>
      <c r="CH263" s="199">
        <v>0</v>
      </c>
      <c r="CI263" s="199">
        <v>0</v>
      </c>
      <c r="CJ263" s="199">
        <v>0</v>
      </c>
      <c r="CK263" s="199">
        <v>0</v>
      </c>
      <c r="CL263" s="199">
        <v>0</v>
      </c>
      <c r="CM263" s="199">
        <v>0</v>
      </c>
      <c r="CN263" s="199">
        <v>100</v>
      </c>
      <c r="CO263" s="199">
        <v>50</v>
      </c>
      <c r="CP263" s="199">
        <v>0</v>
      </c>
      <c r="CQ263" s="199">
        <v>0</v>
      </c>
      <c r="CR263" s="199">
        <v>0</v>
      </c>
      <c r="CS263" s="199">
        <v>0</v>
      </c>
      <c r="CT263" s="199">
        <v>0</v>
      </c>
      <c r="CU263" s="199">
        <v>0</v>
      </c>
      <c r="CV263" s="199">
        <v>0</v>
      </c>
      <c r="CW263" s="199">
        <v>25</v>
      </c>
      <c r="CX263" s="199">
        <v>0</v>
      </c>
      <c r="CY263" s="199">
        <v>0</v>
      </c>
      <c r="CZ263" s="199">
        <v>0</v>
      </c>
      <c r="DA263" s="199">
        <v>0</v>
      </c>
      <c r="DB263" s="199">
        <v>0</v>
      </c>
      <c r="DC263" s="199">
        <v>25</v>
      </c>
      <c r="DD263" s="199">
        <v>0</v>
      </c>
      <c r="DE263" s="199">
        <v>0</v>
      </c>
      <c r="DF263" s="199">
        <v>0</v>
      </c>
      <c r="DG263" s="199">
        <v>0</v>
      </c>
      <c r="DH263" s="199">
        <v>0</v>
      </c>
      <c r="DI263" s="199">
        <v>25</v>
      </c>
      <c r="DJ263" s="199">
        <v>0</v>
      </c>
      <c r="DK263" s="199">
        <v>0</v>
      </c>
      <c r="DL263" s="199">
        <v>0</v>
      </c>
      <c r="DM263" s="199">
        <v>0</v>
      </c>
      <c r="DN263" s="199">
        <v>0</v>
      </c>
      <c r="DO263" s="199">
        <v>0</v>
      </c>
      <c r="DP263" s="199">
        <v>0</v>
      </c>
      <c r="DQ263" s="199">
        <v>0</v>
      </c>
      <c r="DR263" s="199">
        <v>25</v>
      </c>
      <c r="DS263" s="199">
        <v>0</v>
      </c>
      <c r="DT263" s="199">
        <v>0</v>
      </c>
      <c r="DU263" s="199">
        <v>0</v>
      </c>
      <c r="DV263" s="199">
        <v>0</v>
      </c>
      <c r="DW263" s="199">
        <v>0</v>
      </c>
      <c r="DX263" s="199">
        <v>0</v>
      </c>
      <c r="DY263" s="199">
        <v>975</v>
      </c>
      <c r="DZ263" s="199">
        <v>125</v>
      </c>
      <c r="EA263" s="199">
        <v>0</v>
      </c>
      <c r="EB263" s="199">
        <v>25</v>
      </c>
      <c r="EC263" s="199">
        <v>75</v>
      </c>
      <c r="ED263" s="199">
        <v>0</v>
      </c>
      <c r="EE263" s="199">
        <v>0</v>
      </c>
      <c r="EF263" s="199">
        <v>0</v>
      </c>
      <c r="EG263" s="199">
        <v>0</v>
      </c>
      <c r="EH263" s="199">
        <v>0</v>
      </c>
      <c r="EI263" s="199">
        <v>0</v>
      </c>
      <c r="EJ263" s="199">
        <v>0</v>
      </c>
      <c r="EK263" s="199">
        <v>0</v>
      </c>
      <c r="EL263" s="199">
        <v>0</v>
      </c>
      <c r="EM263" s="199">
        <v>0</v>
      </c>
      <c r="EN263" s="199">
        <v>0</v>
      </c>
      <c r="EO263" s="199">
        <v>0</v>
      </c>
      <c r="EP263" s="199">
        <v>0</v>
      </c>
      <c r="EQ263" s="199">
        <v>0</v>
      </c>
      <c r="ER263" s="199">
        <v>0</v>
      </c>
      <c r="ES263" s="199">
        <v>0</v>
      </c>
    </row>
    <row r="264" spans="1:149" ht="12" customHeight="1">
      <c r="A264" s="54" t="s">
        <v>40</v>
      </c>
      <c r="B264" s="2" t="s">
        <v>81</v>
      </c>
      <c r="C264" s="2" t="s">
        <v>79</v>
      </c>
      <c r="D264" s="2" t="s">
        <v>57</v>
      </c>
      <c r="E264" s="87" t="s">
        <v>113</v>
      </c>
      <c r="F264" s="4">
        <v>0.495</v>
      </c>
      <c r="G264" s="2">
        <v>1.8</v>
      </c>
      <c r="H264" s="2">
        <v>45510</v>
      </c>
      <c r="I264" s="64">
        <v>67.099999999999994</v>
      </c>
      <c r="J264" s="64">
        <v>22.89</v>
      </c>
      <c r="K264" s="2">
        <v>17.07</v>
      </c>
      <c r="L264" s="2">
        <v>7.41</v>
      </c>
      <c r="M264" s="2">
        <v>1.9E-2</v>
      </c>
      <c r="N264" s="2">
        <v>0.56999999999999995</v>
      </c>
      <c r="O264" s="2">
        <v>5.8999999999999997E-2</v>
      </c>
      <c r="P264" s="2">
        <v>1</v>
      </c>
      <c r="Q264" s="2">
        <v>1.1000000000000001</v>
      </c>
      <c r="R264" s="2">
        <v>7.1999999999999995E-2</v>
      </c>
      <c r="S264" s="2">
        <v>9.2999999999999999E-2</v>
      </c>
      <c r="T264" s="2">
        <v>3.3000000000000002E-2</v>
      </c>
      <c r="U264" s="2">
        <v>2.8</v>
      </c>
      <c r="V264" s="2">
        <v>140</v>
      </c>
      <c r="W264" s="2">
        <v>10</v>
      </c>
      <c r="X264" s="157" t="s">
        <v>314</v>
      </c>
      <c r="Y264" s="288">
        <v>13500.27</v>
      </c>
      <c r="Z264" s="289">
        <v>766.68200000000002</v>
      </c>
      <c r="AA264" s="290">
        <v>12800.256000000001</v>
      </c>
      <c r="AB264" s="92">
        <v>499509.99</v>
      </c>
      <c r="AC264" s="92">
        <v>24417.155000000002</v>
      </c>
      <c r="AD264" s="291"/>
      <c r="AE264" s="292">
        <f t="shared" si="30"/>
        <v>957.14285714285722</v>
      </c>
      <c r="AF264" s="291"/>
      <c r="AG264" s="98">
        <v>4286984.2713040002</v>
      </c>
      <c r="AH264" s="99">
        <v>5578444.9000000004</v>
      </c>
      <c r="AI264" s="213">
        <v>2783389.0000000005</v>
      </c>
      <c r="AJ264" s="106">
        <v>2795055.9000000004</v>
      </c>
      <c r="AK264" s="114">
        <v>7.1428571428571423</v>
      </c>
      <c r="AL264" s="123">
        <v>703.57142857142867</v>
      </c>
      <c r="AM264" s="114">
        <v>196.42857142857144</v>
      </c>
      <c r="AN264" s="123">
        <v>39.285714285714278</v>
      </c>
      <c r="AO264" s="123">
        <v>0</v>
      </c>
      <c r="AP264" s="123">
        <v>10.714285714285714</v>
      </c>
      <c r="AQ264" s="114">
        <v>0</v>
      </c>
      <c r="AR264" s="114">
        <v>0</v>
      </c>
      <c r="AS264" s="123">
        <v>0</v>
      </c>
      <c r="AT264" s="123">
        <v>0</v>
      </c>
      <c r="AU264" s="199">
        <v>0</v>
      </c>
      <c r="AV264" s="199">
        <v>0</v>
      </c>
      <c r="AW264" s="199">
        <v>0</v>
      </c>
      <c r="AX264" s="199">
        <v>0</v>
      </c>
      <c r="AY264" s="199">
        <v>0</v>
      </c>
      <c r="AZ264" s="199">
        <v>0</v>
      </c>
      <c r="BA264" s="199">
        <v>0</v>
      </c>
      <c r="BB264" s="199">
        <v>0</v>
      </c>
      <c r="BC264" s="199">
        <v>0</v>
      </c>
      <c r="BD264" s="199">
        <v>0</v>
      </c>
      <c r="BE264" s="199">
        <v>0</v>
      </c>
      <c r="BF264" s="199">
        <v>0</v>
      </c>
      <c r="BG264" s="199">
        <v>0</v>
      </c>
      <c r="BH264" s="199">
        <v>0</v>
      </c>
      <c r="BI264" s="199">
        <v>0</v>
      </c>
      <c r="BJ264" s="199">
        <v>0</v>
      </c>
      <c r="BK264" s="199">
        <v>0</v>
      </c>
      <c r="BL264" s="199">
        <v>0</v>
      </c>
      <c r="BM264" s="199">
        <v>0</v>
      </c>
      <c r="BN264" s="199">
        <v>0</v>
      </c>
      <c r="BO264" s="199">
        <v>0</v>
      </c>
      <c r="BP264" s="199">
        <v>0</v>
      </c>
      <c r="BQ264" s="199">
        <v>0</v>
      </c>
      <c r="BR264" s="199">
        <v>0</v>
      </c>
      <c r="BS264" s="199">
        <v>0</v>
      </c>
      <c r="BT264" s="199">
        <v>0</v>
      </c>
      <c r="BU264" s="199">
        <v>0</v>
      </c>
      <c r="BV264" s="199">
        <v>0</v>
      </c>
      <c r="BW264" s="199">
        <v>0</v>
      </c>
      <c r="BX264" s="199">
        <v>0</v>
      </c>
      <c r="BY264" s="199">
        <v>7.1428571428571423</v>
      </c>
      <c r="BZ264" s="199">
        <v>0</v>
      </c>
      <c r="CA264" s="199">
        <v>0</v>
      </c>
      <c r="CB264" s="199">
        <v>0</v>
      </c>
      <c r="CC264" s="199">
        <v>0</v>
      </c>
      <c r="CD264" s="199">
        <v>0</v>
      </c>
      <c r="CE264" s="199">
        <v>64.285714285714278</v>
      </c>
      <c r="CF264" s="199">
        <v>0</v>
      </c>
      <c r="CG264" s="199">
        <v>0</v>
      </c>
      <c r="CH264" s="199">
        <v>0</v>
      </c>
      <c r="CI264" s="199">
        <v>0</v>
      </c>
      <c r="CJ264" s="199">
        <v>0</v>
      </c>
      <c r="CK264" s="199">
        <v>10.714285714285714</v>
      </c>
      <c r="CL264" s="199">
        <v>14.285714285714285</v>
      </c>
      <c r="CM264" s="199">
        <v>0</v>
      </c>
      <c r="CN264" s="199">
        <v>50</v>
      </c>
      <c r="CO264" s="199">
        <v>39.285714285714285</v>
      </c>
      <c r="CP264" s="199">
        <v>0</v>
      </c>
      <c r="CQ264" s="199">
        <v>17.857142857142858</v>
      </c>
      <c r="CR264" s="199">
        <v>0</v>
      </c>
      <c r="CS264" s="199">
        <v>0</v>
      </c>
      <c r="CT264" s="199">
        <v>0</v>
      </c>
      <c r="CU264" s="199">
        <v>0</v>
      </c>
      <c r="CV264" s="199">
        <v>0</v>
      </c>
      <c r="CW264" s="199">
        <v>7.1428571428571423</v>
      </c>
      <c r="CX264" s="199">
        <v>0</v>
      </c>
      <c r="CY264" s="199">
        <v>0</v>
      </c>
      <c r="CZ264" s="199">
        <v>0</v>
      </c>
      <c r="DA264" s="199">
        <v>50</v>
      </c>
      <c r="DB264" s="199">
        <v>339.28571428571428</v>
      </c>
      <c r="DC264" s="199">
        <v>92.857142857142861</v>
      </c>
      <c r="DD264" s="199">
        <v>0</v>
      </c>
      <c r="DE264" s="199">
        <v>0</v>
      </c>
      <c r="DF264" s="199">
        <v>0</v>
      </c>
      <c r="DG264" s="199">
        <v>0</v>
      </c>
      <c r="DH264" s="199">
        <v>0</v>
      </c>
      <c r="DI264" s="199">
        <v>17.857142857142858</v>
      </c>
      <c r="DJ264" s="199">
        <v>0</v>
      </c>
      <c r="DK264" s="199">
        <v>0</v>
      </c>
      <c r="DL264" s="199">
        <v>0</v>
      </c>
      <c r="DM264" s="199">
        <v>0</v>
      </c>
      <c r="DN264" s="199">
        <v>0</v>
      </c>
      <c r="DO264" s="199">
        <v>3.5714285714285712</v>
      </c>
      <c r="DP264" s="199">
        <v>0</v>
      </c>
      <c r="DQ264" s="199">
        <v>192.85714285714286</v>
      </c>
      <c r="DR264" s="199">
        <v>0</v>
      </c>
      <c r="DS264" s="199">
        <v>0</v>
      </c>
      <c r="DT264" s="199">
        <v>0</v>
      </c>
      <c r="DU264" s="199">
        <v>0</v>
      </c>
      <c r="DV264" s="199">
        <v>0</v>
      </c>
      <c r="DW264" s="199">
        <v>0</v>
      </c>
      <c r="DX264" s="199">
        <v>3.5714285714285712</v>
      </c>
      <c r="DY264" s="199">
        <v>32.142857142857139</v>
      </c>
      <c r="DZ264" s="199">
        <v>3.5714285714285712</v>
      </c>
      <c r="EA264" s="199">
        <v>0</v>
      </c>
      <c r="EB264" s="199">
        <v>0</v>
      </c>
      <c r="EC264" s="199">
        <v>0</v>
      </c>
      <c r="ED264" s="199">
        <v>0</v>
      </c>
      <c r="EE264" s="199">
        <v>0</v>
      </c>
      <c r="EF264" s="199">
        <v>0</v>
      </c>
      <c r="EG264" s="199">
        <v>10.714285714285714</v>
      </c>
      <c r="EH264" s="199">
        <v>0</v>
      </c>
      <c r="EI264" s="199">
        <v>0</v>
      </c>
      <c r="EJ264" s="199">
        <v>0</v>
      </c>
      <c r="EK264" s="199">
        <v>0</v>
      </c>
      <c r="EL264" s="199">
        <v>0</v>
      </c>
      <c r="EM264" s="199">
        <v>0</v>
      </c>
      <c r="EN264" s="199">
        <v>0</v>
      </c>
      <c r="EO264" s="199">
        <v>0</v>
      </c>
      <c r="EP264" s="199">
        <v>0</v>
      </c>
      <c r="EQ264" s="199">
        <v>0</v>
      </c>
      <c r="ER264" s="199">
        <v>0</v>
      </c>
      <c r="ES264" s="199">
        <v>0</v>
      </c>
    </row>
    <row r="265" spans="1:149" ht="12" customHeight="1" thickBot="1">
      <c r="A265" s="60" t="s">
        <v>40</v>
      </c>
      <c r="B265" s="12" t="s">
        <v>81</v>
      </c>
      <c r="C265" s="12" t="s">
        <v>79</v>
      </c>
      <c r="D265" s="12" t="s">
        <v>57</v>
      </c>
      <c r="E265" s="89" t="s">
        <v>114</v>
      </c>
      <c r="F265" s="14">
        <v>4.0999999999999996</v>
      </c>
      <c r="G265" s="2" t="s">
        <v>29</v>
      </c>
      <c r="H265" s="2">
        <v>46890</v>
      </c>
      <c r="I265" s="64">
        <v>52.9</v>
      </c>
      <c r="J265" s="64">
        <v>26.4</v>
      </c>
      <c r="K265" s="2">
        <v>17.850000000000001</v>
      </c>
      <c r="L265" s="2">
        <v>7.35</v>
      </c>
      <c r="M265" s="2" t="s">
        <v>29</v>
      </c>
      <c r="N265" s="2">
        <v>0.52</v>
      </c>
      <c r="O265" s="2">
        <v>4.2999999999999997E-2</v>
      </c>
      <c r="P265" s="2">
        <v>0.61</v>
      </c>
      <c r="Q265" s="2">
        <v>0.65</v>
      </c>
      <c r="R265" s="2">
        <v>6.8000000000000005E-2</v>
      </c>
      <c r="S265" s="2">
        <v>6.2E-2</v>
      </c>
      <c r="T265" s="2">
        <v>3.6999999999999998E-2</v>
      </c>
      <c r="U265" s="2">
        <v>2.8</v>
      </c>
      <c r="V265" s="2" t="s">
        <v>29</v>
      </c>
      <c r="W265" s="2" t="s">
        <v>29</v>
      </c>
      <c r="X265" s="157" t="s">
        <v>314</v>
      </c>
      <c r="Y265" s="288">
        <v>5633.4460000000008</v>
      </c>
      <c r="Z265" s="289">
        <v>2766.7220000000002</v>
      </c>
      <c r="AA265" s="290">
        <v>6016.7870000000003</v>
      </c>
      <c r="AB265" s="93">
        <v>77701.554000000004</v>
      </c>
      <c r="AC265" s="93">
        <v>14883.631000000001</v>
      </c>
      <c r="AD265" s="291"/>
      <c r="AE265" s="292">
        <f t="shared" si="30"/>
        <v>235</v>
      </c>
      <c r="AF265" s="291"/>
      <c r="AG265" s="101">
        <v>4810422.8065320011</v>
      </c>
      <c r="AH265" s="102">
        <v>6188457.1000000006</v>
      </c>
      <c r="AI265" s="110">
        <v>2895057.9000000004</v>
      </c>
      <c r="AJ265" s="110">
        <v>3293399.2</v>
      </c>
      <c r="AK265" s="123">
        <v>85</v>
      </c>
      <c r="AL265" s="123">
        <v>110</v>
      </c>
      <c r="AM265" s="123">
        <v>25</v>
      </c>
      <c r="AN265" s="123">
        <v>15</v>
      </c>
      <c r="AO265" s="123">
        <v>0</v>
      </c>
      <c r="AP265" s="123">
        <v>0</v>
      </c>
      <c r="AQ265" s="123">
        <v>0</v>
      </c>
      <c r="AR265" s="123">
        <v>0</v>
      </c>
      <c r="AS265" s="123">
        <v>0</v>
      </c>
      <c r="AT265" s="123">
        <v>0</v>
      </c>
      <c r="AU265" s="199">
        <v>0</v>
      </c>
      <c r="AV265" s="199">
        <v>0</v>
      </c>
      <c r="AW265" s="199">
        <v>0</v>
      </c>
      <c r="AX265" s="199">
        <v>0</v>
      </c>
      <c r="AY265" s="199">
        <v>0</v>
      </c>
      <c r="AZ265" s="199">
        <v>0</v>
      </c>
      <c r="BA265" s="199">
        <v>0</v>
      </c>
      <c r="BB265" s="199">
        <v>0</v>
      </c>
      <c r="BC265" s="199">
        <v>0</v>
      </c>
      <c r="BD265" s="199">
        <v>20</v>
      </c>
      <c r="BE265" s="199">
        <v>0</v>
      </c>
      <c r="BF265" s="199">
        <v>0</v>
      </c>
      <c r="BG265" s="199">
        <v>0</v>
      </c>
      <c r="BH265" s="199">
        <v>0</v>
      </c>
      <c r="BI265" s="199">
        <v>0</v>
      </c>
      <c r="BJ265" s="199">
        <v>0</v>
      </c>
      <c r="BK265" s="199">
        <v>0</v>
      </c>
      <c r="BL265" s="199">
        <v>0</v>
      </c>
      <c r="BM265" s="199">
        <v>25</v>
      </c>
      <c r="BN265" s="199">
        <v>0</v>
      </c>
      <c r="BO265" s="199">
        <v>0</v>
      </c>
      <c r="BP265" s="199">
        <v>0</v>
      </c>
      <c r="BQ265" s="199">
        <v>0</v>
      </c>
      <c r="BR265" s="199">
        <v>0</v>
      </c>
      <c r="BS265" s="199">
        <v>0</v>
      </c>
      <c r="BT265" s="199">
        <v>0</v>
      </c>
      <c r="BU265" s="199">
        <v>0</v>
      </c>
      <c r="BV265" s="199">
        <v>0</v>
      </c>
      <c r="BW265" s="199">
        <v>0</v>
      </c>
      <c r="BX265" s="199">
        <v>15</v>
      </c>
      <c r="BY265" s="199">
        <v>25</v>
      </c>
      <c r="BZ265" s="199">
        <v>0</v>
      </c>
      <c r="CA265" s="199">
        <v>0</v>
      </c>
      <c r="CB265" s="199">
        <v>0</v>
      </c>
      <c r="CC265" s="199">
        <v>0</v>
      </c>
      <c r="CD265" s="199">
        <v>0</v>
      </c>
      <c r="CE265" s="199">
        <v>0</v>
      </c>
      <c r="CF265" s="199">
        <v>0</v>
      </c>
      <c r="CG265" s="199">
        <v>0</v>
      </c>
      <c r="CH265" s="199">
        <v>0</v>
      </c>
      <c r="CI265" s="199">
        <v>0</v>
      </c>
      <c r="CJ265" s="199">
        <v>0</v>
      </c>
      <c r="CK265" s="199">
        <v>0</v>
      </c>
      <c r="CL265" s="199">
        <v>0</v>
      </c>
      <c r="CM265" s="199">
        <v>0</v>
      </c>
      <c r="CN265" s="199">
        <v>100</v>
      </c>
      <c r="CO265" s="199">
        <v>5</v>
      </c>
      <c r="CP265" s="199">
        <v>0</v>
      </c>
      <c r="CQ265" s="199">
        <v>0</v>
      </c>
      <c r="CR265" s="199">
        <v>0</v>
      </c>
      <c r="CS265" s="199">
        <v>0</v>
      </c>
      <c r="CT265" s="199">
        <v>0</v>
      </c>
      <c r="CU265" s="199">
        <v>0</v>
      </c>
      <c r="CV265" s="199">
        <v>0</v>
      </c>
      <c r="CW265" s="199">
        <v>0</v>
      </c>
      <c r="CX265" s="199">
        <v>0</v>
      </c>
      <c r="CY265" s="199">
        <v>0</v>
      </c>
      <c r="CZ265" s="199">
        <v>0</v>
      </c>
      <c r="DA265" s="199">
        <v>0</v>
      </c>
      <c r="DB265" s="199">
        <v>5</v>
      </c>
      <c r="DC265" s="199">
        <v>0</v>
      </c>
      <c r="DD265" s="199">
        <v>0</v>
      </c>
      <c r="DE265" s="199">
        <v>0</v>
      </c>
      <c r="DF265" s="199">
        <v>0</v>
      </c>
      <c r="DG265" s="199">
        <v>0</v>
      </c>
      <c r="DH265" s="199">
        <v>0</v>
      </c>
      <c r="DI265" s="199">
        <v>0</v>
      </c>
      <c r="DJ265" s="199">
        <v>0</v>
      </c>
      <c r="DK265" s="199">
        <v>0</v>
      </c>
      <c r="DL265" s="199">
        <v>0</v>
      </c>
      <c r="DM265" s="199">
        <v>0</v>
      </c>
      <c r="DN265" s="199">
        <v>0</v>
      </c>
      <c r="DO265" s="199">
        <v>0</v>
      </c>
      <c r="DP265" s="199">
        <v>0</v>
      </c>
      <c r="DQ265" s="199">
        <v>0</v>
      </c>
      <c r="DR265" s="199">
        <v>0</v>
      </c>
      <c r="DS265" s="199">
        <v>25</v>
      </c>
      <c r="DT265" s="199">
        <v>0</v>
      </c>
      <c r="DU265" s="199">
        <v>0</v>
      </c>
      <c r="DV265" s="199">
        <v>0</v>
      </c>
      <c r="DW265" s="199">
        <v>0</v>
      </c>
      <c r="DX265" s="199">
        <v>0</v>
      </c>
      <c r="DY265" s="199">
        <v>15</v>
      </c>
      <c r="DZ265" s="199">
        <v>0</v>
      </c>
      <c r="EA265" s="199">
        <v>0</v>
      </c>
      <c r="EB265" s="199">
        <v>0</v>
      </c>
      <c r="EC265" s="199">
        <v>0</v>
      </c>
      <c r="ED265" s="199">
        <v>0</v>
      </c>
      <c r="EE265" s="199">
        <v>0</v>
      </c>
      <c r="EF265" s="199">
        <v>0</v>
      </c>
      <c r="EG265" s="199">
        <v>0</v>
      </c>
      <c r="EH265" s="199">
        <v>0</v>
      </c>
      <c r="EI265" s="199">
        <v>0</v>
      </c>
      <c r="EJ265" s="199">
        <v>0</v>
      </c>
      <c r="EK265" s="199">
        <v>0</v>
      </c>
      <c r="EL265" s="199">
        <v>0</v>
      </c>
      <c r="EM265" s="199">
        <v>0</v>
      </c>
      <c r="EN265" s="199">
        <v>0</v>
      </c>
      <c r="EO265" s="199">
        <v>0</v>
      </c>
      <c r="EP265" s="199">
        <v>0</v>
      </c>
      <c r="EQ265" s="199">
        <v>0</v>
      </c>
      <c r="ER265" s="199">
        <v>0</v>
      </c>
      <c r="ES265" s="199">
        <v>0</v>
      </c>
    </row>
    <row r="266" spans="1:149" ht="12" customHeight="1">
      <c r="A266" s="59" t="s">
        <v>40</v>
      </c>
      <c r="B266" s="11" t="s">
        <v>83</v>
      </c>
      <c r="C266" s="11" t="s">
        <v>84</v>
      </c>
      <c r="D266" s="11" t="s">
        <v>57</v>
      </c>
      <c r="E266" s="90" t="s">
        <v>113</v>
      </c>
      <c r="F266" s="13">
        <v>0.49199999999999999</v>
      </c>
      <c r="G266" s="2">
        <v>2.7</v>
      </c>
      <c r="H266" s="2">
        <v>37450</v>
      </c>
      <c r="I266" s="64">
        <v>67.8</v>
      </c>
      <c r="J266" s="64">
        <v>27.31</v>
      </c>
      <c r="K266" s="2">
        <v>16.989999999999998</v>
      </c>
      <c r="L266" s="2">
        <v>7.39</v>
      </c>
      <c r="M266" s="2">
        <v>3.2000000000000002E-3</v>
      </c>
      <c r="N266" s="2">
        <v>0.57999999999999996</v>
      </c>
      <c r="O266" s="2">
        <v>5.8000000000000003E-2</v>
      </c>
      <c r="P266" s="2">
        <v>0.68</v>
      </c>
      <c r="Q266" s="2">
        <v>0.74</v>
      </c>
      <c r="R266" s="2">
        <v>8.4000000000000005E-2</v>
      </c>
      <c r="S266" s="2">
        <v>4.7E-2</v>
      </c>
      <c r="T266" s="2">
        <v>2.1999999999999999E-2</v>
      </c>
      <c r="U266" s="2">
        <v>3.5</v>
      </c>
      <c r="V266" s="2">
        <v>140</v>
      </c>
      <c r="W266" s="2">
        <v>8</v>
      </c>
      <c r="X266" s="157" t="s">
        <v>314</v>
      </c>
      <c r="Y266" s="288">
        <v>12583.585000000001</v>
      </c>
      <c r="Z266" s="289">
        <v>9200.1840000000011</v>
      </c>
      <c r="AA266" s="290">
        <v>12983.593000000001</v>
      </c>
      <c r="AB266" s="94">
        <v>122652.45300000001</v>
      </c>
      <c r="AC266" s="94">
        <v>18967.046000000002</v>
      </c>
      <c r="AD266" s="291">
        <f>LOG(AC266)</f>
        <v>4.2779996974781893</v>
      </c>
      <c r="AE266" s="292">
        <f t="shared" si="30"/>
        <v>917.5</v>
      </c>
      <c r="AF266" s="291">
        <f>LOG(AE266)</f>
        <v>2.9626060729241268</v>
      </c>
      <c r="AG266" s="98">
        <v>5086182.9882920012</v>
      </c>
      <c r="AH266" s="99">
        <v>5158436.5</v>
      </c>
      <c r="AI266" s="213">
        <v>1886704.4000000001</v>
      </c>
      <c r="AJ266" s="106">
        <v>3271732.1</v>
      </c>
      <c r="AK266" s="114">
        <v>20</v>
      </c>
      <c r="AL266" s="123">
        <v>432.5</v>
      </c>
      <c r="AM266" s="123">
        <v>12.5</v>
      </c>
      <c r="AN266" s="123">
        <v>420</v>
      </c>
      <c r="AO266" s="123">
        <v>0</v>
      </c>
      <c r="AP266" s="123">
        <v>32.5</v>
      </c>
      <c r="AQ266" s="123">
        <v>0</v>
      </c>
      <c r="AR266" s="123">
        <v>0</v>
      </c>
      <c r="AS266" s="123">
        <v>0</v>
      </c>
      <c r="AT266" s="123">
        <v>0</v>
      </c>
      <c r="AU266" s="199">
        <v>0</v>
      </c>
      <c r="AV266" s="199">
        <v>0</v>
      </c>
      <c r="AW266" s="199">
        <v>0</v>
      </c>
      <c r="AX266" s="199">
        <v>0</v>
      </c>
      <c r="AY266" s="199">
        <v>0</v>
      </c>
      <c r="AZ266" s="199">
        <v>0</v>
      </c>
      <c r="BA266" s="199">
        <v>0</v>
      </c>
      <c r="BB266" s="199">
        <v>0</v>
      </c>
      <c r="BC266" s="199">
        <v>7.5</v>
      </c>
      <c r="BD266" s="199">
        <v>2.5</v>
      </c>
      <c r="BE266" s="199">
        <v>2.5</v>
      </c>
      <c r="BF266" s="199">
        <v>0</v>
      </c>
      <c r="BG266" s="199">
        <v>0</v>
      </c>
      <c r="BH266" s="199">
        <v>0</v>
      </c>
      <c r="BI266" s="199">
        <v>0</v>
      </c>
      <c r="BJ266" s="199">
        <v>0</v>
      </c>
      <c r="BK266" s="199">
        <v>0</v>
      </c>
      <c r="BL266" s="199">
        <v>0</v>
      </c>
      <c r="BM266" s="199">
        <v>0</v>
      </c>
      <c r="BN266" s="199">
        <v>0</v>
      </c>
      <c r="BO266" s="199">
        <v>0</v>
      </c>
      <c r="BP266" s="199">
        <v>0</v>
      </c>
      <c r="BQ266" s="199">
        <v>0</v>
      </c>
      <c r="BR266" s="199">
        <v>0</v>
      </c>
      <c r="BS266" s="199">
        <v>0</v>
      </c>
      <c r="BT266" s="199">
        <v>0</v>
      </c>
      <c r="BU266" s="199">
        <v>0</v>
      </c>
      <c r="BV266" s="199">
        <v>0</v>
      </c>
      <c r="BW266" s="199">
        <v>0</v>
      </c>
      <c r="BX266" s="199">
        <v>2.5</v>
      </c>
      <c r="BY266" s="199">
        <v>2.5</v>
      </c>
      <c r="BZ266" s="199">
        <v>0</v>
      </c>
      <c r="CA266" s="199">
        <v>0</v>
      </c>
      <c r="CB266" s="199">
        <v>0</v>
      </c>
      <c r="CC266" s="199">
        <v>0</v>
      </c>
      <c r="CD266" s="199">
        <v>2.5</v>
      </c>
      <c r="CE266" s="199">
        <v>0</v>
      </c>
      <c r="CF266" s="199">
        <v>0</v>
      </c>
      <c r="CG266" s="199">
        <v>0</v>
      </c>
      <c r="CH266" s="199">
        <v>7.5</v>
      </c>
      <c r="CI266" s="199">
        <v>0</v>
      </c>
      <c r="CJ266" s="199">
        <v>0</v>
      </c>
      <c r="CK266" s="199">
        <v>0</v>
      </c>
      <c r="CL266" s="199">
        <v>50</v>
      </c>
      <c r="CM266" s="199">
        <v>0</v>
      </c>
      <c r="CN266" s="199">
        <v>40</v>
      </c>
      <c r="CO266" s="199">
        <v>35</v>
      </c>
      <c r="CP266" s="199">
        <v>0</v>
      </c>
      <c r="CQ266" s="199">
        <v>5</v>
      </c>
      <c r="CR266" s="199">
        <v>247.5</v>
      </c>
      <c r="CS266" s="199">
        <v>2.5</v>
      </c>
      <c r="CT266" s="199">
        <v>0</v>
      </c>
      <c r="CU266" s="199">
        <v>2.5</v>
      </c>
      <c r="CV266" s="199">
        <v>0</v>
      </c>
      <c r="CW266" s="199">
        <v>27.5</v>
      </c>
      <c r="CX266" s="199">
        <v>0</v>
      </c>
      <c r="CY266" s="199">
        <v>0</v>
      </c>
      <c r="CZ266" s="199">
        <v>0</v>
      </c>
      <c r="DA266" s="199">
        <v>10</v>
      </c>
      <c r="DB266" s="199">
        <v>0</v>
      </c>
      <c r="DC266" s="199">
        <v>2.5</v>
      </c>
      <c r="DD266" s="199">
        <v>0</v>
      </c>
      <c r="DE266" s="199">
        <v>0</v>
      </c>
      <c r="DF266" s="199">
        <v>0</v>
      </c>
      <c r="DG266" s="199">
        <v>0</v>
      </c>
      <c r="DH266" s="199">
        <v>0</v>
      </c>
      <c r="DI266" s="199">
        <v>2.5</v>
      </c>
      <c r="DJ266" s="199">
        <v>0</v>
      </c>
      <c r="DK266" s="199">
        <v>0</v>
      </c>
      <c r="DL266" s="199">
        <v>0</v>
      </c>
      <c r="DM266" s="199">
        <v>0</v>
      </c>
      <c r="DN266" s="199">
        <v>0</v>
      </c>
      <c r="DO266" s="199">
        <v>12.5</v>
      </c>
      <c r="DP266" s="199">
        <v>0</v>
      </c>
      <c r="DQ266" s="199">
        <v>0</v>
      </c>
      <c r="DR266" s="199">
        <v>0</v>
      </c>
      <c r="DS266" s="199">
        <v>0</v>
      </c>
      <c r="DT266" s="199">
        <v>0</v>
      </c>
      <c r="DU266" s="199">
        <v>0</v>
      </c>
      <c r="DV266" s="199">
        <v>0</v>
      </c>
      <c r="DW266" s="199">
        <v>0</v>
      </c>
      <c r="DX266" s="199">
        <v>5</v>
      </c>
      <c r="DY266" s="199">
        <v>382.5</v>
      </c>
      <c r="DZ266" s="199">
        <v>32.5</v>
      </c>
      <c r="EA266" s="199">
        <v>0</v>
      </c>
      <c r="EB266" s="199">
        <v>0</v>
      </c>
      <c r="EC266" s="199">
        <v>0</v>
      </c>
      <c r="ED266" s="199">
        <v>0</v>
      </c>
      <c r="EE266" s="199">
        <v>0</v>
      </c>
      <c r="EF266" s="199">
        <v>0</v>
      </c>
      <c r="EG266" s="199">
        <v>32.5</v>
      </c>
      <c r="EH266" s="199">
        <v>0</v>
      </c>
      <c r="EI266" s="199">
        <v>0</v>
      </c>
      <c r="EJ266" s="199">
        <v>0</v>
      </c>
      <c r="EK266" s="199">
        <v>0</v>
      </c>
      <c r="EL266" s="199">
        <v>0</v>
      </c>
      <c r="EM266" s="199">
        <v>0</v>
      </c>
      <c r="EN266" s="199">
        <v>0</v>
      </c>
      <c r="EO266" s="199">
        <v>0</v>
      </c>
      <c r="EP266" s="199">
        <v>0</v>
      </c>
      <c r="EQ266" s="199">
        <v>0</v>
      </c>
      <c r="ER266" s="199">
        <v>0</v>
      </c>
      <c r="ES266" s="199">
        <v>0</v>
      </c>
    </row>
    <row r="267" spans="1:149" ht="12" customHeight="1">
      <c r="A267" s="54" t="s">
        <v>40</v>
      </c>
      <c r="B267" s="2" t="s">
        <v>83</v>
      </c>
      <c r="C267" s="2" t="s">
        <v>84</v>
      </c>
      <c r="D267" s="2" t="s">
        <v>57</v>
      </c>
      <c r="E267" s="88" t="s">
        <v>114</v>
      </c>
      <c r="F267" s="4">
        <v>4.2</v>
      </c>
      <c r="G267" s="2" t="s">
        <v>29</v>
      </c>
      <c r="H267" s="2">
        <v>46320</v>
      </c>
      <c r="I267" s="64">
        <v>44.1</v>
      </c>
      <c r="J267" s="64">
        <v>27.28</v>
      </c>
      <c r="K267" s="2">
        <v>16.21</v>
      </c>
      <c r="L267" s="2">
        <v>7.35</v>
      </c>
      <c r="M267" s="2" t="s">
        <v>29</v>
      </c>
      <c r="N267" s="2">
        <v>0.43</v>
      </c>
      <c r="O267" s="2">
        <v>6.8000000000000005E-2</v>
      </c>
      <c r="P267" s="2">
        <v>0.59</v>
      </c>
      <c r="Q267" s="2">
        <v>0.66</v>
      </c>
      <c r="R267" s="2">
        <v>0.15</v>
      </c>
      <c r="S267" s="2">
        <v>6.3E-2</v>
      </c>
      <c r="T267" s="2">
        <v>3.7999999999999999E-2</v>
      </c>
      <c r="U267" s="2">
        <v>2.4</v>
      </c>
      <c r="V267" s="2" t="s">
        <v>29</v>
      </c>
      <c r="W267" s="2" t="s">
        <v>29</v>
      </c>
      <c r="X267" s="157" t="s">
        <v>314</v>
      </c>
      <c r="Y267" s="309" t="s">
        <v>115</v>
      </c>
      <c r="Z267" s="310" t="s">
        <v>115</v>
      </c>
      <c r="AA267" s="310" t="s">
        <v>115</v>
      </c>
      <c r="AB267" s="97" t="s">
        <v>115</v>
      </c>
      <c r="AC267" s="97" t="s">
        <v>115</v>
      </c>
      <c r="AD267" s="291"/>
      <c r="AE267" s="292">
        <f t="shared" si="30"/>
        <v>97.5</v>
      </c>
      <c r="AF267" s="291"/>
      <c r="AG267" s="104" t="s">
        <v>115</v>
      </c>
      <c r="AH267" s="105" t="s">
        <v>115</v>
      </c>
      <c r="AI267" s="311" t="s">
        <v>115</v>
      </c>
      <c r="AJ267" s="111" t="s">
        <v>115</v>
      </c>
      <c r="AK267" s="123">
        <v>57.5</v>
      </c>
      <c r="AL267" s="123">
        <v>37.5</v>
      </c>
      <c r="AM267" s="123">
        <v>0</v>
      </c>
      <c r="AN267" s="123">
        <v>2.5</v>
      </c>
      <c r="AO267" s="123">
        <v>0</v>
      </c>
      <c r="AP267" s="123">
        <v>0</v>
      </c>
      <c r="AQ267" s="123">
        <v>0</v>
      </c>
      <c r="AR267" s="123">
        <v>0</v>
      </c>
      <c r="AS267" s="123">
        <v>0</v>
      </c>
      <c r="AT267" s="123">
        <v>0</v>
      </c>
      <c r="AU267" s="199">
        <v>0</v>
      </c>
      <c r="AV267" s="199">
        <v>40</v>
      </c>
      <c r="AW267" s="199">
        <v>0</v>
      </c>
      <c r="AX267" s="199">
        <v>0</v>
      </c>
      <c r="AY267" s="199">
        <v>0</v>
      </c>
      <c r="AZ267" s="199">
        <v>0</v>
      </c>
      <c r="BA267" s="199">
        <v>0</v>
      </c>
      <c r="BB267" s="199">
        <v>0</v>
      </c>
      <c r="BC267" s="199">
        <v>0</v>
      </c>
      <c r="BD267" s="199">
        <v>5</v>
      </c>
      <c r="BE267" s="199">
        <v>0</v>
      </c>
      <c r="BF267" s="199">
        <v>0</v>
      </c>
      <c r="BG267" s="199">
        <v>0</v>
      </c>
      <c r="BH267" s="199">
        <v>0</v>
      </c>
      <c r="BI267" s="199">
        <v>0</v>
      </c>
      <c r="BJ267" s="199">
        <v>0</v>
      </c>
      <c r="BK267" s="199">
        <v>0</v>
      </c>
      <c r="BL267" s="199">
        <v>0</v>
      </c>
      <c r="BM267" s="199">
        <v>0</v>
      </c>
      <c r="BN267" s="199">
        <v>0</v>
      </c>
      <c r="BO267" s="199">
        <v>0</v>
      </c>
      <c r="BP267" s="199">
        <v>0</v>
      </c>
      <c r="BQ267" s="199">
        <v>0</v>
      </c>
      <c r="BR267" s="199">
        <v>0</v>
      </c>
      <c r="BS267" s="199">
        <v>0</v>
      </c>
      <c r="BT267" s="199">
        <v>0</v>
      </c>
      <c r="BU267" s="199">
        <v>0</v>
      </c>
      <c r="BV267" s="199">
        <v>0</v>
      </c>
      <c r="BW267" s="199">
        <v>0</v>
      </c>
      <c r="BX267" s="199">
        <v>2.5</v>
      </c>
      <c r="BY267" s="199">
        <v>0</v>
      </c>
      <c r="BZ267" s="199">
        <v>7.5</v>
      </c>
      <c r="CA267" s="199">
        <v>0</v>
      </c>
      <c r="CB267" s="199">
        <v>0</v>
      </c>
      <c r="CC267" s="199">
        <v>2.5</v>
      </c>
      <c r="CD267" s="199">
        <v>0</v>
      </c>
      <c r="CE267" s="199">
        <v>0</v>
      </c>
      <c r="CF267" s="199">
        <v>0</v>
      </c>
      <c r="CG267" s="199">
        <v>0</v>
      </c>
      <c r="CH267" s="199">
        <v>0</v>
      </c>
      <c r="CI267" s="199">
        <v>0</v>
      </c>
      <c r="CJ267" s="199">
        <v>0</v>
      </c>
      <c r="CK267" s="199">
        <v>0</v>
      </c>
      <c r="CL267" s="199">
        <v>0</v>
      </c>
      <c r="CM267" s="199">
        <v>0</v>
      </c>
      <c r="CN267" s="199">
        <v>22.5</v>
      </c>
      <c r="CO267" s="199">
        <v>10</v>
      </c>
      <c r="CP267" s="199">
        <v>0</v>
      </c>
      <c r="CQ267" s="199">
        <v>0</v>
      </c>
      <c r="CR267" s="199">
        <v>0</v>
      </c>
      <c r="CS267" s="199">
        <v>0</v>
      </c>
      <c r="CT267" s="199">
        <v>0</v>
      </c>
      <c r="CU267" s="199">
        <v>0</v>
      </c>
      <c r="CV267" s="199">
        <v>0</v>
      </c>
      <c r="CW267" s="199">
        <v>5</v>
      </c>
      <c r="CX267" s="199">
        <v>0</v>
      </c>
      <c r="CY267" s="199">
        <v>0</v>
      </c>
      <c r="CZ267" s="199">
        <v>0</v>
      </c>
      <c r="DA267" s="199">
        <v>0</v>
      </c>
      <c r="DB267" s="199">
        <v>0</v>
      </c>
      <c r="DC267" s="199">
        <v>0</v>
      </c>
      <c r="DD267" s="199">
        <v>0</v>
      </c>
      <c r="DE267" s="199">
        <v>0</v>
      </c>
      <c r="DF267" s="199">
        <v>0</v>
      </c>
      <c r="DG267" s="199">
        <v>0</v>
      </c>
      <c r="DH267" s="199">
        <v>0</v>
      </c>
      <c r="DI267" s="199">
        <v>0</v>
      </c>
      <c r="DJ267" s="199">
        <v>0</v>
      </c>
      <c r="DK267" s="199">
        <v>0</v>
      </c>
      <c r="DL267" s="199">
        <v>0</v>
      </c>
      <c r="DM267" s="199">
        <v>0</v>
      </c>
      <c r="DN267" s="199">
        <v>0</v>
      </c>
      <c r="DO267" s="199">
        <v>0</v>
      </c>
      <c r="DP267" s="199">
        <v>0</v>
      </c>
      <c r="DQ267" s="199">
        <v>0</v>
      </c>
      <c r="DR267" s="199">
        <v>0</v>
      </c>
      <c r="DS267" s="199">
        <v>0</v>
      </c>
      <c r="DT267" s="199">
        <v>0</v>
      </c>
      <c r="DU267" s="199">
        <v>0</v>
      </c>
      <c r="DV267" s="199">
        <v>0</v>
      </c>
      <c r="DW267" s="199">
        <v>0</v>
      </c>
      <c r="DX267" s="199">
        <v>0</v>
      </c>
      <c r="DY267" s="199">
        <v>2.5</v>
      </c>
      <c r="DZ267" s="199">
        <v>0</v>
      </c>
      <c r="EA267" s="199">
        <v>0</v>
      </c>
      <c r="EB267" s="199">
        <v>0</v>
      </c>
      <c r="EC267" s="199">
        <v>0</v>
      </c>
      <c r="ED267" s="199">
        <v>0</v>
      </c>
      <c r="EE267" s="199">
        <v>0</v>
      </c>
      <c r="EF267" s="199">
        <v>0</v>
      </c>
      <c r="EG267" s="199">
        <v>0</v>
      </c>
      <c r="EH267" s="199">
        <v>0</v>
      </c>
      <c r="EI267" s="199">
        <v>0</v>
      </c>
      <c r="EJ267" s="199">
        <v>0</v>
      </c>
      <c r="EK267" s="199">
        <v>0</v>
      </c>
      <c r="EL267" s="199">
        <v>0</v>
      </c>
      <c r="EM267" s="199">
        <v>0</v>
      </c>
      <c r="EN267" s="199">
        <v>0</v>
      </c>
      <c r="EO267" s="199">
        <v>0</v>
      </c>
      <c r="EP267" s="199">
        <v>0</v>
      </c>
      <c r="EQ267" s="199">
        <v>0</v>
      </c>
      <c r="ER267" s="199">
        <v>0</v>
      </c>
      <c r="ES267" s="199">
        <v>0</v>
      </c>
    </row>
    <row r="268" spans="1:149" ht="12" customHeight="1">
      <c r="A268" s="54" t="s">
        <v>40</v>
      </c>
      <c r="B268" s="2" t="s">
        <v>86</v>
      </c>
      <c r="C268" s="2" t="s">
        <v>84</v>
      </c>
      <c r="D268" s="2" t="s">
        <v>57</v>
      </c>
      <c r="E268" s="87" t="s">
        <v>113</v>
      </c>
      <c r="F268" s="4">
        <v>0.502</v>
      </c>
      <c r="G268" s="2">
        <v>1.7</v>
      </c>
      <c r="H268" s="2">
        <v>32870</v>
      </c>
      <c r="I268" s="64">
        <v>47</v>
      </c>
      <c r="J268" s="64">
        <v>23.33</v>
      </c>
      <c r="K268" s="2">
        <v>15.61</v>
      </c>
      <c r="L268" s="2">
        <v>7.23</v>
      </c>
      <c r="M268" s="2">
        <v>3.0000000000000001E-3</v>
      </c>
      <c r="N268" s="2">
        <v>0.28999999999999998</v>
      </c>
      <c r="O268" s="2">
        <v>0.08</v>
      </c>
      <c r="P268" s="2">
        <v>1</v>
      </c>
      <c r="Q268" s="2">
        <v>1.1000000000000001</v>
      </c>
      <c r="R268" s="2">
        <v>0.2</v>
      </c>
      <c r="S268" s="2">
        <v>6.0999999999999999E-2</v>
      </c>
      <c r="T268" s="2">
        <v>2.8000000000000001E-2</v>
      </c>
      <c r="U268" s="2">
        <v>3.1</v>
      </c>
      <c r="V268" s="2">
        <v>130</v>
      </c>
      <c r="W268" s="2">
        <v>7</v>
      </c>
      <c r="X268" s="157" t="s">
        <v>314</v>
      </c>
      <c r="Y268" s="288">
        <v>6666.8</v>
      </c>
      <c r="Z268" s="289">
        <v>1716.7010000000002</v>
      </c>
      <c r="AA268" s="290">
        <v>5183.4370000000008</v>
      </c>
      <c r="AB268" s="92">
        <v>172253.44500000001</v>
      </c>
      <c r="AC268" s="92">
        <v>104502.09</v>
      </c>
      <c r="AD268" s="291"/>
      <c r="AE268" s="292">
        <f t="shared" si="30"/>
        <v>550</v>
      </c>
      <c r="AF268" s="291"/>
      <c r="AG268" s="98">
        <v>4478517.7018960007</v>
      </c>
      <c r="AH268" s="99">
        <v>3800076</v>
      </c>
      <c r="AI268" s="213">
        <v>1620032.4000000001</v>
      </c>
      <c r="AJ268" s="106">
        <v>2180043.6</v>
      </c>
      <c r="AK268" s="114">
        <v>96.666666666666657</v>
      </c>
      <c r="AL268" s="123">
        <v>150</v>
      </c>
      <c r="AM268" s="123">
        <v>6.666666666666667</v>
      </c>
      <c r="AN268" s="123">
        <v>290</v>
      </c>
      <c r="AO268" s="123">
        <v>3.3333333333333335</v>
      </c>
      <c r="AP268" s="123">
        <v>3.3333333333333335</v>
      </c>
      <c r="AQ268" s="123">
        <v>0</v>
      </c>
      <c r="AR268" s="123">
        <v>0</v>
      </c>
      <c r="AS268" s="123">
        <v>0</v>
      </c>
      <c r="AT268" s="123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33.333333333333329</v>
      </c>
      <c r="BD268" s="199">
        <v>36.666666666666664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0</v>
      </c>
      <c r="BT268" s="199">
        <v>0</v>
      </c>
      <c r="BU268" s="199">
        <v>0</v>
      </c>
      <c r="BV268" s="199">
        <v>3.3333333333333335</v>
      </c>
      <c r="BW268" s="199">
        <v>0</v>
      </c>
      <c r="BX268" s="199">
        <v>3.3333333333333335</v>
      </c>
      <c r="BY268" s="199">
        <v>6.666666666666667</v>
      </c>
      <c r="BZ268" s="199">
        <v>0</v>
      </c>
      <c r="CA268" s="199">
        <v>0</v>
      </c>
      <c r="CB268" s="199">
        <v>0</v>
      </c>
      <c r="CC268" s="199">
        <v>10</v>
      </c>
      <c r="CD268" s="199">
        <v>3.3333333333333335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13.333333333333334</v>
      </c>
      <c r="CM268" s="199">
        <v>0</v>
      </c>
      <c r="CN268" s="199">
        <v>30</v>
      </c>
      <c r="CO268" s="199">
        <v>10</v>
      </c>
      <c r="CP268" s="199">
        <v>0</v>
      </c>
      <c r="CQ268" s="199">
        <v>16.666666666666664</v>
      </c>
      <c r="CR268" s="199">
        <v>46.666666666666671</v>
      </c>
      <c r="CS268" s="199">
        <v>0</v>
      </c>
      <c r="CT268" s="199">
        <v>0</v>
      </c>
      <c r="CU268" s="199">
        <v>0</v>
      </c>
      <c r="CV268" s="199">
        <v>0</v>
      </c>
      <c r="CW268" s="199">
        <v>16.666666666666664</v>
      </c>
      <c r="CX268" s="199">
        <v>0</v>
      </c>
      <c r="CY268" s="199">
        <v>0</v>
      </c>
      <c r="CZ268" s="199">
        <v>0</v>
      </c>
      <c r="DA268" s="199">
        <v>10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6.666666666666667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6.666666666666667</v>
      </c>
      <c r="DR268" s="199">
        <v>0</v>
      </c>
      <c r="DS268" s="199">
        <v>0</v>
      </c>
      <c r="DT268" s="199">
        <v>0</v>
      </c>
      <c r="DU268" s="199">
        <v>0</v>
      </c>
      <c r="DV268" s="199">
        <v>0</v>
      </c>
      <c r="DW268" s="199">
        <v>0</v>
      </c>
      <c r="DX268" s="199">
        <v>0</v>
      </c>
      <c r="DY268" s="199">
        <v>160</v>
      </c>
      <c r="DZ268" s="199">
        <v>36.666666666666664</v>
      </c>
      <c r="EA268" s="199">
        <v>0</v>
      </c>
      <c r="EB268" s="199">
        <v>0</v>
      </c>
      <c r="EC268" s="199">
        <v>93.333333333333343</v>
      </c>
      <c r="ED268" s="199">
        <v>0</v>
      </c>
      <c r="EE268" s="199">
        <v>3.3333333333333335</v>
      </c>
      <c r="EF268" s="199">
        <v>0</v>
      </c>
      <c r="EG268" s="199">
        <v>3.3333333333333335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</row>
    <row r="269" spans="1:149" ht="12" customHeight="1">
      <c r="A269" s="54" t="s">
        <v>40</v>
      </c>
      <c r="B269" s="2" t="s">
        <v>86</v>
      </c>
      <c r="C269" s="2" t="s">
        <v>84</v>
      </c>
      <c r="D269" s="2" t="s">
        <v>57</v>
      </c>
      <c r="E269" s="88" t="s">
        <v>114</v>
      </c>
      <c r="F269" s="4">
        <v>3.4</v>
      </c>
      <c r="G269" s="2" t="s">
        <v>29</v>
      </c>
      <c r="H269" s="2">
        <v>42680</v>
      </c>
      <c r="I269" s="64">
        <v>24</v>
      </c>
      <c r="J269" s="64">
        <v>23.28</v>
      </c>
      <c r="K269" s="2">
        <v>16.739999999999998</v>
      </c>
      <c r="L269" s="2">
        <v>7.23</v>
      </c>
      <c r="M269" s="2" t="s">
        <v>29</v>
      </c>
      <c r="N269" s="2">
        <v>0.43</v>
      </c>
      <c r="O269" s="2">
        <v>7.0000000000000007E-2</v>
      </c>
      <c r="P269" s="2">
        <v>0.7</v>
      </c>
      <c r="Q269" s="2">
        <v>0.77</v>
      </c>
      <c r="R269" s="2">
        <v>0.26</v>
      </c>
      <c r="S269" s="2">
        <v>6.3E-2</v>
      </c>
      <c r="T269" s="2">
        <v>4.1000000000000002E-2</v>
      </c>
      <c r="U269" s="2">
        <v>2.6</v>
      </c>
      <c r="V269" s="2" t="s">
        <v>29</v>
      </c>
      <c r="W269" s="2" t="s">
        <v>29</v>
      </c>
      <c r="X269" s="157" t="s">
        <v>314</v>
      </c>
      <c r="Y269" s="288">
        <v>2933.3920000000003</v>
      </c>
      <c r="Z269" s="289">
        <v>300.00600000000003</v>
      </c>
      <c r="AA269" s="290">
        <v>2633.3860000000004</v>
      </c>
      <c r="AB269" s="92">
        <v>14183.617000000002</v>
      </c>
      <c r="AC269" s="97" t="s">
        <v>115</v>
      </c>
      <c r="AD269" s="291"/>
      <c r="AE269" s="292">
        <f t="shared" si="30"/>
        <v>73.333333333333329</v>
      </c>
      <c r="AF269" s="291"/>
      <c r="AG269" s="104" t="s">
        <v>115</v>
      </c>
      <c r="AH269" s="105" t="s">
        <v>115</v>
      </c>
      <c r="AI269" s="311" t="s">
        <v>115</v>
      </c>
      <c r="AJ269" s="111" t="s">
        <v>115</v>
      </c>
      <c r="AK269" s="123">
        <v>40</v>
      </c>
      <c r="AL269" s="123">
        <v>0</v>
      </c>
      <c r="AM269" s="123">
        <v>30</v>
      </c>
      <c r="AN269" s="123">
        <v>0</v>
      </c>
      <c r="AO269" s="123">
        <v>3.3333333333333335</v>
      </c>
      <c r="AP269" s="123">
        <v>0</v>
      </c>
      <c r="AQ269" s="123">
        <v>0</v>
      </c>
      <c r="AR269" s="123">
        <v>0</v>
      </c>
      <c r="AS269" s="123">
        <v>0</v>
      </c>
      <c r="AT269" s="123">
        <v>0</v>
      </c>
      <c r="AU269" s="199">
        <v>0</v>
      </c>
      <c r="AV269" s="199">
        <v>16.666666666666664</v>
      </c>
      <c r="AW269" s="199">
        <v>0</v>
      </c>
      <c r="AX269" s="199">
        <v>0</v>
      </c>
      <c r="AY269" s="199">
        <v>0</v>
      </c>
      <c r="AZ269" s="199">
        <v>0</v>
      </c>
      <c r="BA269" s="199">
        <v>0</v>
      </c>
      <c r="BB269" s="199">
        <v>0</v>
      </c>
      <c r="BC269" s="199">
        <v>0</v>
      </c>
      <c r="BD269" s="199">
        <v>6.666666666666667</v>
      </c>
      <c r="BE269" s="199">
        <v>3.3333333333333335</v>
      </c>
      <c r="BF269" s="199">
        <v>0</v>
      </c>
      <c r="BG269" s="199">
        <v>0</v>
      </c>
      <c r="BH269" s="199">
        <v>0</v>
      </c>
      <c r="BI269" s="199">
        <v>0</v>
      </c>
      <c r="BJ269" s="199">
        <v>0</v>
      </c>
      <c r="BK269" s="199">
        <v>0</v>
      </c>
      <c r="BL269" s="199">
        <v>0</v>
      </c>
      <c r="BM269" s="199">
        <v>0</v>
      </c>
      <c r="BN269" s="199">
        <v>0</v>
      </c>
      <c r="BO269" s="199">
        <v>0</v>
      </c>
      <c r="BP269" s="199">
        <v>0</v>
      </c>
      <c r="BQ269" s="199">
        <v>0</v>
      </c>
      <c r="BR269" s="199">
        <v>0</v>
      </c>
      <c r="BS269" s="199">
        <v>0</v>
      </c>
      <c r="BT269" s="199">
        <v>0</v>
      </c>
      <c r="BU269" s="199">
        <v>0</v>
      </c>
      <c r="BV269" s="199">
        <v>0</v>
      </c>
      <c r="BW269" s="199">
        <v>0</v>
      </c>
      <c r="BX269" s="199">
        <v>0</v>
      </c>
      <c r="BY269" s="199">
        <v>6.666666666666667</v>
      </c>
      <c r="BZ269" s="199">
        <v>0</v>
      </c>
      <c r="CA269" s="199">
        <v>0</v>
      </c>
      <c r="CB269" s="199">
        <v>0</v>
      </c>
      <c r="CC269" s="199">
        <v>0</v>
      </c>
      <c r="CD269" s="199">
        <v>0</v>
      </c>
      <c r="CE269" s="199">
        <v>0</v>
      </c>
      <c r="CF269" s="199">
        <v>0</v>
      </c>
      <c r="CG269" s="199">
        <v>0</v>
      </c>
      <c r="CH269" s="199">
        <v>0</v>
      </c>
      <c r="CI269" s="199">
        <v>0</v>
      </c>
      <c r="CJ269" s="199">
        <v>0</v>
      </c>
      <c r="CK269" s="199">
        <v>0</v>
      </c>
      <c r="CL269" s="199">
        <v>0</v>
      </c>
      <c r="CM269" s="199">
        <v>0</v>
      </c>
      <c r="CN269" s="199">
        <v>26.666666666666668</v>
      </c>
      <c r="CO269" s="199">
        <v>10</v>
      </c>
      <c r="CP269" s="199">
        <v>0</v>
      </c>
      <c r="CQ269" s="199">
        <v>3.3333333333333335</v>
      </c>
      <c r="CR269" s="199">
        <v>0</v>
      </c>
      <c r="CS269" s="199">
        <v>0</v>
      </c>
      <c r="CT269" s="199">
        <v>0</v>
      </c>
      <c r="CU269" s="199">
        <v>0</v>
      </c>
      <c r="CV269" s="199">
        <v>0</v>
      </c>
      <c r="CW269" s="199">
        <v>0</v>
      </c>
      <c r="CX269" s="199">
        <v>0</v>
      </c>
      <c r="CY269" s="199">
        <v>0</v>
      </c>
      <c r="CZ269" s="199">
        <v>0</v>
      </c>
      <c r="DA269" s="199">
        <v>0</v>
      </c>
      <c r="DB269" s="199">
        <v>0</v>
      </c>
      <c r="DC269" s="199">
        <v>0</v>
      </c>
      <c r="DD269" s="199">
        <v>0</v>
      </c>
      <c r="DE269" s="199">
        <v>0</v>
      </c>
      <c r="DF269" s="199">
        <v>0</v>
      </c>
      <c r="DG269" s="199">
        <v>0</v>
      </c>
      <c r="DH269" s="199">
        <v>0</v>
      </c>
      <c r="DI269" s="199">
        <v>0</v>
      </c>
      <c r="DJ269" s="199">
        <v>0</v>
      </c>
      <c r="DK269" s="199">
        <v>0</v>
      </c>
      <c r="DL269" s="199">
        <v>0</v>
      </c>
      <c r="DM269" s="199">
        <v>0</v>
      </c>
      <c r="DN269" s="199">
        <v>0</v>
      </c>
      <c r="DO269" s="199">
        <v>0</v>
      </c>
      <c r="DP269" s="199">
        <v>0</v>
      </c>
      <c r="DQ269" s="199">
        <v>0</v>
      </c>
      <c r="DR269" s="199">
        <v>0</v>
      </c>
      <c r="DS269" s="199">
        <v>0</v>
      </c>
      <c r="DT269" s="199">
        <v>0</v>
      </c>
      <c r="DU269" s="199">
        <v>0</v>
      </c>
      <c r="DV269" s="199">
        <v>0</v>
      </c>
      <c r="DW269" s="199">
        <v>0</v>
      </c>
      <c r="DX269" s="199">
        <v>0</v>
      </c>
      <c r="DY269" s="199">
        <v>3.3333333333333335</v>
      </c>
      <c r="DZ269" s="199">
        <v>0</v>
      </c>
      <c r="EA269" s="199">
        <v>0</v>
      </c>
      <c r="EB269" s="199">
        <v>0</v>
      </c>
      <c r="EC269" s="199">
        <v>26.666666666666668</v>
      </c>
      <c r="ED269" s="199">
        <v>0</v>
      </c>
      <c r="EE269" s="199">
        <v>0</v>
      </c>
      <c r="EF269" s="199">
        <v>0</v>
      </c>
      <c r="EG269" s="199">
        <v>3.3333333333333335</v>
      </c>
      <c r="EH269" s="199">
        <v>0</v>
      </c>
      <c r="EI269" s="199">
        <v>0</v>
      </c>
      <c r="EJ269" s="199">
        <v>0</v>
      </c>
      <c r="EK269" s="199">
        <v>0</v>
      </c>
      <c r="EL269" s="199">
        <v>0</v>
      </c>
      <c r="EM269" s="199">
        <v>0</v>
      </c>
      <c r="EN269" s="199">
        <v>0</v>
      </c>
      <c r="EO269" s="199">
        <v>0</v>
      </c>
      <c r="EP269" s="199">
        <v>0</v>
      </c>
      <c r="EQ269" s="199">
        <v>0</v>
      </c>
      <c r="ER269" s="199">
        <v>0</v>
      </c>
      <c r="ES269" s="199">
        <v>0</v>
      </c>
    </row>
    <row r="270" spans="1:149" ht="12" customHeight="1">
      <c r="A270" s="54" t="s">
        <v>40</v>
      </c>
      <c r="B270" s="2" t="s">
        <v>88</v>
      </c>
      <c r="C270" s="2" t="s">
        <v>84</v>
      </c>
      <c r="D270" s="2" t="s">
        <v>57</v>
      </c>
      <c r="E270" s="87" t="s">
        <v>113</v>
      </c>
      <c r="F270" s="4">
        <v>0.49199999999999999</v>
      </c>
      <c r="G270" s="2">
        <v>0.8</v>
      </c>
      <c r="H270" s="2">
        <v>8342</v>
      </c>
      <c r="I270" s="64">
        <v>78</v>
      </c>
      <c r="J270" s="64">
        <v>7.07</v>
      </c>
      <c r="K270" s="2">
        <v>13.8</v>
      </c>
      <c r="L270" s="2">
        <v>7.41</v>
      </c>
      <c r="M270" s="2">
        <v>5.0000000000000001E-4</v>
      </c>
      <c r="N270" s="2">
        <v>0.74</v>
      </c>
      <c r="O270" s="2">
        <v>0.52</v>
      </c>
      <c r="P270" s="2">
        <v>0.94</v>
      </c>
      <c r="Q270" s="2">
        <v>1.5</v>
      </c>
      <c r="R270" s="2">
        <v>0.01</v>
      </c>
      <c r="S270" s="2">
        <v>5.8999999999999997E-2</v>
      </c>
      <c r="T270" s="2">
        <v>5.0000000000000001E-3</v>
      </c>
      <c r="U270" s="2">
        <v>4.2</v>
      </c>
      <c r="V270" s="2">
        <v>81</v>
      </c>
      <c r="W270" s="2">
        <v>14</v>
      </c>
      <c r="X270" s="157" t="s">
        <v>314</v>
      </c>
      <c r="Y270" s="288">
        <v>35084.035000000003</v>
      </c>
      <c r="Z270" s="289">
        <v>5166.7700000000004</v>
      </c>
      <c r="AA270" s="290">
        <v>30717.281000000003</v>
      </c>
      <c r="AB270" s="92">
        <v>158803.17600000001</v>
      </c>
      <c r="AC270" s="92">
        <v>12216.911000000002</v>
      </c>
      <c r="AD270" s="291">
        <f t="shared" ref="AD270:AD284" si="33">LOG(AC270)</f>
        <v>4.0869614100602645</v>
      </c>
      <c r="AE270" s="292">
        <f t="shared" si="30"/>
        <v>1584</v>
      </c>
      <c r="AF270" s="291">
        <f t="shared" ref="AF270:AF284" si="34">LOG(AE270)</f>
        <v>3.1997551772534747</v>
      </c>
      <c r="AG270" s="98">
        <v>1168084.1612160001</v>
      </c>
      <c r="AH270" s="99">
        <v>1185023.7000000002</v>
      </c>
      <c r="AI270" s="213">
        <v>681680.3</v>
      </c>
      <c r="AJ270" s="106">
        <v>503343.4</v>
      </c>
      <c r="AK270" s="114">
        <v>1448</v>
      </c>
      <c r="AL270" s="123">
        <v>28</v>
      </c>
      <c r="AM270" s="123">
        <v>48</v>
      </c>
      <c r="AN270" s="123">
        <v>24</v>
      </c>
      <c r="AO270" s="123">
        <v>0</v>
      </c>
      <c r="AP270" s="123">
        <v>0</v>
      </c>
      <c r="AQ270" s="123">
        <v>0</v>
      </c>
      <c r="AR270" s="123">
        <v>0</v>
      </c>
      <c r="AS270" s="123">
        <v>0</v>
      </c>
      <c r="AT270" s="123">
        <v>36</v>
      </c>
      <c r="AU270" s="199">
        <v>0</v>
      </c>
      <c r="AV270" s="199">
        <v>0</v>
      </c>
      <c r="AW270" s="199">
        <v>0</v>
      </c>
      <c r="AX270" s="199">
        <v>0</v>
      </c>
      <c r="AY270" s="199">
        <v>0</v>
      </c>
      <c r="AZ270" s="199">
        <v>0</v>
      </c>
      <c r="BA270" s="199">
        <v>0</v>
      </c>
      <c r="BB270" s="199">
        <v>0</v>
      </c>
      <c r="BC270" s="199">
        <v>244</v>
      </c>
      <c r="BD270" s="199">
        <v>0</v>
      </c>
      <c r="BE270" s="199">
        <v>1200</v>
      </c>
      <c r="BF270" s="199">
        <v>0</v>
      </c>
      <c r="BG270" s="199">
        <v>0</v>
      </c>
      <c r="BH270" s="199">
        <v>0</v>
      </c>
      <c r="BI270" s="199">
        <v>0</v>
      </c>
      <c r="BJ270" s="199">
        <v>0</v>
      </c>
      <c r="BK270" s="199">
        <v>0</v>
      </c>
      <c r="BL270" s="199">
        <v>0</v>
      </c>
      <c r="BM270" s="199">
        <v>0</v>
      </c>
      <c r="BN270" s="199">
        <v>0</v>
      </c>
      <c r="BO270" s="199">
        <v>0</v>
      </c>
      <c r="BP270" s="199">
        <v>0</v>
      </c>
      <c r="BQ270" s="199">
        <v>0</v>
      </c>
      <c r="BR270" s="199">
        <v>0</v>
      </c>
      <c r="BS270" s="199">
        <v>0</v>
      </c>
      <c r="BT270" s="199">
        <v>0</v>
      </c>
      <c r="BU270" s="199">
        <v>0</v>
      </c>
      <c r="BV270" s="199">
        <v>0</v>
      </c>
      <c r="BW270" s="199">
        <v>0</v>
      </c>
      <c r="BX270" s="199">
        <v>0</v>
      </c>
      <c r="BY270" s="199">
        <v>0</v>
      </c>
      <c r="BZ270" s="199">
        <v>0</v>
      </c>
      <c r="CA270" s="199">
        <v>0</v>
      </c>
      <c r="CB270" s="199">
        <v>0</v>
      </c>
      <c r="CC270" s="199">
        <v>0</v>
      </c>
      <c r="CD270" s="199">
        <v>4</v>
      </c>
      <c r="CE270" s="199">
        <v>0</v>
      </c>
      <c r="CF270" s="199">
        <v>0</v>
      </c>
      <c r="CG270" s="199">
        <v>0</v>
      </c>
      <c r="CH270" s="199">
        <v>0</v>
      </c>
      <c r="CI270" s="199">
        <v>0</v>
      </c>
      <c r="CJ270" s="199">
        <v>0</v>
      </c>
      <c r="CK270" s="199">
        <v>0</v>
      </c>
      <c r="CL270" s="199">
        <v>0</v>
      </c>
      <c r="CM270" s="199">
        <v>0</v>
      </c>
      <c r="CN270" s="199">
        <v>20</v>
      </c>
      <c r="CO270" s="199">
        <v>4</v>
      </c>
      <c r="CP270" s="199">
        <v>0</v>
      </c>
      <c r="CQ270" s="199">
        <v>0</v>
      </c>
      <c r="CR270" s="199">
        <v>0</v>
      </c>
      <c r="CS270" s="199">
        <v>0</v>
      </c>
      <c r="CT270" s="199">
        <v>0</v>
      </c>
      <c r="CU270" s="199">
        <v>0</v>
      </c>
      <c r="CV270" s="199">
        <v>0</v>
      </c>
      <c r="CW270" s="199">
        <v>0</v>
      </c>
      <c r="CX270" s="199">
        <v>0</v>
      </c>
      <c r="CY270" s="199">
        <v>0</v>
      </c>
      <c r="CZ270" s="199">
        <v>0</v>
      </c>
      <c r="DA270" s="199">
        <v>0</v>
      </c>
      <c r="DB270" s="199">
        <v>0</v>
      </c>
      <c r="DC270" s="199">
        <v>0</v>
      </c>
      <c r="DD270" s="199">
        <v>0</v>
      </c>
      <c r="DE270" s="199">
        <v>0</v>
      </c>
      <c r="DF270" s="199">
        <v>0</v>
      </c>
      <c r="DG270" s="199">
        <v>0</v>
      </c>
      <c r="DH270" s="199">
        <v>0</v>
      </c>
      <c r="DI270" s="199">
        <v>4</v>
      </c>
      <c r="DJ270" s="199">
        <v>0</v>
      </c>
      <c r="DK270" s="199">
        <v>0</v>
      </c>
      <c r="DL270" s="199">
        <v>0</v>
      </c>
      <c r="DM270" s="199">
        <v>0</v>
      </c>
      <c r="DN270" s="199">
        <v>24</v>
      </c>
      <c r="DO270" s="199">
        <v>0</v>
      </c>
      <c r="DP270" s="199">
        <v>0</v>
      </c>
      <c r="DQ270" s="199">
        <v>24</v>
      </c>
      <c r="DR270" s="199">
        <v>0</v>
      </c>
      <c r="DS270" s="199">
        <v>0</v>
      </c>
      <c r="DT270" s="199">
        <v>0</v>
      </c>
      <c r="DU270" s="199">
        <v>0</v>
      </c>
      <c r="DV270" s="199">
        <v>0</v>
      </c>
      <c r="DW270" s="199">
        <v>0</v>
      </c>
      <c r="DX270" s="199">
        <v>0</v>
      </c>
      <c r="DY270" s="199">
        <v>12</v>
      </c>
      <c r="DZ270" s="199">
        <v>12</v>
      </c>
      <c r="EA270" s="199">
        <v>0</v>
      </c>
      <c r="EB270" s="199">
        <v>0</v>
      </c>
      <c r="EC270" s="199">
        <v>0</v>
      </c>
      <c r="ED270" s="199">
        <v>0</v>
      </c>
      <c r="EE270" s="199">
        <v>0</v>
      </c>
      <c r="EF270" s="199">
        <v>0</v>
      </c>
      <c r="EG270" s="199">
        <v>0</v>
      </c>
      <c r="EH270" s="199">
        <v>0</v>
      </c>
      <c r="EI270" s="199">
        <v>0</v>
      </c>
      <c r="EJ270" s="199">
        <v>0</v>
      </c>
      <c r="EK270" s="199">
        <v>0</v>
      </c>
      <c r="EL270" s="199">
        <v>0</v>
      </c>
      <c r="EM270" s="199">
        <v>0</v>
      </c>
      <c r="EN270" s="199">
        <v>36</v>
      </c>
      <c r="EO270" s="199">
        <v>0</v>
      </c>
      <c r="EP270" s="199">
        <v>0</v>
      </c>
      <c r="EQ270" s="199">
        <v>0</v>
      </c>
      <c r="ER270" s="199">
        <v>0</v>
      </c>
      <c r="ES270" s="199">
        <v>0</v>
      </c>
    </row>
    <row r="271" spans="1:149" ht="12" customHeight="1" thickBot="1">
      <c r="A271" s="60" t="s">
        <v>40</v>
      </c>
      <c r="B271" s="12" t="s">
        <v>88</v>
      </c>
      <c r="C271" s="12" t="s">
        <v>84</v>
      </c>
      <c r="D271" s="12" t="s">
        <v>57</v>
      </c>
      <c r="E271" s="89" t="s">
        <v>114</v>
      </c>
      <c r="F271" s="14">
        <v>3.8</v>
      </c>
      <c r="G271" s="2" t="s">
        <v>29</v>
      </c>
      <c r="H271" s="2">
        <v>16660</v>
      </c>
      <c r="I271" s="64">
        <v>52.6</v>
      </c>
      <c r="J271" s="64">
        <v>7.34</v>
      </c>
      <c r="K271" s="2">
        <v>14.38</v>
      </c>
      <c r="L271" s="2">
        <v>7.26</v>
      </c>
      <c r="M271" s="2" t="s">
        <v>29</v>
      </c>
      <c r="N271" s="2">
        <v>0.59</v>
      </c>
      <c r="O271" s="2">
        <v>0.45</v>
      </c>
      <c r="P271" s="2">
        <v>0.96</v>
      </c>
      <c r="Q271" s="2">
        <v>1.4</v>
      </c>
      <c r="R271" s="2">
        <v>0.11</v>
      </c>
      <c r="S271" s="2">
        <v>7.8E-2</v>
      </c>
      <c r="T271" s="2">
        <v>0.01</v>
      </c>
      <c r="U271" s="2">
        <v>3.9</v>
      </c>
      <c r="V271" s="2" t="s">
        <v>29</v>
      </c>
      <c r="W271" s="2" t="s">
        <v>29</v>
      </c>
      <c r="X271" s="297" t="s">
        <v>315</v>
      </c>
      <c r="Y271" s="288">
        <v>20717.081000000002</v>
      </c>
      <c r="Z271" s="289">
        <v>4516.7570000000005</v>
      </c>
      <c r="AA271" s="290">
        <v>17017.007000000001</v>
      </c>
      <c r="AB271" s="93">
        <v>97685.287000000011</v>
      </c>
      <c r="AC271" s="93">
        <v>11383.561000000002</v>
      </c>
      <c r="AD271" s="291">
        <f t="shared" si="33"/>
        <v>4.0562781391006695</v>
      </c>
      <c r="AE271" s="292">
        <f t="shared" si="30"/>
        <v>12800</v>
      </c>
      <c r="AF271" s="291">
        <f t="shared" si="34"/>
        <v>4.1072099696478688</v>
      </c>
      <c r="AG271" s="101">
        <v>1543470.2021200005</v>
      </c>
      <c r="AH271" s="102">
        <v>1460029.2000000002</v>
      </c>
      <c r="AI271" s="110">
        <v>900018.00000000012</v>
      </c>
      <c r="AJ271" s="110">
        <v>560011.20000000007</v>
      </c>
      <c r="AK271" s="123">
        <v>12520</v>
      </c>
      <c r="AL271" s="123">
        <v>120</v>
      </c>
      <c r="AM271" s="123">
        <v>0</v>
      </c>
      <c r="AN271" s="123">
        <v>160</v>
      </c>
      <c r="AO271" s="123">
        <v>0</v>
      </c>
      <c r="AP271" s="123">
        <v>0</v>
      </c>
      <c r="AQ271" s="123">
        <v>0</v>
      </c>
      <c r="AR271" s="123">
        <v>0</v>
      </c>
      <c r="AS271" s="123">
        <v>0</v>
      </c>
      <c r="AT271" s="123">
        <v>0</v>
      </c>
      <c r="AU271" s="199">
        <v>0</v>
      </c>
      <c r="AV271" s="199">
        <v>0</v>
      </c>
      <c r="AW271" s="199">
        <v>0</v>
      </c>
      <c r="AX271" s="199">
        <v>0</v>
      </c>
      <c r="AY271" s="199">
        <v>0</v>
      </c>
      <c r="AZ271" s="199">
        <v>0</v>
      </c>
      <c r="BA271" s="199">
        <v>0</v>
      </c>
      <c r="BB271" s="199">
        <v>0</v>
      </c>
      <c r="BC271" s="199">
        <v>2160</v>
      </c>
      <c r="BD271" s="199">
        <v>40</v>
      </c>
      <c r="BE271" s="199">
        <v>10280</v>
      </c>
      <c r="BF271" s="199">
        <v>0</v>
      </c>
      <c r="BG271" s="199">
        <v>0</v>
      </c>
      <c r="BH271" s="199">
        <v>0</v>
      </c>
      <c r="BI271" s="199">
        <v>0</v>
      </c>
      <c r="BJ271" s="199">
        <v>0</v>
      </c>
      <c r="BK271" s="199">
        <v>0</v>
      </c>
      <c r="BL271" s="199">
        <v>0</v>
      </c>
      <c r="BM271" s="199">
        <v>0</v>
      </c>
      <c r="BN271" s="199">
        <v>0</v>
      </c>
      <c r="BO271" s="199">
        <v>0</v>
      </c>
      <c r="BP271" s="199">
        <v>0</v>
      </c>
      <c r="BQ271" s="199">
        <v>0</v>
      </c>
      <c r="BR271" s="199">
        <v>0</v>
      </c>
      <c r="BS271" s="199">
        <v>0</v>
      </c>
      <c r="BT271" s="199">
        <v>0</v>
      </c>
      <c r="BU271" s="199">
        <v>0</v>
      </c>
      <c r="BV271" s="199">
        <v>0</v>
      </c>
      <c r="BW271" s="199">
        <v>0</v>
      </c>
      <c r="BX271" s="199">
        <v>0</v>
      </c>
      <c r="BY271" s="199">
        <v>40</v>
      </c>
      <c r="BZ271" s="199">
        <v>0</v>
      </c>
      <c r="CA271" s="199">
        <v>0</v>
      </c>
      <c r="CB271" s="199">
        <v>0</v>
      </c>
      <c r="CC271" s="199">
        <v>0</v>
      </c>
      <c r="CD271" s="199">
        <v>0</v>
      </c>
      <c r="CE271" s="199">
        <v>0</v>
      </c>
      <c r="CF271" s="199">
        <v>0</v>
      </c>
      <c r="CG271" s="199">
        <v>0</v>
      </c>
      <c r="CH271" s="199">
        <v>0</v>
      </c>
      <c r="CI271" s="199">
        <v>0</v>
      </c>
      <c r="CJ271" s="199">
        <v>0</v>
      </c>
      <c r="CK271" s="199">
        <v>0</v>
      </c>
      <c r="CL271" s="199">
        <v>0</v>
      </c>
      <c r="CM271" s="199">
        <v>0</v>
      </c>
      <c r="CN271" s="199">
        <v>120</v>
      </c>
      <c r="CO271" s="199">
        <v>0</v>
      </c>
      <c r="CP271" s="199">
        <v>0</v>
      </c>
      <c r="CQ271" s="199">
        <v>0</v>
      </c>
      <c r="CR271" s="199">
        <v>0</v>
      </c>
      <c r="CS271" s="199">
        <v>0</v>
      </c>
      <c r="CT271" s="199">
        <v>0</v>
      </c>
      <c r="CU271" s="199">
        <v>0</v>
      </c>
      <c r="CV271" s="199">
        <v>0</v>
      </c>
      <c r="CW271" s="199">
        <v>0</v>
      </c>
      <c r="CX271" s="199">
        <v>0</v>
      </c>
      <c r="CY271" s="199">
        <v>0</v>
      </c>
      <c r="CZ271" s="199">
        <v>0</v>
      </c>
      <c r="DA271" s="199">
        <v>0</v>
      </c>
      <c r="DB271" s="199">
        <v>0</v>
      </c>
      <c r="DC271" s="199">
        <v>0</v>
      </c>
      <c r="DD271" s="199">
        <v>0</v>
      </c>
      <c r="DE271" s="199">
        <v>0</v>
      </c>
      <c r="DF271" s="199">
        <v>0</v>
      </c>
      <c r="DG271" s="199">
        <v>0</v>
      </c>
      <c r="DH271" s="199">
        <v>0</v>
      </c>
      <c r="DI271" s="199">
        <v>0</v>
      </c>
      <c r="DJ271" s="199">
        <v>0</v>
      </c>
      <c r="DK271" s="199">
        <v>0</v>
      </c>
      <c r="DL271" s="199">
        <v>0</v>
      </c>
      <c r="DM271" s="199">
        <v>0</v>
      </c>
      <c r="DN271" s="199">
        <v>0</v>
      </c>
      <c r="DO271" s="199">
        <v>0</v>
      </c>
      <c r="DP271" s="199">
        <v>0</v>
      </c>
      <c r="DQ271" s="199">
        <v>0</v>
      </c>
      <c r="DR271" s="199">
        <v>0</v>
      </c>
      <c r="DS271" s="199">
        <v>0</v>
      </c>
      <c r="DT271" s="199">
        <v>0</v>
      </c>
      <c r="DU271" s="199">
        <v>0</v>
      </c>
      <c r="DV271" s="199">
        <v>0</v>
      </c>
      <c r="DW271" s="199">
        <v>0</v>
      </c>
      <c r="DX271" s="199">
        <v>0</v>
      </c>
      <c r="DY271" s="199">
        <v>120</v>
      </c>
      <c r="DZ271" s="199">
        <v>0</v>
      </c>
      <c r="EA271" s="199">
        <v>0</v>
      </c>
      <c r="EB271" s="199">
        <v>0</v>
      </c>
      <c r="EC271" s="199">
        <v>40</v>
      </c>
      <c r="ED271" s="199">
        <v>0</v>
      </c>
      <c r="EE271" s="199">
        <v>0</v>
      </c>
      <c r="EF271" s="199">
        <v>0</v>
      </c>
      <c r="EG271" s="199">
        <v>0</v>
      </c>
      <c r="EH271" s="199">
        <v>0</v>
      </c>
      <c r="EI271" s="199">
        <v>0</v>
      </c>
      <c r="EJ271" s="199">
        <v>0</v>
      </c>
      <c r="EK271" s="199">
        <v>0</v>
      </c>
      <c r="EL271" s="199">
        <v>0</v>
      </c>
      <c r="EM271" s="199">
        <v>0</v>
      </c>
      <c r="EN271" s="199">
        <v>0</v>
      </c>
      <c r="EO271" s="199">
        <v>0</v>
      </c>
      <c r="EP271" s="199">
        <v>0</v>
      </c>
      <c r="EQ271" s="199">
        <v>0</v>
      </c>
      <c r="ER271" s="199">
        <v>0</v>
      </c>
      <c r="ES271" s="199">
        <v>0</v>
      </c>
    </row>
    <row r="272" spans="1:149" ht="12" customHeight="1">
      <c r="A272" s="59" t="s">
        <v>40</v>
      </c>
      <c r="B272" s="11" t="s">
        <v>91</v>
      </c>
      <c r="C272" s="11" t="s">
        <v>90</v>
      </c>
      <c r="D272" s="11" t="s">
        <v>57</v>
      </c>
      <c r="E272" s="90" t="s">
        <v>113</v>
      </c>
      <c r="F272" s="13">
        <v>0.504</v>
      </c>
      <c r="G272" s="2">
        <v>1</v>
      </c>
      <c r="H272" s="2">
        <v>10710</v>
      </c>
      <c r="I272" s="64">
        <v>87.3</v>
      </c>
      <c r="J272" s="64">
        <v>2.44</v>
      </c>
      <c r="K272" s="2">
        <v>12.64</v>
      </c>
      <c r="L272" s="2">
        <v>7.38</v>
      </c>
      <c r="M272" s="2">
        <v>6.8999999999999999E-3</v>
      </c>
      <c r="N272" s="2">
        <v>0.82</v>
      </c>
      <c r="O272" s="2">
        <v>1</v>
      </c>
      <c r="P272" s="2">
        <v>0.99</v>
      </c>
      <c r="Q272" s="2">
        <v>2</v>
      </c>
      <c r="R272" s="2">
        <v>2.1999999999999999E-2</v>
      </c>
      <c r="S272" s="2">
        <v>4.5999999999999999E-2</v>
      </c>
      <c r="T272" s="2">
        <v>7.0000000000000001E-3</v>
      </c>
      <c r="U272" s="2">
        <v>5.2</v>
      </c>
      <c r="V272" s="2">
        <v>91</v>
      </c>
      <c r="W272" s="2">
        <v>16</v>
      </c>
      <c r="X272" s="297" t="s">
        <v>315</v>
      </c>
      <c r="Y272" s="288">
        <v>10816.883000000002</v>
      </c>
      <c r="Z272" s="289">
        <v>2783.3890000000001</v>
      </c>
      <c r="AA272" s="290">
        <v>8533.5040000000008</v>
      </c>
      <c r="AB272" s="94">
        <v>164169.95000000001</v>
      </c>
      <c r="AC272" s="94">
        <v>6566.7980000000007</v>
      </c>
      <c r="AD272" s="291">
        <f t="shared" si="33"/>
        <v>3.8173536572447109</v>
      </c>
      <c r="AE272" s="292">
        <f t="shared" si="30"/>
        <v>1360</v>
      </c>
      <c r="AF272" s="291">
        <f t="shared" si="34"/>
        <v>3.1335389083702174</v>
      </c>
      <c r="AG272" s="98">
        <v>864448.22195200017</v>
      </c>
      <c r="AH272" s="99">
        <v>3965079.3000000007</v>
      </c>
      <c r="AI272" s="213">
        <v>2395047.9000000004</v>
      </c>
      <c r="AJ272" s="106">
        <v>1570031.4000000001</v>
      </c>
      <c r="AK272" s="114">
        <v>1120</v>
      </c>
      <c r="AL272" s="123">
        <v>70</v>
      </c>
      <c r="AM272" s="123">
        <v>105</v>
      </c>
      <c r="AN272" s="123">
        <v>60</v>
      </c>
      <c r="AO272" s="123">
        <v>0</v>
      </c>
      <c r="AP272" s="123">
        <v>5</v>
      </c>
      <c r="AQ272" s="123">
        <v>0</v>
      </c>
      <c r="AR272" s="123">
        <v>0</v>
      </c>
      <c r="AS272" s="123">
        <v>0</v>
      </c>
      <c r="AT272" s="123">
        <v>0</v>
      </c>
      <c r="AU272" s="199">
        <v>0</v>
      </c>
      <c r="AV272" s="199">
        <v>0</v>
      </c>
      <c r="AW272" s="199">
        <v>0</v>
      </c>
      <c r="AX272" s="199">
        <v>0</v>
      </c>
      <c r="AY272" s="199">
        <v>0</v>
      </c>
      <c r="AZ272" s="199">
        <v>0</v>
      </c>
      <c r="BA272" s="199">
        <v>0</v>
      </c>
      <c r="BB272" s="199">
        <v>0</v>
      </c>
      <c r="BC272" s="199">
        <v>45</v>
      </c>
      <c r="BD272" s="199">
        <v>265</v>
      </c>
      <c r="BE272" s="199">
        <v>700</v>
      </c>
      <c r="BF272" s="199">
        <v>0</v>
      </c>
      <c r="BG272" s="199">
        <v>0</v>
      </c>
      <c r="BH272" s="199">
        <v>0</v>
      </c>
      <c r="BI272" s="199">
        <v>0</v>
      </c>
      <c r="BJ272" s="199">
        <v>10</v>
      </c>
      <c r="BK272" s="199">
        <v>0</v>
      </c>
      <c r="BL272" s="199">
        <v>0</v>
      </c>
      <c r="BM272" s="199">
        <v>10</v>
      </c>
      <c r="BN272" s="199">
        <v>0</v>
      </c>
      <c r="BO272" s="199">
        <v>0</v>
      </c>
      <c r="BP272" s="199">
        <v>0</v>
      </c>
      <c r="BQ272" s="199">
        <v>0</v>
      </c>
      <c r="BR272" s="199">
        <v>0</v>
      </c>
      <c r="BS272" s="199">
        <v>0</v>
      </c>
      <c r="BT272" s="199">
        <v>0</v>
      </c>
      <c r="BU272" s="199">
        <v>0</v>
      </c>
      <c r="BV272" s="199">
        <v>0</v>
      </c>
      <c r="BW272" s="199">
        <v>0</v>
      </c>
      <c r="BX272" s="199">
        <v>20</v>
      </c>
      <c r="BY272" s="199">
        <v>50</v>
      </c>
      <c r="BZ272" s="199">
        <v>0</v>
      </c>
      <c r="CA272" s="199">
        <v>0</v>
      </c>
      <c r="CB272" s="199">
        <v>0</v>
      </c>
      <c r="CC272" s="199">
        <v>5</v>
      </c>
      <c r="CD272" s="199">
        <v>15</v>
      </c>
      <c r="CE272" s="199">
        <v>0</v>
      </c>
      <c r="CF272" s="199">
        <v>0</v>
      </c>
      <c r="CG272" s="199">
        <v>0</v>
      </c>
      <c r="CH272" s="199">
        <v>0</v>
      </c>
      <c r="CI272" s="199">
        <v>0</v>
      </c>
      <c r="CJ272" s="199">
        <v>0</v>
      </c>
      <c r="CK272" s="199">
        <v>0</v>
      </c>
      <c r="CL272" s="199">
        <v>0</v>
      </c>
      <c r="CM272" s="199">
        <v>0</v>
      </c>
      <c r="CN272" s="199">
        <v>60</v>
      </c>
      <c r="CO272" s="199">
        <v>5</v>
      </c>
      <c r="CP272" s="199">
        <v>0</v>
      </c>
      <c r="CQ272" s="199">
        <v>0</v>
      </c>
      <c r="CR272" s="199">
        <v>0</v>
      </c>
      <c r="CS272" s="199">
        <v>0</v>
      </c>
      <c r="CT272" s="199">
        <v>0</v>
      </c>
      <c r="CU272" s="199">
        <v>0</v>
      </c>
      <c r="CV272" s="199">
        <v>0</v>
      </c>
      <c r="CW272" s="199">
        <v>5</v>
      </c>
      <c r="CX272" s="199">
        <v>0</v>
      </c>
      <c r="CY272" s="199">
        <v>0</v>
      </c>
      <c r="CZ272" s="199">
        <v>0</v>
      </c>
      <c r="DA272" s="199">
        <v>0</v>
      </c>
      <c r="DB272" s="199">
        <v>0</v>
      </c>
      <c r="DC272" s="199">
        <v>0</v>
      </c>
      <c r="DD272" s="199">
        <v>0</v>
      </c>
      <c r="DE272" s="199">
        <v>0</v>
      </c>
      <c r="DF272" s="199">
        <v>0</v>
      </c>
      <c r="DG272" s="199">
        <v>0</v>
      </c>
      <c r="DH272" s="199">
        <v>0</v>
      </c>
      <c r="DI272" s="199">
        <v>0</v>
      </c>
      <c r="DJ272" s="199">
        <v>0</v>
      </c>
      <c r="DK272" s="199">
        <v>0</v>
      </c>
      <c r="DL272" s="199">
        <v>35</v>
      </c>
      <c r="DM272" s="199">
        <v>0</v>
      </c>
      <c r="DN272" s="199">
        <v>70</v>
      </c>
      <c r="DO272" s="199">
        <v>0</v>
      </c>
      <c r="DP272" s="199">
        <v>0</v>
      </c>
      <c r="DQ272" s="199">
        <v>0</v>
      </c>
      <c r="DR272" s="199">
        <v>0</v>
      </c>
      <c r="DS272" s="199">
        <v>0</v>
      </c>
      <c r="DT272" s="199">
        <v>0</v>
      </c>
      <c r="DU272" s="199">
        <v>0</v>
      </c>
      <c r="DV272" s="199">
        <v>0</v>
      </c>
      <c r="DW272" s="199">
        <v>0</v>
      </c>
      <c r="DX272" s="199">
        <v>10</v>
      </c>
      <c r="DY272" s="199">
        <v>50</v>
      </c>
      <c r="DZ272" s="199">
        <v>0</v>
      </c>
      <c r="EA272" s="199">
        <v>0</v>
      </c>
      <c r="EB272" s="199">
        <v>0</v>
      </c>
      <c r="EC272" s="199">
        <v>0</v>
      </c>
      <c r="ED272" s="199">
        <v>0</v>
      </c>
      <c r="EE272" s="199">
        <v>0</v>
      </c>
      <c r="EF272" s="199">
        <v>0</v>
      </c>
      <c r="EG272" s="199">
        <v>5</v>
      </c>
      <c r="EH272" s="199">
        <v>0</v>
      </c>
      <c r="EI272" s="199">
        <v>0</v>
      </c>
      <c r="EJ272" s="199">
        <v>0</v>
      </c>
      <c r="EK272" s="199">
        <v>0</v>
      </c>
      <c r="EL272" s="199">
        <v>0</v>
      </c>
      <c r="EM272" s="199">
        <v>0</v>
      </c>
      <c r="EN272" s="199">
        <v>0</v>
      </c>
      <c r="EO272" s="199">
        <v>0</v>
      </c>
      <c r="EP272" s="199">
        <v>0</v>
      </c>
      <c r="EQ272" s="199">
        <v>0</v>
      </c>
      <c r="ER272" s="199">
        <v>0</v>
      </c>
      <c r="ES272" s="199">
        <v>0</v>
      </c>
    </row>
    <row r="273" spans="1:149" ht="12" customHeight="1">
      <c r="A273" s="54" t="s">
        <v>40</v>
      </c>
      <c r="B273" s="2" t="s">
        <v>91</v>
      </c>
      <c r="C273" s="2" t="s">
        <v>90</v>
      </c>
      <c r="D273" s="2" t="s">
        <v>57</v>
      </c>
      <c r="E273" s="88" t="s">
        <v>114</v>
      </c>
      <c r="F273" s="4">
        <v>3.5</v>
      </c>
      <c r="G273" s="2" t="s">
        <v>29</v>
      </c>
      <c r="H273" s="2">
        <v>11410</v>
      </c>
      <c r="I273" s="64">
        <v>86.8</v>
      </c>
      <c r="J273" s="64">
        <v>2.4500000000000002</v>
      </c>
      <c r="K273" s="2">
        <v>12.17</v>
      </c>
      <c r="L273" s="2">
        <v>7.43</v>
      </c>
      <c r="M273" s="2" t="s">
        <v>29</v>
      </c>
      <c r="N273" s="2">
        <v>0.86</v>
      </c>
      <c r="O273" s="2">
        <v>1</v>
      </c>
      <c r="P273" s="2">
        <v>1</v>
      </c>
      <c r="Q273" s="2">
        <v>2</v>
      </c>
      <c r="R273" s="2">
        <v>2.5000000000000001E-2</v>
      </c>
      <c r="S273" s="2">
        <v>4.5999999999999999E-2</v>
      </c>
      <c r="T273" s="2">
        <v>6.0000000000000001E-3</v>
      </c>
      <c r="U273" s="2">
        <v>5.3</v>
      </c>
      <c r="V273" s="2" t="s">
        <v>29</v>
      </c>
      <c r="W273" s="2" t="s">
        <v>29</v>
      </c>
      <c r="X273" s="297" t="s">
        <v>315</v>
      </c>
      <c r="Y273" s="288">
        <v>14066.948000000002</v>
      </c>
      <c r="Z273" s="289">
        <v>2233.3780000000002</v>
      </c>
      <c r="AA273" s="290">
        <v>12250.245000000001</v>
      </c>
      <c r="AB273" s="92">
        <v>186170.39</v>
      </c>
      <c r="AC273" s="92">
        <v>6633.4660000000003</v>
      </c>
      <c r="AD273" s="291">
        <f t="shared" si="33"/>
        <v>3.8217405074928243</v>
      </c>
      <c r="AE273" s="292">
        <f t="shared" si="30"/>
        <v>1026.6666666666667</v>
      </c>
      <c r="AF273" s="291">
        <f t="shared" si="34"/>
        <v>3.0114294617807817</v>
      </c>
      <c r="AG273" s="100">
        <v>827299.27898800024</v>
      </c>
      <c r="AH273" s="99">
        <v>3570071.4000000004</v>
      </c>
      <c r="AI273" s="109">
        <v>2146709.6</v>
      </c>
      <c r="AJ273" s="106">
        <v>1423361.8</v>
      </c>
      <c r="AK273" s="123">
        <v>906.66666666666674</v>
      </c>
      <c r="AL273" s="123">
        <v>40</v>
      </c>
      <c r="AM273" s="123">
        <v>50</v>
      </c>
      <c r="AN273" s="123">
        <v>23.333333333333336</v>
      </c>
      <c r="AO273" s="123">
        <v>0</v>
      </c>
      <c r="AP273" s="123">
        <v>6.666666666666667</v>
      </c>
      <c r="AQ273" s="123">
        <v>0</v>
      </c>
      <c r="AR273" s="123">
        <v>0</v>
      </c>
      <c r="AS273" s="123">
        <v>0</v>
      </c>
      <c r="AT273" s="123">
        <v>0</v>
      </c>
      <c r="AU273" s="199">
        <v>0</v>
      </c>
      <c r="AV273" s="199">
        <v>0</v>
      </c>
      <c r="AW273" s="199">
        <v>0</v>
      </c>
      <c r="AX273" s="199">
        <v>0</v>
      </c>
      <c r="AY273" s="199">
        <v>0</v>
      </c>
      <c r="AZ273" s="199">
        <v>0</v>
      </c>
      <c r="BA273" s="199">
        <v>0</v>
      </c>
      <c r="BB273" s="199">
        <v>0</v>
      </c>
      <c r="BC273" s="199">
        <v>26.666666666666668</v>
      </c>
      <c r="BD273" s="199">
        <v>213.33333333333334</v>
      </c>
      <c r="BE273" s="199">
        <v>550</v>
      </c>
      <c r="BF273" s="199">
        <v>0</v>
      </c>
      <c r="BG273" s="199">
        <v>0</v>
      </c>
      <c r="BH273" s="199">
        <v>0</v>
      </c>
      <c r="BI273" s="199">
        <v>0</v>
      </c>
      <c r="BJ273" s="199">
        <v>0</v>
      </c>
      <c r="BK273" s="199">
        <v>0</v>
      </c>
      <c r="BL273" s="199">
        <v>0</v>
      </c>
      <c r="BM273" s="199">
        <v>0</v>
      </c>
      <c r="BN273" s="199">
        <v>0</v>
      </c>
      <c r="BO273" s="199">
        <v>0</v>
      </c>
      <c r="BP273" s="199">
        <v>0</v>
      </c>
      <c r="BQ273" s="199">
        <v>0</v>
      </c>
      <c r="BR273" s="199">
        <v>0</v>
      </c>
      <c r="BS273" s="199">
        <v>0</v>
      </c>
      <c r="BT273" s="199">
        <v>0</v>
      </c>
      <c r="BU273" s="199">
        <v>0</v>
      </c>
      <c r="BV273" s="199">
        <v>3.3333333333333335</v>
      </c>
      <c r="BW273" s="199">
        <v>0</v>
      </c>
      <c r="BX273" s="199">
        <v>10</v>
      </c>
      <c r="BY273" s="199">
        <v>26.666666666666668</v>
      </c>
      <c r="BZ273" s="199">
        <v>0</v>
      </c>
      <c r="CA273" s="199">
        <v>0</v>
      </c>
      <c r="CB273" s="199">
        <v>0</v>
      </c>
      <c r="CC273" s="199">
        <v>13.333333333333334</v>
      </c>
      <c r="CD273" s="199">
        <v>0</v>
      </c>
      <c r="CE273" s="199">
        <v>0</v>
      </c>
      <c r="CF273" s="199">
        <v>0</v>
      </c>
      <c r="CG273" s="199">
        <v>0</v>
      </c>
      <c r="CH273" s="199">
        <v>0</v>
      </c>
      <c r="CI273" s="199">
        <v>0</v>
      </c>
      <c r="CJ273" s="199">
        <v>0</v>
      </c>
      <c r="CK273" s="199">
        <v>0</v>
      </c>
      <c r="CL273" s="199">
        <v>0</v>
      </c>
      <c r="CM273" s="199">
        <v>0</v>
      </c>
      <c r="CN273" s="199">
        <v>36.666666666666664</v>
      </c>
      <c r="CO273" s="199">
        <v>0</v>
      </c>
      <c r="CP273" s="199">
        <v>0</v>
      </c>
      <c r="CQ273" s="199">
        <v>0</v>
      </c>
      <c r="CR273" s="199">
        <v>0</v>
      </c>
      <c r="CS273" s="199">
        <v>0</v>
      </c>
      <c r="CT273" s="199">
        <v>0</v>
      </c>
      <c r="CU273" s="199">
        <v>0</v>
      </c>
      <c r="CV273" s="199">
        <v>0</v>
      </c>
      <c r="CW273" s="199">
        <v>3.3333333333333335</v>
      </c>
      <c r="CX273" s="199">
        <v>0</v>
      </c>
      <c r="CY273" s="199">
        <v>0</v>
      </c>
      <c r="CZ273" s="199">
        <v>0</v>
      </c>
      <c r="DA273" s="199">
        <v>0</v>
      </c>
      <c r="DB273" s="199">
        <v>0</v>
      </c>
      <c r="DC273" s="199">
        <v>0</v>
      </c>
      <c r="DD273" s="199">
        <v>0</v>
      </c>
      <c r="DE273" s="199">
        <v>0</v>
      </c>
      <c r="DF273" s="199">
        <v>0</v>
      </c>
      <c r="DG273" s="199">
        <v>0</v>
      </c>
      <c r="DH273" s="199">
        <v>0</v>
      </c>
      <c r="DI273" s="199">
        <v>0</v>
      </c>
      <c r="DJ273" s="199">
        <v>0</v>
      </c>
      <c r="DK273" s="199">
        <v>0</v>
      </c>
      <c r="DL273" s="199">
        <v>6.666666666666667</v>
      </c>
      <c r="DM273" s="199">
        <v>0</v>
      </c>
      <c r="DN273" s="199">
        <v>43.333333333333336</v>
      </c>
      <c r="DO273" s="199">
        <v>0</v>
      </c>
      <c r="DP273" s="199">
        <v>0</v>
      </c>
      <c r="DQ273" s="199">
        <v>0</v>
      </c>
      <c r="DR273" s="199">
        <v>0</v>
      </c>
      <c r="DS273" s="199">
        <v>0</v>
      </c>
      <c r="DT273" s="199">
        <v>0</v>
      </c>
      <c r="DU273" s="199">
        <v>0</v>
      </c>
      <c r="DV273" s="199">
        <v>0</v>
      </c>
      <c r="DW273" s="199">
        <v>0</v>
      </c>
      <c r="DX273" s="199">
        <v>3.3333333333333335</v>
      </c>
      <c r="DY273" s="199">
        <v>10</v>
      </c>
      <c r="DZ273" s="199">
        <v>0</v>
      </c>
      <c r="EA273" s="199">
        <v>0</v>
      </c>
      <c r="EB273" s="199">
        <v>0</v>
      </c>
      <c r="EC273" s="199">
        <v>10</v>
      </c>
      <c r="ED273" s="199">
        <v>0</v>
      </c>
      <c r="EE273" s="199">
        <v>0</v>
      </c>
      <c r="EF273" s="199">
        <v>0</v>
      </c>
      <c r="EG273" s="199">
        <v>6.666666666666667</v>
      </c>
      <c r="EH273" s="199">
        <v>0</v>
      </c>
      <c r="EI273" s="199">
        <v>0</v>
      </c>
      <c r="EJ273" s="199">
        <v>0</v>
      </c>
      <c r="EK273" s="199">
        <v>0</v>
      </c>
      <c r="EL273" s="199">
        <v>0</v>
      </c>
      <c r="EM273" s="199">
        <v>0</v>
      </c>
      <c r="EN273" s="199">
        <v>0</v>
      </c>
      <c r="EO273" s="199">
        <v>0</v>
      </c>
      <c r="EP273" s="199">
        <v>0</v>
      </c>
      <c r="EQ273" s="199">
        <v>0</v>
      </c>
      <c r="ER273" s="199">
        <v>0</v>
      </c>
      <c r="ES273" s="199">
        <v>0</v>
      </c>
    </row>
    <row r="274" spans="1:149" ht="12" customHeight="1">
      <c r="A274" s="54" t="s">
        <v>40</v>
      </c>
      <c r="B274" s="2" t="s">
        <v>93</v>
      </c>
      <c r="C274" s="2" t="s">
        <v>90</v>
      </c>
      <c r="D274" s="2" t="s">
        <v>57</v>
      </c>
      <c r="E274" s="87" t="s">
        <v>113</v>
      </c>
      <c r="F274" s="4">
        <v>0.53300000000000003</v>
      </c>
      <c r="G274" s="2">
        <v>0.3</v>
      </c>
      <c r="H274" s="2">
        <v>7416</v>
      </c>
      <c r="I274" s="64">
        <v>93.6</v>
      </c>
      <c r="J274" s="64">
        <v>4.7</v>
      </c>
      <c r="K274" s="2">
        <v>11.76</v>
      </c>
      <c r="L274" s="2">
        <v>7.43</v>
      </c>
      <c r="M274" s="2">
        <v>3.5999999999999999E-3</v>
      </c>
      <c r="N274" s="2">
        <v>0.85</v>
      </c>
      <c r="O274" s="2">
        <v>2.1</v>
      </c>
      <c r="P274" s="2">
        <v>1.2</v>
      </c>
      <c r="Q274" s="2">
        <v>3.3</v>
      </c>
      <c r="R274" s="2">
        <v>7.1999999999999995E-2</v>
      </c>
      <c r="S274" s="2">
        <v>7.0999999999999994E-2</v>
      </c>
      <c r="T274" s="2">
        <v>2.5999999999999999E-2</v>
      </c>
      <c r="U274" s="2">
        <v>5.3</v>
      </c>
      <c r="V274" s="2">
        <v>71</v>
      </c>
      <c r="W274" s="2">
        <v>18</v>
      </c>
      <c r="X274" s="297" t="s">
        <v>315</v>
      </c>
      <c r="Y274" s="288">
        <v>24050.481000000003</v>
      </c>
      <c r="Z274" s="289">
        <v>5633.4460000000008</v>
      </c>
      <c r="AA274" s="290">
        <v>19217.051000000003</v>
      </c>
      <c r="AB274" s="92">
        <v>331373.29400000005</v>
      </c>
      <c r="AC274" s="92">
        <v>4683.4270000000006</v>
      </c>
      <c r="AD274" s="291">
        <f t="shared" si="33"/>
        <v>3.6705637553242165</v>
      </c>
      <c r="AE274" s="292">
        <f t="shared" si="30"/>
        <v>2780</v>
      </c>
      <c r="AF274" s="291">
        <f t="shared" si="34"/>
        <v>3.4440447959180762</v>
      </c>
      <c r="AG274" s="98">
        <v>841162.22290800011</v>
      </c>
      <c r="AH274" s="99">
        <v>1993373.2000000002</v>
      </c>
      <c r="AI274" s="213">
        <v>1000020.0000000001</v>
      </c>
      <c r="AJ274" s="106">
        <v>993353.20000000007</v>
      </c>
      <c r="AK274" s="114">
        <v>1080</v>
      </c>
      <c r="AL274" s="123">
        <v>1140</v>
      </c>
      <c r="AM274" s="123">
        <v>0</v>
      </c>
      <c r="AN274" s="123">
        <v>560</v>
      </c>
      <c r="AO274" s="123">
        <v>0</v>
      </c>
      <c r="AP274" s="123">
        <v>0</v>
      </c>
      <c r="AQ274" s="123">
        <v>0</v>
      </c>
      <c r="AR274" s="123">
        <v>0</v>
      </c>
      <c r="AS274" s="123">
        <v>0</v>
      </c>
      <c r="AT274" s="123">
        <v>0</v>
      </c>
      <c r="AU274" s="199">
        <v>0</v>
      </c>
      <c r="AV274" s="199">
        <v>0</v>
      </c>
      <c r="AW274" s="199">
        <v>0</v>
      </c>
      <c r="AX274" s="199">
        <v>0</v>
      </c>
      <c r="AY274" s="199">
        <v>0</v>
      </c>
      <c r="AZ274" s="199">
        <v>0</v>
      </c>
      <c r="BA274" s="199">
        <v>0</v>
      </c>
      <c r="BB274" s="199">
        <v>0</v>
      </c>
      <c r="BC274" s="199">
        <v>840</v>
      </c>
      <c r="BD274" s="199">
        <v>70</v>
      </c>
      <c r="BE274" s="199">
        <v>10</v>
      </c>
      <c r="BF274" s="199">
        <v>0</v>
      </c>
      <c r="BG274" s="199">
        <v>0</v>
      </c>
      <c r="BH274" s="199">
        <v>0</v>
      </c>
      <c r="BI274" s="199">
        <v>0</v>
      </c>
      <c r="BJ274" s="199">
        <v>20</v>
      </c>
      <c r="BK274" s="199">
        <v>0</v>
      </c>
      <c r="BL274" s="199">
        <v>0</v>
      </c>
      <c r="BM274" s="199">
        <v>0</v>
      </c>
      <c r="BN274" s="199">
        <v>0</v>
      </c>
      <c r="BO274" s="199">
        <v>0</v>
      </c>
      <c r="BP274" s="199">
        <v>0</v>
      </c>
      <c r="BQ274" s="199">
        <v>0</v>
      </c>
      <c r="BR274" s="199">
        <v>0</v>
      </c>
      <c r="BS274" s="199">
        <v>0</v>
      </c>
      <c r="BT274" s="199">
        <v>0</v>
      </c>
      <c r="BU274" s="199">
        <v>0</v>
      </c>
      <c r="BV274" s="199">
        <v>0</v>
      </c>
      <c r="BW274" s="199">
        <v>0</v>
      </c>
      <c r="BX274" s="199">
        <v>30</v>
      </c>
      <c r="BY274" s="199">
        <v>70</v>
      </c>
      <c r="BZ274" s="199">
        <v>0</v>
      </c>
      <c r="CA274" s="199">
        <v>0</v>
      </c>
      <c r="CB274" s="199">
        <v>0</v>
      </c>
      <c r="CC274" s="199">
        <v>0</v>
      </c>
      <c r="CD274" s="199">
        <v>40</v>
      </c>
      <c r="CE274" s="199">
        <v>0</v>
      </c>
      <c r="CF274" s="199">
        <v>0</v>
      </c>
      <c r="CG274" s="199">
        <v>0</v>
      </c>
      <c r="CH274" s="199">
        <v>0</v>
      </c>
      <c r="CI274" s="199">
        <v>0</v>
      </c>
      <c r="CJ274" s="199">
        <v>0</v>
      </c>
      <c r="CK274" s="199">
        <v>0</v>
      </c>
      <c r="CL274" s="199">
        <v>0</v>
      </c>
      <c r="CM274" s="199">
        <v>0</v>
      </c>
      <c r="CN274" s="199">
        <v>1140</v>
      </c>
      <c r="CO274" s="199">
        <v>0</v>
      </c>
      <c r="CP274" s="199">
        <v>0</v>
      </c>
      <c r="CQ274" s="199">
        <v>0</v>
      </c>
      <c r="CR274" s="199">
        <v>0</v>
      </c>
      <c r="CS274" s="199">
        <v>0</v>
      </c>
      <c r="CT274" s="199">
        <v>0</v>
      </c>
      <c r="CU274" s="199">
        <v>0</v>
      </c>
      <c r="CV274" s="199">
        <v>0</v>
      </c>
      <c r="CW274" s="199">
        <v>0</v>
      </c>
      <c r="CX274" s="199">
        <v>0</v>
      </c>
      <c r="CY274" s="199">
        <v>0</v>
      </c>
      <c r="CZ274" s="199">
        <v>0</v>
      </c>
      <c r="DA274" s="199">
        <v>0</v>
      </c>
      <c r="DB274" s="199">
        <v>0</v>
      </c>
      <c r="DC274" s="199">
        <v>0</v>
      </c>
      <c r="DD274" s="199">
        <v>0</v>
      </c>
      <c r="DE274" s="199">
        <v>0</v>
      </c>
      <c r="DF274" s="199">
        <v>0</v>
      </c>
      <c r="DG274" s="199">
        <v>0</v>
      </c>
      <c r="DH274" s="199">
        <v>0</v>
      </c>
      <c r="DI274" s="199">
        <v>0</v>
      </c>
      <c r="DJ274" s="199">
        <v>0</v>
      </c>
      <c r="DK274" s="199">
        <v>0</v>
      </c>
      <c r="DL274" s="199">
        <v>0</v>
      </c>
      <c r="DM274" s="199">
        <v>0</v>
      </c>
      <c r="DN274" s="199">
        <v>0</v>
      </c>
      <c r="DO274" s="199">
        <v>0</v>
      </c>
      <c r="DP274" s="199">
        <v>0</v>
      </c>
      <c r="DQ274" s="199">
        <v>0</v>
      </c>
      <c r="DR274" s="199">
        <v>0</v>
      </c>
      <c r="DS274" s="199">
        <v>0</v>
      </c>
      <c r="DT274" s="199">
        <v>0</v>
      </c>
      <c r="DU274" s="199">
        <v>0</v>
      </c>
      <c r="DV274" s="199">
        <v>0</v>
      </c>
      <c r="DW274" s="199">
        <v>0</v>
      </c>
      <c r="DX274" s="199">
        <v>0</v>
      </c>
      <c r="DY274" s="199">
        <v>60</v>
      </c>
      <c r="DZ274" s="199">
        <v>0</v>
      </c>
      <c r="EA274" s="199">
        <v>0</v>
      </c>
      <c r="EB274" s="199">
        <v>0</v>
      </c>
      <c r="EC274" s="199">
        <v>500</v>
      </c>
      <c r="ED274" s="199">
        <v>0</v>
      </c>
      <c r="EE274" s="199">
        <v>0</v>
      </c>
      <c r="EF274" s="199">
        <v>0</v>
      </c>
      <c r="EG274" s="199">
        <v>0</v>
      </c>
      <c r="EH274" s="199">
        <v>0</v>
      </c>
      <c r="EI274" s="199">
        <v>0</v>
      </c>
      <c r="EJ274" s="199">
        <v>0</v>
      </c>
      <c r="EK274" s="199">
        <v>0</v>
      </c>
      <c r="EL274" s="199">
        <v>0</v>
      </c>
      <c r="EM274" s="199">
        <v>0</v>
      </c>
      <c r="EN274" s="199">
        <v>0</v>
      </c>
      <c r="EO274" s="199">
        <v>0</v>
      </c>
      <c r="EP274" s="199">
        <v>0</v>
      </c>
      <c r="EQ274" s="199">
        <v>0</v>
      </c>
      <c r="ER274" s="199">
        <v>0</v>
      </c>
      <c r="ES274" s="199">
        <v>0</v>
      </c>
    </row>
    <row r="275" spans="1:149" ht="12" customHeight="1" thickBot="1">
      <c r="A275" s="60" t="s">
        <v>40</v>
      </c>
      <c r="B275" s="12" t="s">
        <v>93</v>
      </c>
      <c r="C275" s="12" t="s">
        <v>90</v>
      </c>
      <c r="D275" s="12" t="s">
        <v>57</v>
      </c>
      <c r="E275" s="89" t="s">
        <v>114</v>
      </c>
      <c r="F275" s="14">
        <v>4</v>
      </c>
      <c r="G275" s="2" t="s">
        <v>29</v>
      </c>
      <c r="H275" s="2">
        <v>7417</v>
      </c>
      <c r="I275" s="64">
        <v>93.6</v>
      </c>
      <c r="J275" s="64">
        <v>4.6900000000000004</v>
      </c>
      <c r="K275" s="2">
        <v>11.76</v>
      </c>
      <c r="L275" s="2">
        <v>7.42</v>
      </c>
      <c r="M275" s="2" t="s">
        <v>29</v>
      </c>
      <c r="N275" s="2">
        <v>1.1000000000000001</v>
      </c>
      <c r="O275" s="2">
        <v>2.1</v>
      </c>
      <c r="P275" s="2">
        <v>1.3</v>
      </c>
      <c r="Q275" s="2">
        <v>3.4</v>
      </c>
      <c r="R275" s="2">
        <v>7.1999999999999995E-2</v>
      </c>
      <c r="S275" s="2">
        <v>7.5999999999999998E-2</v>
      </c>
      <c r="T275" s="2">
        <v>2.5000000000000001E-2</v>
      </c>
      <c r="U275" s="2">
        <v>5.3</v>
      </c>
      <c r="V275" s="2" t="s">
        <v>29</v>
      </c>
      <c r="W275" s="2" t="s">
        <v>29</v>
      </c>
      <c r="X275" s="297" t="s">
        <v>315</v>
      </c>
      <c r="Y275" s="288">
        <v>20767.082000000002</v>
      </c>
      <c r="Z275" s="289">
        <v>12133.576000000001</v>
      </c>
      <c r="AA275" s="290">
        <v>9400.1880000000001</v>
      </c>
      <c r="AB275" s="93">
        <v>171403.42800000001</v>
      </c>
      <c r="AC275" s="93">
        <v>5650.1130000000003</v>
      </c>
      <c r="AD275" s="291">
        <f t="shared" si="33"/>
        <v>3.7520571336222188</v>
      </c>
      <c r="AE275" s="292">
        <f t="shared" si="30"/>
        <v>3500</v>
      </c>
      <c r="AF275" s="291">
        <f t="shared" si="34"/>
        <v>3.5440680443502757</v>
      </c>
      <c r="AG275" s="101">
        <v>1046071.5210120003</v>
      </c>
      <c r="AH275" s="102">
        <v>2225044.5</v>
      </c>
      <c r="AI275" s="110">
        <v>1120022.4000000001</v>
      </c>
      <c r="AJ275" s="110">
        <v>1105022.1000000001</v>
      </c>
      <c r="AK275" s="123">
        <v>1240</v>
      </c>
      <c r="AL275" s="123">
        <v>1640</v>
      </c>
      <c r="AM275" s="123">
        <v>0</v>
      </c>
      <c r="AN275" s="123">
        <v>620</v>
      </c>
      <c r="AO275" s="123">
        <v>0</v>
      </c>
      <c r="AP275" s="123">
        <v>0</v>
      </c>
      <c r="AQ275" s="123">
        <v>0</v>
      </c>
      <c r="AR275" s="123">
        <v>0</v>
      </c>
      <c r="AS275" s="123">
        <v>0</v>
      </c>
      <c r="AT275" s="123">
        <v>0</v>
      </c>
      <c r="AU275" s="199">
        <v>0</v>
      </c>
      <c r="AV275" s="199">
        <v>0</v>
      </c>
      <c r="AW275" s="199">
        <v>0</v>
      </c>
      <c r="AX275" s="199">
        <v>0</v>
      </c>
      <c r="AY275" s="199">
        <v>0</v>
      </c>
      <c r="AZ275" s="199">
        <v>0</v>
      </c>
      <c r="BA275" s="199">
        <v>0</v>
      </c>
      <c r="BB275" s="199">
        <v>0</v>
      </c>
      <c r="BC275" s="199">
        <v>1000</v>
      </c>
      <c r="BD275" s="199">
        <v>100</v>
      </c>
      <c r="BE275" s="199">
        <v>40</v>
      </c>
      <c r="BF275" s="199">
        <v>0</v>
      </c>
      <c r="BG275" s="199">
        <v>0</v>
      </c>
      <c r="BH275" s="199">
        <v>0</v>
      </c>
      <c r="BI275" s="199">
        <v>0</v>
      </c>
      <c r="BJ275" s="199">
        <v>0</v>
      </c>
      <c r="BK275" s="199">
        <v>0</v>
      </c>
      <c r="BL275" s="199">
        <v>0</v>
      </c>
      <c r="BM275" s="199">
        <v>0</v>
      </c>
      <c r="BN275" s="199">
        <v>0</v>
      </c>
      <c r="BO275" s="199">
        <v>0</v>
      </c>
      <c r="BP275" s="199">
        <v>0</v>
      </c>
      <c r="BQ275" s="199">
        <v>0</v>
      </c>
      <c r="BR275" s="199">
        <v>0</v>
      </c>
      <c r="BS275" s="199">
        <v>0</v>
      </c>
      <c r="BT275" s="199">
        <v>0</v>
      </c>
      <c r="BU275" s="199">
        <v>0</v>
      </c>
      <c r="BV275" s="199">
        <v>0</v>
      </c>
      <c r="BW275" s="199">
        <v>0</v>
      </c>
      <c r="BX275" s="199">
        <v>0</v>
      </c>
      <c r="BY275" s="199">
        <v>60</v>
      </c>
      <c r="BZ275" s="199">
        <v>0</v>
      </c>
      <c r="CA275" s="199">
        <v>0</v>
      </c>
      <c r="CB275" s="199">
        <v>0</v>
      </c>
      <c r="CC275" s="199">
        <v>0</v>
      </c>
      <c r="CD275" s="199">
        <v>40</v>
      </c>
      <c r="CE275" s="199">
        <v>0</v>
      </c>
      <c r="CF275" s="199">
        <v>0</v>
      </c>
      <c r="CG275" s="199">
        <v>0</v>
      </c>
      <c r="CH275" s="199">
        <v>0</v>
      </c>
      <c r="CI275" s="199">
        <v>0</v>
      </c>
      <c r="CJ275" s="199">
        <v>0</v>
      </c>
      <c r="CK275" s="199">
        <v>0</v>
      </c>
      <c r="CL275" s="199">
        <v>0</v>
      </c>
      <c r="CM275" s="199">
        <v>0</v>
      </c>
      <c r="CN275" s="199">
        <v>1640</v>
      </c>
      <c r="CO275" s="199">
        <v>0</v>
      </c>
      <c r="CP275" s="199">
        <v>0</v>
      </c>
      <c r="CQ275" s="199">
        <v>0</v>
      </c>
      <c r="CR275" s="199">
        <v>0</v>
      </c>
      <c r="CS275" s="199">
        <v>0</v>
      </c>
      <c r="CT275" s="199">
        <v>0</v>
      </c>
      <c r="CU275" s="199">
        <v>0</v>
      </c>
      <c r="CV275" s="199">
        <v>0</v>
      </c>
      <c r="CW275" s="199">
        <v>0</v>
      </c>
      <c r="CX275" s="199">
        <v>0</v>
      </c>
      <c r="CY275" s="199">
        <v>0</v>
      </c>
      <c r="CZ275" s="199">
        <v>0</v>
      </c>
      <c r="DA275" s="199">
        <v>0</v>
      </c>
      <c r="DB275" s="199">
        <v>0</v>
      </c>
      <c r="DC275" s="199">
        <v>0</v>
      </c>
      <c r="DD275" s="199">
        <v>0</v>
      </c>
      <c r="DE275" s="199">
        <v>0</v>
      </c>
      <c r="DF275" s="199">
        <v>0</v>
      </c>
      <c r="DG275" s="199">
        <v>0</v>
      </c>
      <c r="DH275" s="199">
        <v>0</v>
      </c>
      <c r="DI275" s="199">
        <v>0</v>
      </c>
      <c r="DJ275" s="199">
        <v>0</v>
      </c>
      <c r="DK275" s="199">
        <v>0</v>
      </c>
      <c r="DL275" s="199">
        <v>0</v>
      </c>
      <c r="DM275" s="199">
        <v>0</v>
      </c>
      <c r="DN275" s="199">
        <v>0</v>
      </c>
      <c r="DO275" s="199">
        <v>0</v>
      </c>
      <c r="DP275" s="199">
        <v>0</v>
      </c>
      <c r="DQ275" s="199">
        <v>0</v>
      </c>
      <c r="DR275" s="199">
        <v>0</v>
      </c>
      <c r="DS275" s="199">
        <v>0</v>
      </c>
      <c r="DT275" s="199">
        <v>0</v>
      </c>
      <c r="DU275" s="199">
        <v>0</v>
      </c>
      <c r="DV275" s="199">
        <v>0</v>
      </c>
      <c r="DW275" s="199">
        <v>0</v>
      </c>
      <c r="DX275" s="199">
        <v>0</v>
      </c>
      <c r="DY275" s="199">
        <v>0</v>
      </c>
      <c r="DZ275" s="199">
        <v>0</v>
      </c>
      <c r="EA275" s="199">
        <v>0</v>
      </c>
      <c r="EB275" s="199">
        <v>0</v>
      </c>
      <c r="EC275" s="199">
        <v>620</v>
      </c>
      <c r="ED275" s="199">
        <v>0</v>
      </c>
      <c r="EE275" s="199">
        <v>0</v>
      </c>
      <c r="EF275" s="199">
        <v>0</v>
      </c>
      <c r="EG275" s="199">
        <v>0</v>
      </c>
      <c r="EH275" s="199">
        <v>0</v>
      </c>
      <c r="EI275" s="199">
        <v>0</v>
      </c>
      <c r="EJ275" s="199">
        <v>0</v>
      </c>
      <c r="EK275" s="199">
        <v>0</v>
      </c>
      <c r="EL275" s="199">
        <v>0</v>
      </c>
      <c r="EM275" s="199">
        <v>0</v>
      </c>
      <c r="EN275" s="199">
        <v>0</v>
      </c>
      <c r="EO275" s="199">
        <v>0</v>
      </c>
      <c r="EP275" s="199">
        <v>0</v>
      </c>
      <c r="EQ275" s="199">
        <v>0</v>
      </c>
      <c r="ER275" s="199">
        <v>0</v>
      </c>
      <c r="ES275" s="199">
        <v>0</v>
      </c>
    </row>
    <row r="276" spans="1:149" ht="12" customHeight="1">
      <c r="A276" s="59" t="s">
        <v>40</v>
      </c>
      <c r="B276" s="11" t="s">
        <v>96</v>
      </c>
      <c r="C276" s="11" t="s">
        <v>95</v>
      </c>
      <c r="D276" s="11" t="s">
        <v>57</v>
      </c>
      <c r="E276" s="90" t="s">
        <v>113</v>
      </c>
      <c r="F276" s="13">
        <v>0.51300000000000001</v>
      </c>
      <c r="G276" s="2">
        <v>0.9</v>
      </c>
      <c r="H276" s="2">
        <v>8158</v>
      </c>
      <c r="I276" s="64">
        <v>85</v>
      </c>
      <c r="J276" s="64">
        <v>4.5199999999999996</v>
      </c>
      <c r="K276" s="2">
        <v>15.69</v>
      </c>
      <c r="L276" s="2">
        <v>7.51</v>
      </c>
      <c r="M276" s="2">
        <v>5.1999999999999998E-3</v>
      </c>
      <c r="N276" s="2">
        <v>0.65</v>
      </c>
      <c r="O276" s="2">
        <v>0.78</v>
      </c>
      <c r="P276" s="2">
        <v>0.73</v>
      </c>
      <c r="Q276" s="2">
        <v>1.5</v>
      </c>
      <c r="R276" s="2">
        <v>4.9000000000000002E-2</v>
      </c>
      <c r="S276" s="2">
        <v>2.9000000000000001E-2</v>
      </c>
      <c r="T276" s="2">
        <v>5.0000000000000001E-3</v>
      </c>
      <c r="U276" s="2">
        <v>2.9</v>
      </c>
      <c r="V276" s="2">
        <v>84</v>
      </c>
      <c r="W276" s="2">
        <v>14</v>
      </c>
      <c r="X276" s="157" t="s">
        <v>314</v>
      </c>
      <c r="Y276" s="288">
        <v>8783.509</v>
      </c>
      <c r="Z276" s="289">
        <v>1166.69</v>
      </c>
      <c r="AA276" s="290">
        <v>7750.1550000000007</v>
      </c>
      <c r="AB276" s="94">
        <v>90918.485000000015</v>
      </c>
      <c r="AC276" s="94">
        <v>900.01800000000003</v>
      </c>
      <c r="AD276" s="291">
        <f t="shared" si="33"/>
        <v>2.9542511952421053</v>
      </c>
      <c r="AE276" s="292">
        <f t="shared" si="30"/>
        <v>466.66666666666669</v>
      </c>
      <c r="AF276" s="291">
        <f t="shared" si="34"/>
        <v>2.6690067809585756</v>
      </c>
      <c r="AG276" s="98">
        <v>1866251.9909600003</v>
      </c>
      <c r="AH276" s="99">
        <v>13060261.200000001</v>
      </c>
      <c r="AI276" s="213">
        <v>7903491.4000000004</v>
      </c>
      <c r="AJ276" s="106">
        <v>5156769.8000000007</v>
      </c>
      <c r="AK276" s="114">
        <v>360</v>
      </c>
      <c r="AL276" s="123">
        <v>83.333333333333343</v>
      </c>
      <c r="AM276" s="123">
        <v>0</v>
      </c>
      <c r="AN276" s="123">
        <v>23.333333333333336</v>
      </c>
      <c r="AO276" s="123">
        <v>0</v>
      </c>
      <c r="AP276" s="123">
        <v>0</v>
      </c>
      <c r="AQ276" s="123">
        <v>0</v>
      </c>
      <c r="AR276" s="123">
        <v>0</v>
      </c>
      <c r="AS276" s="123">
        <v>0</v>
      </c>
      <c r="AT276" s="123">
        <v>0</v>
      </c>
      <c r="AU276" s="199">
        <v>0</v>
      </c>
      <c r="AV276" s="199">
        <v>0</v>
      </c>
      <c r="AW276" s="199">
        <v>0</v>
      </c>
      <c r="AX276" s="199">
        <v>0</v>
      </c>
      <c r="AY276" s="199">
        <v>0</v>
      </c>
      <c r="AZ276" s="199">
        <v>0</v>
      </c>
      <c r="BA276" s="199">
        <v>0</v>
      </c>
      <c r="BB276" s="199">
        <v>0</v>
      </c>
      <c r="BC276" s="199">
        <v>53.333333333333336</v>
      </c>
      <c r="BD276" s="199">
        <v>266.66666666666663</v>
      </c>
      <c r="BE276" s="199">
        <v>3.3333333333333335</v>
      </c>
      <c r="BF276" s="199">
        <v>0</v>
      </c>
      <c r="BG276" s="199">
        <v>0</v>
      </c>
      <c r="BH276" s="199">
        <v>0</v>
      </c>
      <c r="BI276" s="199">
        <v>0</v>
      </c>
      <c r="BJ276" s="199">
        <v>20</v>
      </c>
      <c r="BK276" s="199">
        <v>0</v>
      </c>
      <c r="BL276" s="199">
        <v>0</v>
      </c>
      <c r="BM276" s="199">
        <v>0</v>
      </c>
      <c r="BN276" s="199">
        <v>0</v>
      </c>
      <c r="BO276" s="199">
        <v>0</v>
      </c>
      <c r="BP276" s="199">
        <v>0</v>
      </c>
      <c r="BQ276" s="199">
        <v>0</v>
      </c>
      <c r="BR276" s="199">
        <v>0</v>
      </c>
      <c r="BS276" s="199">
        <v>3.3333333333333335</v>
      </c>
      <c r="BT276" s="199">
        <v>0</v>
      </c>
      <c r="BU276" s="199">
        <v>0</v>
      </c>
      <c r="BV276" s="199">
        <v>0</v>
      </c>
      <c r="BW276" s="199">
        <v>0</v>
      </c>
      <c r="BX276" s="199">
        <v>0</v>
      </c>
      <c r="BY276" s="199">
        <v>10</v>
      </c>
      <c r="BZ276" s="199">
        <v>0</v>
      </c>
      <c r="CA276" s="199">
        <v>0</v>
      </c>
      <c r="CB276" s="199">
        <v>0</v>
      </c>
      <c r="CC276" s="199">
        <v>3.3333333333333335</v>
      </c>
      <c r="CD276" s="199">
        <v>0</v>
      </c>
      <c r="CE276" s="199">
        <v>0</v>
      </c>
      <c r="CF276" s="199">
        <v>0</v>
      </c>
      <c r="CG276" s="199">
        <v>0</v>
      </c>
      <c r="CH276" s="199">
        <v>0</v>
      </c>
      <c r="CI276" s="199">
        <v>0</v>
      </c>
      <c r="CJ276" s="199">
        <v>0</v>
      </c>
      <c r="CK276" s="199">
        <v>0</v>
      </c>
      <c r="CL276" s="199">
        <v>0</v>
      </c>
      <c r="CM276" s="199">
        <v>0</v>
      </c>
      <c r="CN276" s="199">
        <v>83.333333333333343</v>
      </c>
      <c r="CO276" s="199">
        <v>0</v>
      </c>
      <c r="CP276" s="199">
        <v>0</v>
      </c>
      <c r="CQ276" s="199">
        <v>0</v>
      </c>
      <c r="CR276" s="199">
        <v>0</v>
      </c>
      <c r="CS276" s="199">
        <v>0</v>
      </c>
      <c r="CT276" s="199">
        <v>0</v>
      </c>
      <c r="CU276" s="199">
        <v>0</v>
      </c>
      <c r="CV276" s="199">
        <v>0</v>
      </c>
      <c r="CW276" s="199">
        <v>0</v>
      </c>
      <c r="CX276" s="199">
        <v>0</v>
      </c>
      <c r="CY276" s="199">
        <v>0</v>
      </c>
      <c r="CZ276" s="199">
        <v>0</v>
      </c>
      <c r="DA276" s="199">
        <v>0</v>
      </c>
      <c r="DB276" s="199">
        <v>0</v>
      </c>
      <c r="DC276" s="199">
        <v>0</v>
      </c>
      <c r="DD276" s="199">
        <v>0</v>
      </c>
      <c r="DE276" s="199">
        <v>0</v>
      </c>
      <c r="DF276" s="199">
        <v>0</v>
      </c>
      <c r="DG276" s="199">
        <v>0</v>
      </c>
      <c r="DH276" s="199">
        <v>0</v>
      </c>
      <c r="DI276" s="199">
        <v>0</v>
      </c>
      <c r="DJ276" s="199">
        <v>0</v>
      </c>
      <c r="DK276" s="199">
        <v>0</v>
      </c>
      <c r="DL276" s="199">
        <v>0</v>
      </c>
      <c r="DM276" s="199">
        <v>0</v>
      </c>
      <c r="DN276" s="199">
        <v>0</v>
      </c>
      <c r="DO276" s="199">
        <v>0</v>
      </c>
      <c r="DP276" s="199">
        <v>0</v>
      </c>
      <c r="DQ276" s="199">
        <v>0</v>
      </c>
      <c r="DR276" s="199">
        <v>0</v>
      </c>
      <c r="DS276" s="199">
        <v>0</v>
      </c>
      <c r="DT276" s="199">
        <v>0</v>
      </c>
      <c r="DU276" s="199">
        <v>0</v>
      </c>
      <c r="DV276" s="199">
        <v>0</v>
      </c>
      <c r="DW276" s="199">
        <v>0</v>
      </c>
      <c r="DX276" s="199">
        <v>0</v>
      </c>
      <c r="DY276" s="199">
        <v>0</v>
      </c>
      <c r="DZ276" s="199">
        <v>0</v>
      </c>
      <c r="EA276" s="199">
        <v>0</v>
      </c>
      <c r="EB276" s="199">
        <v>0</v>
      </c>
      <c r="EC276" s="199">
        <v>23.333333333333336</v>
      </c>
      <c r="ED276" s="199">
        <v>0</v>
      </c>
      <c r="EE276" s="199">
        <v>0</v>
      </c>
      <c r="EF276" s="199">
        <v>0</v>
      </c>
      <c r="EG276" s="199">
        <v>0</v>
      </c>
      <c r="EH276" s="199">
        <v>0</v>
      </c>
      <c r="EI276" s="199">
        <v>0</v>
      </c>
      <c r="EJ276" s="199">
        <v>0</v>
      </c>
      <c r="EK276" s="199">
        <v>0</v>
      </c>
      <c r="EL276" s="199">
        <v>0</v>
      </c>
      <c r="EM276" s="199">
        <v>0</v>
      </c>
      <c r="EN276" s="199">
        <v>0</v>
      </c>
      <c r="EO276" s="199">
        <v>0</v>
      </c>
      <c r="EP276" s="199">
        <v>0</v>
      </c>
      <c r="EQ276" s="199">
        <v>0</v>
      </c>
      <c r="ER276" s="199">
        <v>0</v>
      </c>
      <c r="ES276" s="199">
        <v>0</v>
      </c>
    </row>
    <row r="277" spans="1:149" ht="12" customHeight="1">
      <c r="A277" s="54" t="s">
        <v>40</v>
      </c>
      <c r="B277" s="2" t="s">
        <v>96</v>
      </c>
      <c r="C277" s="2" t="s">
        <v>95</v>
      </c>
      <c r="D277" s="2" t="s">
        <v>57</v>
      </c>
      <c r="E277" s="88" t="s">
        <v>114</v>
      </c>
      <c r="F277" s="4">
        <v>4.5</v>
      </c>
      <c r="G277" s="2" t="s">
        <v>29</v>
      </c>
      <c r="H277" s="2">
        <v>8387</v>
      </c>
      <c r="I277" s="64">
        <v>82.4</v>
      </c>
      <c r="J277" s="64">
        <v>4.54</v>
      </c>
      <c r="K277" s="2">
        <v>15.58</v>
      </c>
      <c r="L277" s="2">
        <v>7.51</v>
      </c>
      <c r="M277" s="2" t="s">
        <v>29</v>
      </c>
      <c r="N277" s="2">
        <v>0.74</v>
      </c>
      <c r="O277" s="2">
        <v>0.8</v>
      </c>
      <c r="P277" s="2">
        <v>0.84</v>
      </c>
      <c r="Q277" s="2">
        <v>1.6</v>
      </c>
      <c r="R277" s="2">
        <v>5.3999999999999999E-2</v>
      </c>
      <c r="S277" s="2">
        <v>3.2000000000000001E-2</v>
      </c>
      <c r="T277" s="2">
        <v>5.0000000000000001E-3</v>
      </c>
      <c r="U277" s="2">
        <v>2.8</v>
      </c>
      <c r="V277" s="2" t="s">
        <v>29</v>
      </c>
      <c r="W277" s="2" t="s">
        <v>29</v>
      </c>
      <c r="X277" s="157" t="s">
        <v>314</v>
      </c>
      <c r="Y277" s="288">
        <v>14633.626000000002</v>
      </c>
      <c r="Z277" s="289">
        <v>1616.6990000000001</v>
      </c>
      <c r="AA277" s="290">
        <v>13233.598000000002</v>
      </c>
      <c r="AB277" s="92">
        <v>144052.88100000002</v>
      </c>
      <c r="AC277" s="92">
        <v>950.01900000000012</v>
      </c>
      <c r="AD277" s="291">
        <f t="shared" si="33"/>
        <v>2.9777322910916282</v>
      </c>
      <c r="AE277" s="292">
        <f t="shared" si="30"/>
        <v>433.33333333333331</v>
      </c>
      <c r="AF277" s="291">
        <f t="shared" si="34"/>
        <v>2.6368220975871743</v>
      </c>
      <c r="AG277" s="100">
        <v>1872171.8426880003</v>
      </c>
      <c r="AH277" s="99">
        <v>13981946.300000001</v>
      </c>
      <c r="AI277" s="109">
        <v>8835176.7000000011</v>
      </c>
      <c r="AJ277" s="106">
        <v>5146769.6000000006</v>
      </c>
      <c r="AK277" s="123">
        <v>380</v>
      </c>
      <c r="AL277" s="123">
        <v>43.333333333333336</v>
      </c>
      <c r="AM277" s="123">
        <v>0</v>
      </c>
      <c r="AN277" s="123">
        <v>10</v>
      </c>
      <c r="AO277" s="123">
        <v>0</v>
      </c>
      <c r="AP277" s="123">
        <v>0</v>
      </c>
      <c r="AQ277" s="123">
        <v>0</v>
      </c>
      <c r="AR277" s="123">
        <v>0</v>
      </c>
      <c r="AS277" s="123">
        <v>0</v>
      </c>
      <c r="AT277" s="123">
        <v>0</v>
      </c>
      <c r="AU277" s="199">
        <v>0</v>
      </c>
      <c r="AV277" s="199">
        <v>0</v>
      </c>
      <c r="AW277" s="199">
        <v>0</v>
      </c>
      <c r="AX277" s="199">
        <v>0</v>
      </c>
      <c r="AY277" s="199">
        <v>0</v>
      </c>
      <c r="AZ277" s="199">
        <v>0</v>
      </c>
      <c r="BA277" s="199">
        <v>0</v>
      </c>
      <c r="BB277" s="199">
        <v>0</v>
      </c>
      <c r="BC277" s="199">
        <v>23.333333333333336</v>
      </c>
      <c r="BD277" s="199">
        <v>306.66666666666669</v>
      </c>
      <c r="BE277" s="199">
        <v>6.666666666666667</v>
      </c>
      <c r="BF277" s="199">
        <v>0</v>
      </c>
      <c r="BG277" s="199">
        <v>0</v>
      </c>
      <c r="BH277" s="199">
        <v>0</v>
      </c>
      <c r="BI277" s="199">
        <v>0</v>
      </c>
      <c r="BJ277" s="199">
        <v>0</v>
      </c>
      <c r="BK277" s="199">
        <v>0</v>
      </c>
      <c r="BL277" s="199">
        <v>0</v>
      </c>
      <c r="BM277" s="199">
        <v>0</v>
      </c>
      <c r="BN277" s="199">
        <v>0</v>
      </c>
      <c r="BO277" s="199">
        <v>0</v>
      </c>
      <c r="BP277" s="199">
        <v>0</v>
      </c>
      <c r="BQ277" s="199">
        <v>0</v>
      </c>
      <c r="BR277" s="199">
        <v>0</v>
      </c>
      <c r="BS277" s="199">
        <v>0</v>
      </c>
      <c r="BT277" s="199">
        <v>0</v>
      </c>
      <c r="BU277" s="199">
        <v>0</v>
      </c>
      <c r="BV277" s="199">
        <v>3.3333333333333335</v>
      </c>
      <c r="BW277" s="199">
        <v>0</v>
      </c>
      <c r="BX277" s="199">
        <v>3.3333333333333335</v>
      </c>
      <c r="BY277" s="199">
        <v>36.666666666666664</v>
      </c>
      <c r="BZ277" s="199">
        <v>0</v>
      </c>
      <c r="CA277" s="199">
        <v>0</v>
      </c>
      <c r="CB277" s="199">
        <v>0</v>
      </c>
      <c r="CC277" s="199">
        <v>0</v>
      </c>
      <c r="CD277" s="199">
        <v>0</v>
      </c>
      <c r="CE277" s="199">
        <v>0</v>
      </c>
      <c r="CF277" s="199">
        <v>0</v>
      </c>
      <c r="CG277" s="199">
        <v>0</v>
      </c>
      <c r="CH277" s="199">
        <v>0</v>
      </c>
      <c r="CI277" s="199">
        <v>0</v>
      </c>
      <c r="CJ277" s="199">
        <v>0</v>
      </c>
      <c r="CK277" s="199">
        <v>0</v>
      </c>
      <c r="CL277" s="199">
        <v>0</v>
      </c>
      <c r="CM277" s="199">
        <v>0</v>
      </c>
      <c r="CN277" s="199">
        <v>30</v>
      </c>
      <c r="CO277" s="199">
        <v>13.333333333333334</v>
      </c>
      <c r="CP277" s="199">
        <v>0</v>
      </c>
      <c r="CQ277" s="199">
        <v>0</v>
      </c>
      <c r="CR277" s="199">
        <v>0</v>
      </c>
      <c r="CS277" s="199">
        <v>0</v>
      </c>
      <c r="CT277" s="199">
        <v>0</v>
      </c>
      <c r="CU277" s="199">
        <v>0</v>
      </c>
      <c r="CV277" s="199">
        <v>0</v>
      </c>
      <c r="CW277" s="199">
        <v>0</v>
      </c>
      <c r="CX277" s="199">
        <v>0</v>
      </c>
      <c r="CY277" s="199">
        <v>0</v>
      </c>
      <c r="CZ277" s="199">
        <v>0</v>
      </c>
      <c r="DA277" s="199">
        <v>0</v>
      </c>
      <c r="DB277" s="199">
        <v>0</v>
      </c>
      <c r="DC277" s="199">
        <v>0</v>
      </c>
      <c r="DD277" s="199">
        <v>0</v>
      </c>
      <c r="DE277" s="199">
        <v>0</v>
      </c>
      <c r="DF277" s="199">
        <v>0</v>
      </c>
      <c r="DG277" s="199">
        <v>0</v>
      </c>
      <c r="DH277" s="199">
        <v>0</v>
      </c>
      <c r="DI277" s="199">
        <v>0</v>
      </c>
      <c r="DJ277" s="199">
        <v>0</v>
      </c>
      <c r="DK277" s="199">
        <v>0</v>
      </c>
      <c r="DL277" s="199">
        <v>0</v>
      </c>
      <c r="DM277" s="199">
        <v>0</v>
      </c>
      <c r="DN277" s="199">
        <v>0</v>
      </c>
      <c r="DO277" s="199">
        <v>0</v>
      </c>
      <c r="DP277" s="199">
        <v>0</v>
      </c>
      <c r="DQ277" s="199">
        <v>0</v>
      </c>
      <c r="DR277" s="199">
        <v>0</v>
      </c>
      <c r="DS277" s="199">
        <v>0</v>
      </c>
      <c r="DT277" s="199">
        <v>0</v>
      </c>
      <c r="DU277" s="199">
        <v>0</v>
      </c>
      <c r="DV277" s="199">
        <v>0</v>
      </c>
      <c r="DW277" s="199">
        <v>0</v>
      </c>
      <c r="DX277" s="199">
        <v>0</v>
      </c>
      <c r="DY277" s="199">
        <v>3.3333333333333335</v>
      </c>
      <c r="DZ277" s="199">
        <v>0</v>
      </c>
      <c r="EA277" s="199">
        <v>0</v>
      </c>
      <c r="EB277" s="199">
        <v>0</v>
      </c>
      <c r="EC277" s="199">
        <v>6.666666666666667</v>
      </c>
      <c r="ED277" s="199">
        <v>0</v>
      </c>
      <c r="EE277" s="199">
        <v>0</v>
      </c>
      <c r="EF277" s="199">
        <v>0</v>
      </c>
      <c r="EG277" s="199">
        <v>0</v>
      </c>
      <c r="EH277" s="199">
        <v>0</v>
      </c>
      <c r="EI277" s="199">
        <v>0</v>
      </c>
      <c r="EJ277" s="199">
        <v>0</v>
      </c>
      <c r="EK277" s="199">
        <v>0</v>
      </c>
      <c r="EL277" s="199">
        <v>0</v>
      </c>
      <c r="EM277" s="199">
        <v>0</v>
      </c>
      <c r="EN277" s="199">
        <v>0</v>
      </c>
      <c r="EO277" s="199">
        <v>0</v>
      </c>
      <c r="EP277" s="199">
        <v>0</v>
      </c>
      <c r="EQ277" s="199">
        <v>0</v>
      </c>
      <c r="ER277" s="199">
        <v>0</v>
      </c>
      <c r="ES277" s="199">
        <v>0</v>
      </c>
    </row>
    <row r="278" spans="1:149" ht="12" customHeight="1">
      <c r="A278" s="54" t="s">
        <v>40</v>
      </c>
      <c r="B278" s="2" t="s">
        <v>98</v>
      </c>
      <c r="C278" s="2" t="s">
        <v>95</v>
      </c>
      <c r="D278" s="2" t="s">
        <v>57</v>
      </c>
      <c r="E278" s="87" t="s">
        <v>113</v>
      </c>
      <c r="F278" s="4">
        <v>0.496</v>
      </c>
      <c r="G278" s="2">
        <v>0.4</v>
      </c>
      <c r="H278" s="2">
        <v>5475</v>
      </c>
      <c r="I278" s="64">
        <v>89.5</v>
      </c>
      <c r="J278" s="64">
        <v>4.21</v>
      </c>
      <c r="K278" s="2">
        <v>14.96</v>
      </c>
      <c r="L278" s="2">
        <v>7.52</v>
      </c>
      <c r="M278" s="2">
        <v>2.7000000000000001E-3</v>
      </c>
      <c r="N278" s="2">
        <v>0.81</v>
      </c>
      <c r="O278" s="2">
        <v>0.36</v>
      </c>
      <c r="P278" s="2">
        <v>1</v>
      </c>
      <c r="Q278" s="2">
        <v>1.4</v>
      </c>
      <c r="R278" s="2">
        <v>4.3999999999999997E-2</v>
      </c>
      <c r="S278" s="2">
        <v>0.11</v>
      </c>
      <c r="T278" s="2">
        <v>5.2999999999999999E-2</v>
      </c>
      <c r="U278" s="2">
        <v>4.3</v>
      </c>
      <c r="V278" s="2">
        <v>72</v>
      </c>
      <c r="W278" s="2">
        <v>20</v>
      </c>
      <c r="X278" s="157" t="s">
        <v>314</v>
      </c>
      <c r="Y278" s="288">
        <v>33584.005000000005</v>
      </c>
      <c r="Z278" s="289">
        <v>7200.1440000000002</v>
      </c>
      <c r="AA278" s="290">
        <v>27500.55</v>
      </c>
      <c r="AB278" s="92">
        <v>256155.12300000002</v>
      </c>
      <c r="AC278" s="92">
        <v>1766.7020000000002</v>
      </c>
      <c r="AD278" s="291">
        <f t="shared" si="33"/>
        <v>3.2471633006839071</v>
      </c>
      <c r="AE278" s="292">
        <f t="shared" si="30"/>
        <v>5632</v>
      </c>
      <c r="AF278" s="291">
        <f t="shared" si="34"/>
        <v>3.7506626461340558</v>
      </c>
      <c r="AG278" s="104" t="s">
        <v>115</v>
      </c>
      <c r="AH278" s="99">
        <v>1393361.2000000002</v>
      </c>
      <c r="AI278" s="213">
        <v>291672.5</v>
      </c>
      <c r="AJ278" s="106">
        <v>1101688.7000000002</v>
      </c>
      <c r="AK278" s="114">
        <v>528</v>
      </c>
      <c r="AL278" s="123">
        <v>3088</v>
      </c>
      <c r="AM278" s="123">
        <v>16</v>
      </c>
      <c r="AN278" s="123">
        <v>1936</v>
      </c>
      <c r="AO278" s="123">
        <v>0</v>
      </c>
      <c r="AP278" s="123">
        <v>0</v>
      </c>
      <c r="AQ278" s="123">
        <v>0</v>
      </c>
      <c r="AR278" s="123">
        <v>0</v>
      </c>
      <c r="AS278" s="123">
        <v>0</v>
      </c>
      <c r="AT278" s="123">
        <v>64</v>
      </c>
      <c r="AU278" s="199">
        <v>0</v>
      </c>
      <c r="AV278" s="199">
        <v>0</v>
      </c>
      <c r="AW278" s="199">
        <v>0</v>
      </c>
      <c r="AX278" s="199">
        <v>0</v>
      </c>
      <c r="AY278" s="199">
        <v>0</v>
      </c>
      <c r="AZ278" s="199">
        <v>0</v>
      </c>
      <c r="BA278" s="199">
        <v>0</v>
      </c>
      <c r="BB278" s="199">
        <v>0</v>
      </c>
      <c r="BC278" s="199">
        <v>32</v>
      </c>
      <c r="BD278" s="199">
        <v>160</v>
      </c>
      <c r="BE278" s="199">
        <v>0</v>
      </c>
      <c r="BF278" s="199">
        <v>0</v>
      </c>
      <c r="BG278" s="199">
        <v>0</v>
      </c>
      <c r="BH278" s="199">
        <v>0</v>
      </c>
      <c r="BI278" s="199">
        <v>0</v>
      </c>
      <c r="BJ278" s="199">
        <v>0</v>
      </c>
      <c r="BK278" s="199">
        <v>0</v>
      </c>
      <c r="BL278" s="199">
        <v>0</v>
      </c>
      <c r="BM278" s="199">
        <v>0</v>
      </c>
      <c r="BN278" s="199">
        <v>0</v>
      </c>
      <c r="BO278" s="199">
        <v>0</v>
      </c>
      <c r="BP278" s="199">
        <v>0</v>
      </c>
      <c r="BQ278" s="199">
        <v>0</v>
      </c>
      <c r="BR278" s="199">
        <v>0</v>
      </c>
      <c r="BS278" s="199">
        <v>0</v>
      </c>
      <c r="BT278" s="199">
        <v>0</v>
      </c>
      <c r="BU278" s="199">
        <v>0</v>
      </c>
      <c r="BV278" s="199">
        <v>0</v>
      </c>
      <c r="BW278" s="199">
        <v>0</v>
      </c>
      <c r="BX278" s="199">
        <v>80</v>
      </c>
      <c r="BY278" s="199">
        <v>240</v>
      </c>
      <c r="BZ278" s="199">
        <v>0</v>
      </c>
      <c r="CA278" s="199">
        <v>0</v>
      </c>
      <c r="CB278" s="199">
        <v>0</v>
      </c>
      <c r="CC278" s="199">
        <v>0</v>
      </c>
      <c r="CD278" s="199">
        <v>16</v>
      </c>
      <c r="CE278" s="199">
        <v>0</v>
      </c>
      <c r="CF278" s="199">
        <v>0</v>
      </c>
      <c r="CG278" s="199">
        <v>0</v>
      </c>
      <c r="CH278" s="199">
        <v>0</v>
      </c>
      <c r="CI278" s="199">
        <v>0</v>
      </c>
      <c r="CJ278" s="199">
        <v>0</v>
      </c>
      <c r="CK278" s="199">
        <v>0</v>
      </c>
      <c r="CL278" s="199">
        <v>0</v>
      </c>
      <c r="CM278" s="199">
        <v>0</v>
      </c>
      <c r="CN278" s="199">
        <v>3056</v>
      </c>
      <c r="CO278" s="199">
        <v>0</v>
      </c>
      <c r="CP278" s="199">
        <v>0</v>
      </c>
      <c r="CQ278" s="199">
        <v>0</v>
      </c>
      <c r="CR278" s="199">
        <v>16</v>
      </c>
      <c r="CS278" s="199">
        <v>0</v>
      </c>
      <c r="CT278" s="199">
        <v>0</v>
      </c>
      <c r="CU278" s="199">
        <v>0</v>
      </c>
      <c r="CV278" s="199">
        <v>0</v>
      </c>
      <c r="CW278" s="199">
        <v>0</v>
      </c>
      <c r="CX278" s="199">
        <v>0</v>
      </c>
      <c r="CY278" s="199">
        <v>0</v>
      </c>
      <c r="CZ278" s="199">
        <v>0</v>
      </c>
      <c r="DA278" s="199">
        <v>0</v>
      </c>
      <c r="DB278" s="199">
        <v>16</v>
      </c>
      <c r="DC278" s="199">
        <v>0</v>
      </c>
      <c r="DD278" s="199">
        <v>0</v>
      </c>
      <c r="DE278" s="199">
        <v>0</v>
      </c>
      <c r="DF278" s="199">
        <v>0</v>
      </c>
      <c r="DG278" s="199">
        <v>0</v>
      </c>
      <c r="DH278" s="199">
        <v>0</v>
      </c>
      <c r="DI278" s="199">
        <v>0</v>
      </c>
      <c r="DJ278" s="199">
        <v>0</v>
      </c>
      <c r="DK278" s="199">
        <v>0</v>
      </c>
      <c r="DL278" s="199">
        <v>0</v>
      </c>
      <c r="DM278" s="199">
        <v>0</v>
      </c>
      <c r="DN278" s="199">
        <v>16</v>
      </c>
      <c r="DO278" s="199">
        <v>0</v>
      </c>
      <c r="DP278" s="199">
        <v>0</v>
      </c>
      <c r="DQ278" s="199">
        <v>0</v>
      </c>
      <c r="DR278" s="199">
        <v>0</v>
      </c>
      <c r="DS278" s="199">
        <v>0</v>
      </c>
      <c r="DT278" s="199">
        <v>0</v>
      </c>
      <c r="DU278" s="199">
        <v>0</v>
      </c>
      <c r="DV278" s="199">
        <v>0</v>
      </c>
      <c r="DW278" s="199">
        <v>0</v>
      </c>
      <c r="DX278" s="199">
        <v>0</v>
      </c>
      <c r="DY278" s="199">
        <v>0</v>
      </c>
      <c r="DZ278" s="199">
        <v>0</v>
      </c>
      <c r="EA278" s="199">
        <v>0</v>
      </c>
      <c r="EB278" s="199">
        <v>0</v>
      </c>
      <c r="EC278" s="199">
        <v>1936</v>
      </c>
      <c r="ED278" s="199">
        <v>0</v>
      </c>
      <c r="EE278" s="199">
        <v>0</v>
      </c>
      <c r="EF278" s="199">
        <v>0</v>
      </c>
      <c r="EG278" s="199">
        <v>0</v>
      </c>
      <c r="EH278" s="199">
        <v>0</v>
      </c>
      <c r="EI278" s="199">
        <v>0</v>
      </c>
      <c r="EJ278" s="199">
        <v>0</v>
      </c>
      <c r="EK278" s="199">
        <v>0</v>
      </c>
      <c r="EL278" s="199">
        <v>0</v>
      </c>
      <c r="EM278" s="199">
        <v>0</v>
      </c>
      <c r="EN278" s="199">
        <v>0</v>
      </c>
      <c r="EO278" s="199">
        <v>64</v>
      </c>
      <c r="EP278" s="199">
        <v>0</v>
      </c>
      <c r="EQ278" s="199">
        <v>0</v>
      </c>
      <c r="ER278" s="199">
        <v>0</v>
      </c>
      <c r="ES278" s="199">
        <v>0</v>
      </c>
    </row>
    <row r="279" spans="1:149" ht="12" customHeight="1" thickBot="1">
      <c r="A279" s="60" t="s">
        <v>40</v>
      </c>
      <c r="B279" s="12" t="s">
        <v>98</v>
      </c>
      <c r="C279" s="12" t="s">
        <v>95</v>
      </c>
      <c r="D279" s="12" t="s">
        <v>57</v>
      </c>
      <c r="E279" s="89" t="s">
        <v>114</v>
      </c>
      <c r="F279" s="14">
        <v>4.5</v>
      </c>
      <c r="G279" s="2" t="s">
        <v>29</v>
      </c>
      <c r="H279" s="2">
        <v>5479</v>
      </c>
      <c r="I279" s="64">
        <v>88.8</v>
      </c>
      <c r="J279" s="64">
        <v>4.2</v>
      </c>
      <c r="K279" s="2">
        <v>14.95</v>
      </c>
      <c r="L279" s="2">
        <v>7.51</v>
      </c>
      <c r="M279" s="2" t="s">
        <v>29</v>
      </c>
      <c r="N279" s="2">
        <v>0.81</v>
      </c>
      <c r="O279" s="2">
        <v>0.36</v>
      </c>
      <c r="P279" s="2">
        <v>1</v>
      </c>
      <c r="Q279" s="2">
        <v>1.4</v>
      </c>
      <c r="R279" s="2">
        <v>0.04</v>
      </c>
      <c r="S279" s="2">
        <v>0.11</v>
      </c>
      <c r="T279" s="2">
        <v>5.6000000000000001E-2</v>
      </c>
      <c r="U279" s="2">
        <v>4.3</v>
      </c>
      <c r="V279" s="2" t="s">
        <v>29</v>
      </c>
      <c r="W279" s="2" t="s">
        <v>29</v>
      </c>
      <c r="X279" s="157" t="s">
        <v>314</v>
      </c>
      <c r="Y279" s="288">
        <v>40534.144</v>
      </c>
      <c r="Z279" s="289">
        <v>8600.1720000000005</v>
      </c>
      <c r="AA279" s="290">
        <v>33167.33</v>
      </c>
      <c r="AB279" s="93">
        <v>315772.98200000002</v>
      </c>
      <c r="AC279" s="93">
        <v>1800.0360000000001</v>
      </c>
      <c r="AD279" s="291">
        <f t="shared" si="33"/>
        <v>3.2552811909060866</v>
      </c>
      <c r="AE279" s="292">
        <f t="shared" si="30"/>
        <v>6580</v>
      </c>
      <c r="AF279" s="291">
        <f t="shared" si="34"/>
        <v>3.8182258936139557</v>
      </c>
      <c r="AG279" s="101">
        <v>308544.17076000007</v>
      </c>
      <c r="AH279" s="102">
        <v>1393361.2000000002</v>
      </c>
      <c r="AI279" s="110">
        <v>291672.5</v>
      </c>
      <c r="AJ279" s="110">
        <v>1101688.7000000002</v>
      </c>
      <c r="AK279" s="123">
        <v>660</v>
      </c>
      <c r="AL279" s="123">
        <v>3540</v>
      </c>
      <c r="AM279" s="123">
        <v>0</v>
      </c>
      <c r="AN279" s="123">
        <v>2380</v>
      </c>
      <c r="AO279" s="123">
        <v>0</v>
      </c>
      <c r="AP279" s="123">
        <v>0</v>
      </c>
      <c r="AQ279" s="123">
        <v>0</v>
      </c>
      <c r="AR279" s="123">
        <v>0</v>
      </c>
      <c r="AS279" s="123">
        <v>0</v>
      </c>
      <c r="AT279" s="123">
        <v>0</v>
      </c>
      <c r="AU279" s="199">
        <v>0</v>
      </c>
      <c r="AV279" s="199">
        <v>0</v>
      </c>
      <c r="AW279" s="199">
        <v>0</v>
      </c>
      <c r="AX279" s="199">
        <v>0</v>
      </c>
      <c r="AY279" s="199">
        <v>0</v>
      </c>
      <c r="AZ279" s="199">
        <v>0</v>
      </c>
      <c r="BA279" s="199">
        <v>0</v>
      </c>
      <c r="BB279" s="199">
        <v>0</v>
      </c>
      <c r="BC279" s="199">
        <v>20</v>
      </c>
      <c r="BD279" s="199">
        <v>160</v>
      </c>
      <c r="BE279" s="199">
        <v>0</v>
      </c>
      <c r="BF279" s="199">
        <v>0</v>
      </c>
      <c r="BG279" s="199">
        <v>0</v>
      </c>
      <c r="BH279" s="199">
        <v>0</v>
      </c>
      <c r="BI279" s="199">
        <v>0</v>
      </c>
      <c r="BJ279" s="199">
        <v>0</v>
      </c>
      <c r="BK279" s="199">
        <v>0</v>
      </c>
      <c r="BL279" s="199">
        <v>0</v>
      </c>
      <c r="BM279" s="199">
        <v>0</v>
      </c>
      <c r="BN279" s="199">
        <v>0</v>
      </c>
      <c r="BO279" s="199">
        <v>0</v>
      </c>
      <c r="BP279" s="199">
        <v>0</v>
      </c>
      <c r="BQ279" s="199">
        <v>0</v>
      </c>
      <c r="BR279" s="199">
        <v>0</v>
      </c>
      <c r="BS279" s="199">
        <v>120</v>
      </c>
      <c r="BT279" s="199">
        <v>0</v>
      </c>
      <c r="BU279" s="199">
        <v>0</v>
      </c>
      <c r="BV279" s="199">
        <v>40</v>
      </c>
      <c r="BW279" s="199">
        <v>0</v>
      </c>
      <c r="BX279" s="199">
        <v>40</v>
      </c>
      <c r="BY279" s="199">
        <v>180</v>
      </c>
      <c r="BZ279" s="199">
        <v>0</v>
      </c>
      <c r="CA279" s="199">
        <v>0</v>
      </c>
      <c r="CB279" s="199">
        <v>0</v>
      </c>
      <c r="CC279" s="199">
        <v>40</v>
      </c>
      <c r="CD279" s="199">
        <v>60</v>
      </c>
      <c r="CE279" s="199">
        <v>0</v>
      </c>
      <c r="CF279" s="199">
        <v>0</v>
      </c>
      <c r="CG279" s="199">
        <v>0</v>
      </c>
      <c r="CH279" s="199">
        <v>0</v>
      </c>
      <c r="CI279" s="199">
        <v>0</v>
      </c>
      <c r="CJ279" s="199">
        <v>0</v>
      </c>
      <c r="CK279" s="199">
        <v>0</v>
      </c>
      <c r="CL279" s="199">
        <v>0</v>
      </c>
      <c r="CM279" s="199">
        <v>0</v>
      </c>
      <c r="CN279" s="199">
        <v>3520</v>
      </c>
      <c r="CO279" s="199">
        <v>20</v>
      </c>
      <c r="CP279" s="199">
        <v>0</v>
      </c>
      <c r="CQ279" s="199">
        <v>0</v>
      </c>
      <c r="CR279" s="199">
        <v>0</v>
      </c>
      <c r="CS279" s="199">
        <v>0</v>
      </c>
      <c r="CT279" s="199">
        <v>0</v>
      </c>
      <c r="CU279" s="199">
        <v>0</v>
      </c>
      <c r="CV279" s="199">
        <v>0</v>
      </c>
      <c r="CW279" s="199">
        <v>0</v>
      </c>
      <c r="CX279" s="199">
        <v>0</v>
      </c>
      <c r="CY279" s="199">
        <v>0</v>
      </c>
      <c r="CZ279" s="199">
        <v>0</v>
      </c>
      <c r="DA279" s="199">
        <v>0</v>
      </c>
      <c r="DB279" s="199">
        <v>0</v>
      </c>
      <c r="DC279" s="199">
        <v>0</v>
      </c>
      <c r="DD279" s="199">
        <v>0</v>
      </c>
      <c r="DE279" s="199">
        <v>0</v>
      </c>
      <c r="DF279" s="199">
        <v>0</v>
      </c>
      <c r="DG279" s="199">
        <v>0</v>
      </c>
      <c r="DH279" s="199">
        <v>0</v>
      </c>
      <c r="DI279" s="199">
        <v>0</v>
      </c>
      <c r="DJ279" s="199">
        <v>0</v>
      </c>
      <c r="DK279" s="199">
        <v>0</v>
      </c>
      <c r="DL279" s="199">
        <v>0</v>
      </c>
      <c r="DM279" s="199">
        <v>0</v>
      </c>
      <c r="DN279" s="199">
        <v>0</v>
      </c>
      <c r="DO279" s="199">
        <v>0</v>
      </c>
      <c r="DP279" s="199">
        <v>0</v>
      </c>
      <c r="DQ279" s="199">
        <v>0</v>
      </c>
      <c r="DR279" s="199">
        <v>0</v>
      </c>
      <c r="DS279" s="199">
        <v>0</v>
      </c>
      <c r="DT279" s="199">
        <v>0</v>
      </c>
      <c r="DU279" s="199">
        <v>0</v>
      </c>
      <c r="DV279" s="199">
        <v>0</v>
      </c>
      <c r="DW279" s="199">
        <v>0</v>
      </c>
      <c r="DX279" s="199">
        <v>0</v>
      </c>
      <c r="DY279" s="199">
        <v>0</v>
      </c>
      <c r="DZ279" s="199">
        <v>0</v>
      </c>
      <c r="EA279" s="199">
        <v>0</v>
      </c>
      <c r="EB279" s="199">
        <v>0</v>
      </c>
      <c r="EC279" s="199">
        <v>2380</v>
      </c>
      <c r="ED279" s="199">
        <v>0</v>
      </c>
      <c r="EE279" s="199">
        <v>0</v>
      </c>
      <c r="EF279" s="199">
        <v>0</v>
      </c>
      <c r="EG279" s="199">
        <v>0</v>
      </c>
      <c r="EH279" s="199">
        <v>0</v>
      </c>
      <c r="EI279" s="199">
        <v>0</v>
      </c>
      <c r="EJ279" s="199">
        <v>0</v>
      </c>
      <c r="EK279" s="199">
        <v>0</v>
      </c>
      <c r="EL279" s="199">
        <v>0</v>
      </c>
      <c r="EM279" s="199">
        <v>0</v>
      </c>
      <c r="EN279" s="199">
        <v>0</v>
      </c>
      <c r="EO279" s="199">
        <v>0</v>
      </c>
      <c r="EP279" s="199">
        <v>0</v>
      </c>
      <c r="EQ279" s="199">
        <v>0</v>
      </c>
      <c r="ER279" s="199">
        <v>0</v>
      </c>
      <c r="ES279" s="199">
        <v>0</v>
      </c>
    </row>
    <row r="280" spans="1:149" ht="12" customHeight="1">
      <c r="A280" s="59" t="s">
        <v>40</v>
      </c>
      <c r="B280" s="11" t="s">
        <v>100</v>
      </c>
      <c r="C280" s="11" t="s">
        <v>101</v>
      </c>
      <c r="D280" s="11" t="s">
        <v>57</v>
      </c>
      <c r="E280" s="90" t="s">
        <v>113</v>
      </c>
      <c r="F280" s="13">
        <v>0.501</v>
      </c>
      <c r="G280" s="2">
        <v>0.7</v>
      </c>
      <c r="H280" s="2">
        <v>6882</v>
      </c>
      <c r="I280" s="64">
        <v>89.8</v>
      </c>
      <c r="J280" s="64">
        <v>2.25</v>
      </c>
      <c r="K280" s="2">
        <v>14.93</v>
      </c>
      <c r="L280" s="2">
        <v>7.73</v>
      </c>
      <c r="M280" s="2">
        <v>5.0000000000000001E-4</v>
      </c>
      <c r="N280" s="2">
        <v>0.78</v>
      </c>
      <c r="O280" s="2">
        <v>0.28000000000000003</v>
      </c>
      <c r="P280" s="2">
        <v>0.87</v>
      </c>
      <c r="Q280" s="2">
        <v>1.1000000000000001</v>
      </c>
      <c r="R280" s="2">
        <v>4.8000000000000001E-2</v>
      </c>
      <c r="S280" s="2">
        <v>4.2999999999999997E-2</v>
      </c>
      <c r="T280" s="2">
        <v>2.1000000000000001E-2</v>
      </c>
      <c r="U280" s="2">
        <v>2.4</v>
      </c>
      <c r="V280" s="2">
        <v>86</v>
      </c>
      <c r="W280" s="2">
        <v>15</v>
      </c>
      <c r="X280" s="157" t="s">
        <v>314</v>
      </c>
      <c r="Y280" s="288">
        <v>7500.15</v>
      </c>
      <c r="Z280" s="294">
        <v>3150.0630000000001</v>
      </c>
      <c r="AA280" s="295">
        <v>9016.8470000000016</v>
      </c>
      <c r="AB280" s="94">
        <v>77251.545000000013</v>
      </c>
      <c r="AC280" s="94">
        <v>950.01900000000012</v>
      </c>
      <c r="AD280" s="291">
        <f t="shared" si="33"/>
        <v>2.9777322910916282</v>
      </c>
      <c r="AE280" s="292">
        <f t="shared" si="30"/>
        <v>206.66666666666666</v>
      </c>
      <c r="AF280" s="291">
        <f t="shared" si="34"/>
        <v>2.3152704347785913</v>
      </c>
      <c r="AG280" s="98">
        <v>1011695.1668320002</v>
      </c>
      <c r="AH280" s="99">
        <v>3431735.3000000003</v>
      </c>
      <c r="AI280" s="213">
        <v>1933372.0000000002</v>
      </c>
      <c r="AJ280" s="106">
        <v>1498363.3</v>
      </c>
      <c r="AK280" s="114">
        <v>76.666666666666657</v>
      </c>
      <c r="AL280" s="123">
        <v>120</v>
      </c>
      <c r="AM280" s="123">
        <v>0</v>
      </c>
      <c r="AN280" s="123">
        <v>10</v>
      </c>
      <c r="AO280" s="123">
        <v>0</v>
      </c>
      <c r="AP280" s="123">
        <v>0</v>
      </c>
      <c r="AQ280" s="123">
        <v>0</v>
      </c>
      <c r="AR280" s="123">
        <v>0</v>
      </c>
      <c r="AS280" s="123">
        <v>0</v>
      </c>
      <c r="AT280" s="123">
        <v>0</v>
      </c>
      <c r="AU280" s="199">
        <v>0</v>
      </c>
      <c r="AV280" s="199">
        <v>0</v>
      </c>
      <c r="AW280" s="199">
        <v>0</v>
      </c>
      <c r="AX280" s="199">
        <v>0</v>
      </c>
      <c r="AY280" s="199">
        <v>0</v>
      </c>
      <c r="AZ280" s="199">
        <v>0</v>
      </c>
      <c r="BA280" s="199">
        <v>0</v>
      </c>
      <c r="BB280" s="199">
        <v>0</v>
      </c>
      <c r="BC280" s="199">
        <v>0</v>
      </c>
      <c r="BD280" s="199">
        <v>10</v>
      </c>
      <c r="BE280" s="199">
        <v>6.666666666666667</v>
      </c>
      <c r="BF280" s="199">
        <v>0</v>
      </c>
      <c r="BG280" s="199">
        <v>0</v>
      </c>
      <c r="BH280" s="199">
        <v>0</v>
      </c>
      <c r="BI280" s="199">
        <v>0</v>
      </c>
      <c r="BJ280" s="199">
        <v>0</v>
      </c>
      <c r="BK280" s="199">
        <v>0</v>
      </c>
      <c r="BL280" s="199">
        <v>0</v>
      </c>
      <c r="BM280" s="199">
        <v>0</v>
      </c>
      <c r="BN280" s="199">
        <v>0</v>
      </c>
      <c r="BO280" s="199">
        <v>0</v>
      </c>
      <c r="BP280" s="199">
        <v>0</v>
      </c>
      <c r="BQ280" s="199">
        <v>0</v>
      </c>
      <c r="BR280" s="199">
        <v>0</v>
      </c>
      <c r="BS280" s="199">
        <v>0</v>
      </c>
      <c r="BT280" s="199">
        <v>0</v>
      </c>
      <c r="BU280" s="199">
        <v>0</v>
      </c>
      <c r="BV280" s="199">
        <v>0</v>
      </c>
      <c r="BW280" s="199">
        <v>0</v>
      </c>
      <c r="BX280" s="199">
        <v>13.333333333333334</v>
      </c>
      <c r="BY280" s="199">
        <v>16.666666666666664</v>
      </c>
      <c r="BZ280" s="199">
        <v>0</v>
      </c>
      <c r="CA280" s="199">
        <v>0</v>
      </c>
      <c r="CB280" s="199">
        <v>0</v>
      </c>
      <c r="CC280" s="199">
        <v>20</v>
      </c>
      <c r="CD280" s="199">
        <v>10</v>
      </c>
      <c r="CE280" s="199">
        <v>0</v>
      </c>
      <c r="CF280" s="199">
        <v>0</v>
      </c>
      <c r="CG280" s="199">
        <v>0</v>
      </c>
      <c r="CH280" s="199">
        <v>0</v>
      </c>
      <c r="CI280" s="199">
        <v>0</v>
      </c>
      <c r="CJ280" s="199">
        <v>0</v>
      </c>
      <c r="CK280" s="199">
        <v>0</v>
      </c>
      <c r="CL280" s="199">
        <v>0</v>
      </c>
      <c r="CM280" s="199">
        <v>0</v>
      </c>
      <c r="CN280" s="199">
        <v>110</v>
      </c>
      <c r="CO280" s="199">
        <v>10</v>
      </c>
      <c r="CP280" s="199">
        <v>0</v>
      </c>
      <c r="CQ280" s="199">
        <v>0</v>
      </c>
      <c r="CR280" s="199">
        <v>0</v>
      </c>
      <c r="CS280" s="199">
        <v>0</v>
      </c>
      <c r="CT280" s="199">
        <v>0</v>
      </c>
      <c r="CU280" s="199">
        <v>0</v>
      </c>
      <c r="CV280" s="199">
        <v>0</v>
      </c>
      <c r="CW280" s="199">
        <v>0</v>
      </c>
      <c r="CX280" s="199">
        <v>0</v>
      </c>
      <c r="CY280" s="199">
        <v>0</v>
      </c>
      <c r="CZ280" s="199">
        <v>0</v>
      </c>
      <c r="DA280" s="199">
        <v>0</v>
      </c>
      <c r="DB280" s="199">
        <v>0</v>
      </c>
      <c r="DC280" s="199">
        <v>0</v>
      </c>
      <c r="DD280" s="199">
        <v>0</v>
      </c>
      <c r="DE280" s="199">
        <v>0</v>
      </c>
      <c r="DF280" s="199">
        <v>0</v>
      </c>
      <c r="DG280" s="199">
        <v>0</v>
      </c>
      <c r="DH280" s="199">
        <v>0</v>
      </c>
      <c r="DI280" s="199">
        <v>0</v>
      </c>
      <c r="DJ280" s="199">
        <v>0</v>
      </c>
      <c r="DK280" s="199">
        <v>0</v>
      </c>
      <c r="DL280" s="199">
        <v>0</v>
      </c>
      <c r="DM280" s="199">
        <v>0</v>
      </c>
      <c r="DN280" s="199">
        <v>0</v>
      </c>
      <c r="DO280" s="199">
        <v>0</v>
      </c>
      <c r="DP280" s="199">
        <v>0</v>
      </c>
      <c r="DQ280" s="199">
        <v>0</v>
      </c>
      <c r="DR280" s="199">
        <v>0</v>
      </c>
      <c r="DS280" s="199">
        <v>0</v>
      </c>
      <c r="DT280" s="199">
        <v>0</v>
      </c>
      <c r="DU280" s="199">
        <v>0</v>
      </c>
      <c r="DV280" s="199">
        <v>0</v>
      </c>
      <c r="DW280" s="199">
        <v>0</v>
      </c>
      <c r="DX280" s="199">
        <v>0</v>
      </c>
      <c r="DY280" s="199">
        <v>0</v>
      </c>
      <c r="DZ280" s="199">
        <v>0</v>
      </c>
      <c r="EA280" s="199">
        <v>0</v>
      </c>
      <c r="EB280" s="199">
        <v>0</v>
      </c>
      <c r="EC280" s="199">
        <v>10</v>
      </c>
      <c r="ED280" s="199">
        <v>0</v>
      </c>
      <c r="EE280" s="199">
        <v>0</v>
      </c>
      <c r="EF280" s="199">
        <v>0</v>
      </c>
      <c r="EG280" s="199">
        <v>0</v>
      </c>
      <c r="EH280" s="199">
        <v>0</v>
      </c>
      <c r="EI280" s="199">
        <v>0</v>
      </c>
      <c r="EJ280" s="199">
        <v>0</v>
      </c>
      <c r="EK280" s="199">
        <v>0</v>
      </c>
      <c r="EL280" s="199">
        <v>0</v>
      </c>
      <c r="EM280" s="199">
        <v>0</v>
      </c>
      <c r="EN280" s="199">
        <v>0</v>
      </c>
      <c r="EO280" s="199">
        <v>0</v>
      </c>
      <c r="EP280" s="199">
        <v>0</v>
      </c>
      <c r="EQ280" s="199">
        <v>0</v>
      </c>
      <c r="ER280" s="199">
        <v>0</v>
      </c>
      <c r="ES280" s="199">
        <v>0</v>
      </c>
    </row>
    <row r="281" spans="1:149" ht="12" customHeight="1">
      <c r="A281" s="54" t="s">
        <v>40</v>
      </c>
      <c r="B281" s="2" t="s">
        <v>100</v>
      </c>
      <c r="C281" s="2" t="s">
        <v>101</v>
      </c>
      <c r="D281" s="2" t="s">
        <v>57</v>
      </c>
      <c r="E281" s="88" t="s">
        <v>114</v>
      </c>
      <c r="F281" s="4">
        <v>4</v>
      </c>
      <c r="G281" s="2" t="s">
        <v>29</v>
      </c>
      <c r="H281" s="2">
        <v>7142</v>
      </c>
      <c r="I281" s="64">
        <v>90.2</v>
      </c>
      <c r="J281" s="64">
        <v>2.2599999999999998</v>
      </c>
      <c r="K281" s="2">
        <v>14.71</v>
      </c>
      <c r="L281" s="2">
        <v>7.76</v>
      </c>
      <c r="M281" s="2" t="s">
        <v>29</v>
      </c>
      <c r="N281" s="2">
        <v>0.76</v>
      </c>
      <c r="O281" s="2">
        <v>0.28000000000000003</v>
      </c>
      <c r="P281" s="2">
        <v>0.9</v>
      </c>
      <c r="Q281" s="2">
        <v>1.2</v>
      </c>
      <c r="R281" s="2">
        <v>4.9000000000000002E-2</v>
      </c>
      <c r="S281" s="2">
        <v>4.3999999999999997E-2</v>
      </c>
      <c r="T281" s="2">
        <v>2.1000000000000001E-2</v>
      </c>
      <c r="U281" s="2">
        <v>2.2999999999999998</v>
      </c>
      <c r="V281" s="2" t="s">
        <v>29</v>
      </c>
      <c r="W281" s="2" t="s">
        <v>29</v>
      </c>
      <c r="X281" s="157" t="s">
        <v>314</v>
      </c>
      <c r="Y281" s="288">
        <v>6816.8030000000008</v>
      </c>
      <c r="Z281" s="294">
        <v>1133.3560000000002</v>
      </c>
      <c r="AA281" s="295">
        <v>6000.12</v>
      </c>
      <c r="AB281" s="92">
        <v>73601.472000000009</v>
      </c>
      <c r="AC281" s="92">
        <v>950.01900000000012</v>
      </c>
      <c r="AD281" s="291">
        <f t="shared" si="33"/>
        <v>2.9777322910916282</v>
      </c>
      <c r="AE281" s="292">
        <f t="shared" si="30"/>
        <v>213.33333333333334</v>
      </c>
      <c r="AF281" s="291">
        <f t="shared" si="34"/>
        <v>2.3290587192642249</v>
      </c>
      <c r="AG281" s="100">
        <v>962294.37883600022</v>
      </c>
      <c r="AH281" s="99">
        <v>3853410.4000000004</v>
      </c>
      <c r="AI281" s="109">
        <v>2375047.5</v>
      </c>
      <c r="AJ281" s="106">
        <v>1478362.9000000001</v>
      </c>
      <c r="AK281" s="123">
        <v>93.333333333333314</v>
      </c>
      <c r="AL281" s="123">
        <v>116.66666666666667</v>
      </c>
      <c r="AM281" s="123">
        <v>0</v>
      </c>
      <c r="AN281" s="123">
        <v>3.3333333333333335</v>
      </c>
      <c r="AO281" s="123">
        <v>0</v>
      </c>
      <c r="AP281" s="123">
        <v>0</v>
      </c>
      <c r="AQ281" s="123">
        <v>0</v>
      </c>
      <c r="AR281" s="123">
        <v>0</v>
      </c>
      <c r="AS281" s="123">
        <v>0</v>
      </c>
      <c r="AT281" s="123">
        <v>0</v>
      </c>
      <c r="AU281" s="199">
        <v>0</v>
      </c>
      <c r="AV281" s="199">
        <v>0</v>
      </c>
      <c r="AW281" s="199">
        <v>0</v>
      </c>
      <c r="AX281" s="199">
        <v>0</v>
      </c>
      <c r="AY281" s="199">
        <v>0</v>
      </c>
      <c r="AZ281" s="199">
        <v>0</v>
      </c>
      <c r="BA281" s="199">
        <v>0</v>
      </c>
      <c r="BB281" s="199">
        <v>0</v>
      </c>
      <c r="BC281" s="199">
        <v>3.3333333333333335</v>
      </c>
      <c r="BD281" s="199">
        <v>16.666666666666664</v>
      </c>
      <c r="BE281" s="199">
        <v>0</v>
      </c>
      <c r="BF281" s="199">
        <v>0</v>
      </c>
      <c r="BG281" s="199">
        <v>0</v>
      </c>
      <c r="BH281" s="199">
        <v>0</v>
      </c>
      <c r="BI281" s="199">
        <v>0</v>
      </c>
      <c r="BJ281" s="199">
        <v>13.333333333333334</v>
      </c>
      <c r="BK281" s="199">
        <v>0</v>
      </c>
      <c r="BL281" s="199">
        <v>0</v>
      </c>
      <c r="BM281" s="199">
        <v>0</v>
      </c>
      <c r="BN281" s="199">
        <v>0</v>
      </c>
      <c r="BO281" s="199">
        <v>0</v>
      </c>
      <c r="BP281" s="199">
        <v>0</v>
      </c>
      <c r="BQ281" s="199">
        <v>0</v>
      </c>
      <c r="BR281" s="199">
        <v>0</v>
      </c>
      <c r="BS281" s="199">
        <v>0</v>
      </c>
      <c r="BT281" s="199">
        <v>0</v>
      </c>
      <c r="BU281" s="199">
        <v>0</v>
      </c>
      <c r="BV281" s="199">
        <v>0</v>
      </c>
      <c r="BW281" s="199">
        <v>0</v>
      </c>
      <c r="BX281" s="199">
        <v>10</v>
      </c>
      <c r="BY281" s="199">
        <v>33.333333333333329</v>
      </c>
      <c r="BZ281" s="199">
        <v>0</v>
      </c>
      <c r="CA281" s="199">
        <v>0</v>
      </c>
      <c r="CB281" s="199">
        <v>0</v>
      </c>
      <c r="CC281" s="199">
        <v>3.3333333333333335</v>
      </c>
      <c r="CD281" s="199">
        <v>13.333333333333334</v>
      </c>
      <c r="CE281" s="199">
        <v>0</v>
      </c>
      <c r="CF281" s="199">
        <v>0</v>
      </c>
      <c r="CG281" s="199">
        <v>0</v>
      </c>
      <c r="CH281" s="199">
        <v>0</v>
      </c>
      <c r="CI281" s="199">
        <v>0</v>
      </c>
      <c r="CJ281" s="199">
        <v>0</v>
      </c>
      <c r="CK281" s="199">
        <v>0</v>
      </c>
      <c r="CL281" s="199">
        <v>0</v>
      </c>
      <c r="CM281" s="199">
        <v>0</v>
      </c>
      <c r="CN281" s="199">
        <v>116.66666666666667</v>
      </c>
      <c r="CO281" s="199">
        <v>0</v>
      </c>
      <c r="CP281" s="199">
        <v>0</v>
      </c>
      <c r="CQ281" s="199">
        <v>0</v>
      </c>
      <c r="CR281" s="199">
        <v>0</v>
      </c>
      <c r="CS281" s="199">
        <v>0</v>
      </c>
      <c r="CT281" s="199">
        <v>0</v>
      </c>
      <c r="CU281" s="199">
        <v>0</v>
      </c>
      <c r="CV281" s="199">
        <v>0</v>
      </c>
      <c r="CW281" s="199">
        <v>0</v>
      </c>
      <c r="CX281" s="199">
        <v>0</v>
      </c>
      <c r="CY281" s="199">
        <v>0</v>
      </c>
      <c r="CZ281" s="199">
        <v>0</v>
      </c>
      <c r="DA281" s="199">
        <v>0</v>
      </c>
      <c r="DB281" s="199">
        <v>0</v>
      </c>
      <c r="DC281" s="199">
        <v>0</v>
      </c>
      <c r="DD281" s="199">
        <v>0</v>
      </c>
      <c r="DE281" s="199">
        <v>0</v>
      </c>
      <c r="DF281" s="199">
        <v>0</v>
      </c>
      <c r="DG281" s="199">
        <v>0</v>
      </c>
      <c r="DH281" s="199">
        <v>0</v>
      </c>
      <c r="DI281" s="199">
        <v>0</v>
      </c>
      <c r="DJ281" s="199">
        <v>0</v>
      </c>
      <c r="DK281" s="199">
        <v>0</v>
      </c>
      <c r="DL281" s="199">
        <v>0</v>
      </c>
      <c r="DM281" s="199">
        <v>0</v>
      </c>
      <c r="DN281" s="199">
        <v>0</v>
      </c>
      <c r="DO281" s="199">
        <v>0</v>
      </c>
      <c r="DP281" s="199">
        <v>0</v>
      </c>
      <c r="DQ281" s="199">
        <v>0</v>
      </c>
      <c r="DR281" s="199">
        <v>0</v>
      </c>
      <c r="DS281" s="199">
        <v>0</v>
      </c>
      <c r="DT281" s="199">
        <v>0</v>
      </c>
      <c r="DU281" s="199">
        <v>0</v>
      </c>
      <c r="DV281" s="199">
        <v>0</v>
      </c>
      <c r="DW281" s="199">
        <v>0</v>
      </c>
      <c r="DX281" s="199">
        <v>0</v>
      </c>
      <c r="DY281" s="199">
        <v>0</v>
      </c>
      <c r="DZ281" s="199">
        <v>0</v>
      </c>
      <c r="EA281" s="199">
        <v>0</v>
      </c>
      <c r="EB281" s="199">
        <v>0</v>
      </c>
      <c r="EC281" s="199">
        <v>3.3333333333333335</v>
      </c>
      <c r="ED281" s="199">
        <v>0</v>
      </c>
      <c r="EE281" s="199">
        <v>0</v>
      </c>
      <c r="EF281" s="199">
        <v>0</v>
      </c>
      <c r="EG281" s="199">
        <v>0</v>
      </c>
      <c r="EH281" s="199">
        <v>0</v>
      </c>
      <c r="EI281" s="199">
        <v>0</v>
      </c>
      <c r="EJ281" s="199">
        <v>0</v>
      </c>
      <c r="EK281" s="199">
        <v>0</v>
      </c>
      <c r="EL281" s="199">
        <v>0</v>
      </c>
      <c r="EM281" s="199">
        <v>0</v>
      </c>
      <c r="EN281" s="199">
        <v>0</v>
      </c>
      <c r="EO281" s="199">
        <v>0</v>
      </c>
      <c r="EP281" s="199">
        <v>0</v>
      </c>
      <c r="EQ281" s="199">
        <v>0</v>
      </c>
      <c r="ER281" s="199">
        <v>0</v>
      </c>
      <c r="ES281" s="199">
        <v>0</v>
      </c>
    </row>
    <row r="282" spans="1:149" ht="12" customHeight="1">
      <c r="A282" s="54" t="s">
        <v>40</v>
      </c>
      <c r="B282" s="2" t="s">
        <v>103</v>
      </c>
      <c r="C282" s="2" t="s">
        <v>101</v>
      </c>
      <c r="D282" s="2" t="s">
        <v>57</v>
      </c>
      <c r="E282" s="87" t="s">
        <v>113</v>
      </c>
      <c r="F282" s="4">
        <v>0.496</v>
      </c>
      <c r="G282" s="2">
        <v>0.5</v>
      </c>
      <c r="H282" s="2">
        <v>6208</v>
      </c>
      <c r="I282" s="64">
        <v>91.2</v>
      </c>
      <c r="J282" s="64">
        <v>4.0199999999999996</v>
      </c>
      <c r="K282" s="2">
        <v>15.76</v>
      </c>
      <c r="L282" s="2">
        <v>7.6</v>
      </c>
      <c r="M282" s="2">
        <v>5.0000000000000001E-4</v>
      </c>
      <c r="N282" s="2">
        <v>0.63</v>
      </c>
      <c r="O282" s="2">
        <v>0.18</v>
      </c>
      <c r="P282" s="2">
        <v>0.82</v>
      </c>
      <c r="Q282" s="2">
        <v>1</v>
      </c>
      <c r="R282" s="2">
        <v>0.03</v>
      </c>
      <c r="S282" s="2">
        <v>5.5E-2</v>
      </c>
      <c r="T282" s="2">
        <v>2.5000000000000001E-2</v>
      </c>
      <c r="U282" s="2">
        <v>2.2999999999999998</v>
      </c>
      <c r="V282" s="2">
        <v>76</v>
      </c>
      <c r="W282" s="2">
        <v>15</v>
      </c>
      <c r="X282" s="297" t="s">
        <v>315</v>
      </c>
      <c r="Y282" s="288">
        <v>9200.1840000000011</v>
      </c>
      <c r="Z282" s="289">
        <v>1116.6890000000001</v>
      </c>
      <c r="AA282" s="290">
        <v>8333.5</v>
      </c>
      <c r="AB282" s="92">
        <v>108868.84400000001</v>
      </c>
      <c r="AC282" s="92">
        <v>916.68499999999995</v>
      </c>
      <c r="AD282" s="291">
        <f t="shared" si="33"/>
        <v>2.9622201249133804</v>
      </c>
      <c r="AE282" s="292">
        <f t="shared" si="30"/>
        <v>256.66666666666669</v>
      </c>
      <c r="AF282" s="291">
        <f t="shared" si="34"/>
        <v>2.4093694704528197</v>
      </c>
      <c r="AG282" s="98">
        <v>1227825.9560280002</v>
      </c>
      <c r="AH282" s="99">
        <v>501676.7</v>
      </c>
      <c r="AI282" s="213">
        <v>470009.4</v>
      </c>
      <c r="AJ282" s="106">
        <v>31667.300000000003</v>
      </c>
      <c r="AK282" s="114">
        <v>100</v>
      </c>
      <c r="AL282" s="123">
        <v>136.66666666666669</v>
      </c>
      <c r="AM282" s="123">
        <v>0</v>
      </c>
      <c r="AN282" s="123">
        <v>16.666666666666668</v>
      </c>
      <c r="AO282" s="123">
        <v>0</v>
      </c>
      <c r="AP282" s="123">
        <v>3.3333333333333335</v>
      </c>
      <c r="AQ282" s="123">
        <v>0</v>
      </c>
      <c r="AR282" s="123">
        <v>0</v>
      </c>
      <c r="AS282" s="123">
        <v>0</v>
      </c>
      <c r="AT282" s="123">
        <v>0</v>
      </c>
      <c r="AU282" s="199">
        <v>0</v>
      </c>
      <c r="AV282" s="199">
        <v>0</v>
      </c>
      <c r="AW282" s="199">
        <v>0</v>
      </c>
      <c r="AX282" s="199">
        <v>0</v>
      </c>
      <c r="AY282" s="199">
        <v>0</v>
      </c>
      <c r="AZ282" s="199">
        <v>0</v>
      </c>
      <c r="BA282" s="199">
        <v>0</v>
      </c>
      <c r="BB282" s="199">
        <v>0</v>
      </c>
      <c r="BC282" s="199">
        <v>3.3333333333333335</v>
      </c>
      <c r="BD282" s="199">
        <v>6.666666666666667</v>
      </c>
      <c r="BE282" s="199">
        <v>0</v>
      </c>
      <c r="BF282" s="199">
        <v>0</v>
      </c>
      <c r="BG282" s="199">
        <v>0</v>
      </c>
      <c r="BH282" s="199">
        <v>0</v>
      </c>
      <c r="BI282" s="199">
        <v>0</v>
      </c>
      <c r="BJ282" s="199">
        <v>0</v>
      </c>
      <c r="BK282" s="199">
        <v>0</v>
      </c>
      <c r="BL282" s="199">
        <v>0</v>
      </c>
      <c r="BM282" s="199">
        <v>0</v>
      </c>
      <c r="BN282" s="199">
        <v>0</v>
      </c>
      <c r="BO282" s="199">
        <v>0</v>
      </c>
      <c r="BP282" s="199">
        <v>0</v>
      </c>
      <c r="BQ282" s="199">
        <v>0</v>
      </c>
      <c r="BR282" s="199">
        <v>0</v>
      </c>
      <c r="BS282" s="199">
        <v>0</v>
      </c>
      <c r="BT282" s="199">
        <v>0</v>
      </c>
      <c r="BU282" s="199">
        <v>0</v>
      </c>
      <c r="BV282" s="199">
        <v>0</v>
      </c>
      <c r="BW282" s="199">
        <v>3.3333333333333335</v>
      </c>
      <c r="BX282" s="199">
        <v>30</v>
      </c>
      <c r="BY282" s="199">
        <v>43.333333333333336</v>
      </c>
      <c r="BZ282" s="199">
        <v>0</v>
      </c>
      <c r="CA282" s="199">
        <v>0</v>
      </c>
      <c r="CB282" s="199">
        <v>0</v>
      </c>
      <c r="CC282" s="199">
        <v>6.666666666666667</v>
      </c>
      <c r="CD282" s="199">
        <v>6.666666666666667</v>
      </c>
      <c r="CE282" s="199">
        <v>0</v>
      </c>
      <c r="CF282" s="199">
        <v>0</v>
      </c>
      <c r="CG282" s="199">
        <v>0</v>
      </c>
      <c r="CH282" s="199">
        <v>0</v>
      </c>
      <c r="CI282" s="199">
        <v>0</v>
      </c>
      <c r="CJ282" s="199">
        <v>0</v>
      </c>
      <c r="CK282" s="199">
        <v>0</v>
      </c>
      <c r="CL282" s="199">
        <v>3.3333333333333335</v>
      </c>
      <c r="CM282" s="199">
        <v>0</v>
      </c>
      <c r="CN282" s="199">
        <v>126.66666666666666</v>
      </c>
      <c r="CO282" s="199">
        <v>3.3333333333333335</v>
      </c>
      <c r="CP282" s="199">
        <v>0</v>
      </c>
      <c r="CQ282" s="199">
        <v>0</v>
      </c>
      <c r="CR282" s="199">
        <v>3.3333333333333335</v>
      </c>
      <c r="CS282" s="199">
        <v>0</v>
      </c>
      <c r="CT282" s="199">
        <v>0</v>
      </c>
      <c r="CU282" s="199">
        <v>0</v>
      </c>
      <c r="CV282" s="199">
        <v>0</v>
      </c>
      <c r="CW282" s="199">
        <v>0</v>
      </c>
      <c r="CX282" s="199">
        <v>0</v>
      </c>
      <c r="CY282" s="199">
        <v>0</v>
      </c>
      <c r="CZ282" s="199">
        <v>0</v>
      </c>
      <c r="DA282" s="199">
        <v>0</v>
      </c>
      <c r="DB282" s="199">
        <v>0</v>
      </c>
      <c r="DC282" s="199">
        <v>0</v>
      </c>
      <c r="DD282" s="199">
        <v>0</v>
      </c>
      <c r="DE282" s="199">
        <v>0</v>
      </c>
      <c r="DF282" s="199">
        <v>0</v>
      </c>
      <c r="DG282" s="199">
        <v>0</v>
      </c>
      <c r="DH282" s="199">
        <v>0</v>
      </c>
      <c r="DI282" s="199">
        <v>0</v>
      </c>
      <c r="DJ282" s="199">
        <v>0</v>
      </c>
      <c r="DK282" s="199">
        <v>0</v>
      </c>
      <c r="DL282" s="199">
        <v>0</v>
      </c>
      <c r="DM282" s="199">
        <v>0</v>
      </c>
      <c r="DN282" s="199">
        <v>0</v>
      </c>
      <c r="DO282" s="199">
        <v>0</v>
      </c>
      <c r="DP282" s="199">
        <v>0</v>
      </c>
      <c r="DQ282" s="199">
        <v>0</v>
      </c>
      <c r="DR282" s="199">
        <v>0</v>
      </c>
      <c r="DS282" s="199">
        <v>0</v>
      </c>
      <c r="DT282" s="199">
        <v>0</v>
      </c>
      <c r="DU282" s="199">
        <v>0</v>
      </c>
      <c r="DV282" s="199">
        <v>0</v>
      </c>
      <c r="DW282" s="199">
        <v>0</v>
      </c>
      <c r="DX282" s="199">
        <v>0</v>
      </c>
      <c r="DY282" s="199">
        <v>10</v>
      </c>
      <c r="DZ282" s="199">
        <v>0</v>
      </c>
      <c r="EA282" s="199">
        <v>0</v>
      </c>
      <c r="EB282" s="199">
        <v>0</v>
      </c>
      <c r="EC282" s="199">
        <v>6.666666666666667</v>
      </c>
      <c r="ED282" s="199">
        <v>0</v>
      </c>
      <c r="EE282" s="199">
        <v>0</v>
      </c>
      <c r="EF282" s="199">
        <v>0</v>
      </c>
      <c r="EG282" s="199">
        <v>3.3333333333333335</v>
      </c>
      <c r="EH282" s="199">
        <v>0</v>
      </c>
      <c r="EI282" s="199">
        <v>0</v>
      </c>
      <c r="EJ282" s="199">
        <v>0</v>
      </c>
      <c r="EK282" s="199">
        <v>0</v>
      </c>
      <c r="EL282" s="199">
        <v>0</v>
      </c>
      <c r="EM282" s="199">
        <v>0</v>
      </c>
      <c r="EN282" s="199">
        <v>0</v>
      </c>
      <c r="EO282" s="199">
        <v>0</v>
      </c>
      <c r="EP282" s="199">
        <v>0</v>
      </c>
      <c r="EQ282" s="199">
        <v>0</v>
      </c>
      <c r="ER282" s="199">
        <v>0</v>
      </c>
      <c r="ES282" s="199">
        <v>0</v>
      </c>
    </row>
    <row r="283" spans="1:149" ht="12" customHeight="1" thickBot="1">
      <c r="A283" s="60" t="s">
        <v>40</v>
      </c>
      <c r="B283" s="12" t="s">
        <v>103</v>
      </c>
      <c r="C283" s="12" t="s">
        <v>101</v>
      </c>
      <c r="D283" s="12" t="s">
        <v>57</v>
      </c>
      <c r="E283" s="89" t="s">
        <v>114</v>
      </c>
      <c r="F283" s="14">
        <v>4</v>
      </c>
      <c r="G283" s="2" t="s">
        <v>29</v>
      </c>
      <c r="H283" s="2">
        <v>6219</v>
      </c>
      <c r="I283" s="64">
        <v>90.2</v>
      </c>
      <c r="J283" s="64">
        <v>4.34</v>
      </c>
      <c r="K283" s="2">
        <v>15.54</v>
      </c>
      <c r="L283" s="2">
        <v>7.59</v>
      </c>
      <c r="M283" s="2" t="s">
        <v>29</v>
      </c>
      <c r="N283" s="2">
        <v>0.63</v>
      </c>
      <c r="O283" s="2">
        <v>0.18</v>
      </c>
      <c r="P283" s="2">
        <v>0.83</v>
      </c>
      <c r="Q283" s="2">
        <v>1</v>
      </c>
      <c r="R283" s="2">
        <v>3.4000000000000002E-2</v>
      </c>
      <c r="S283" s="2">
        <v>5.8000000000000003E-2</v>
      </c>
      <c r="T283" s="2">
        <v>2.5000000000000001E-2</v>
      </c>
      <c r="U283" s="2">
        <v>2.2999999999999998</v>
      </c>
      <c r="V283" s="2" t="s">
        <v>29</v>
      </c>
      <c r="W283" s="2" t="s">
        <v>29</v>
      </c>
      <c r="X283" s="157" t="s">
        <v>314</v>
      </c>
      <c r="Y283" s="288">
        <v>17233.678</v>
      </c>
      <c r="Z283" s="289">
        <v>1950.0390000000002</v>
      </c>
      <c r="AA283" s="290">
        <v>15650.313000000002</v>
      </c>
      <c r="AB283" s="93">
        <v>158603.17200000002</v>
      </c>
      <c r="AC283" s="93">
        <v>950.01900000000012</v>
      </c>
      <c r="AD283" s="291">
        <f t="shared" si="33"/>
        <v>2.9777322910916282</v>
      </c>
      <c r="AE283" s="292">
        <f t="shared" si="30"/>
        <v>426.66666666666674</v>
      </c>
      <c r="AF283" s="291">
        <f t="shared" si="34"/>
        <v>2.6300887149282062</v>
      </c>
      <c r="AG283" s="101">
        <v>1011732.6342480002</v>
      </c>
      <c r="AH283" s="102">
        <v>683347</v>
      </c>
      <c r="AI283" s="110">
        <v>653346.4</v>
      </c>
      <c r="AJ283" s="110">
        <v>30000.600000000002</v>
      </c>
      <c r="AK283" s="123">
        <v>173.33333333333337</v>
      </c>
      <c r="AL283" s="123">
        <v>213.33333333333334</v>
      </c>
      <c r="AM283" s="123">
        <v>0</v>
      </c>
      <c r="AN283" s="123">
        <v>40</v>
      </c>
      <c r="AO283" s="123">
        <v>0</v>
      </c>
      <c r="AP283" s="123">
        <v>0</v>
      </c>
      <c r="AQ283" s="123">
        <v>0</v>
      </c>
      <c r="AR283" s="123">
        <v>0</v>
      </c>
      <c r="AS283" s="123">
        <v>0</v>
      </c>
      <c r="AT283" s="123">
        <v>0</v>
      </c>
      <c r="AU283" s="199">
        <v>0</v>
      </c>
      <c r="AV283" s="199">
        <v>0</v>
      </c>
      <c r="AW283" s="199">
        <v>0</v>
      </c>
      <c r="AX283" s="199">
        <v>0</v>
      </c>
      <c r="AY283" s="199">
        <v>0</v>
      </c>
      <c r="AZ283" s="199">
        <v>0</v>
      </c>
      <c r="BA283" s="199">
        <v>0</v>
      </c>
      <c r="BB283" s="199">
        <v>0</v>
      </c>
      <c r="BC283" s="199">
        <v>6.666666666666667</v>
      </c>
      <c r="BD283" s="199">
        <v>53.333333333333336</v>
      </c>
      <c r="BE283" s="199">
        <v>0</v>
      </c>
      <c r="BF283" s="199">
        <v>0</v>
      </c>
      <c r="BG283" s="199">
        <v>0</v>
      </c>
      <c r="BH283" s="199">
        <v>0</v>
      </c>
      <c r="BI283" s="199">
        <v>0</v>
      </c>
      <c r="BJ283" s="199">
        <v>0</v>
      </c>
      <c r="BK283" s="199">
        <v>0</v>
      </c>
      <c r="BL283" s="199">
        <v>0</v>
      </c>
      <c r="BM283" s="199">
        <v>0</v>
      </c>
      <c r="BN283" s="199">
        <v>0</v>
      </c>
      <c r="BO283" s="199">
        <v>0</v>
      </c>
      <c r="BP283" s="199">
        <v>0</v>
      </c>
      <c r="BQ283" s="199">
        <v>0</v>
      </c>
      <c r="BR283" s="199">
        <v>6.666666666666667</v>
      </c>
      <c r="BS283" s="199">
        <v>0</v>
      </c>
      <c r="BT283" s="199">
        <v>0</v>
      </c>
      <c r="BU283" s="199">
        <v>0</v>
      </c>
      <c r="BV283" s="199">
        <v>0</v>
      </c>
      <c r="BW283" s="199">
        <v>6.666666666666667</v>
      </c>
      <c r="BX283" s="199">
        <v>53.333333333333336</v>
      </c>
      <c r="BY283" s="199">
        <v>13.333333333333334</v>
      </c>
      <c r="BZ283" s="199">
        <v>0</v>
      </c>
      <c r="CA283" s="199">
        <v>0</v>
      </c>
      <c r="CB283" s="199">
        <v>0</v>
      </c>
      <c r="CC283" s="199">
        <v>0</v>
      </c>
      <c r="CD283" s="199">
        <v>33.333333333333329</v>
      </c>
      <c r="CE283" s="199">
        <v>0</v>
      </c>
      <c r="CF283" s="199">
        <v>0</v>
      </c>
      <c r="CG283" s="199">
        <v>0</v>
      </c>
      <c r="CH283" s="199">
        <v>0</v>
      </c>
      <c r="CI283" s="199">
        <v>0</v>
      </c>
      <c r="CJ283" s="199">
        <v>0</v>
      </c>
      <c r="CK283" s="199">
        <v>0</v>
      </c>
      <c r="CL283" s="199">
        <v>0</v>
      </c>
      <c r="CM283" s="199">
        <v>0</v>
      </c>
      <c r="CN283" s="199">
        <v>173.33333333333334</v>
      </c>
      <c r="CO283" s="199">
        <v>40</v>
      </c>
      <c r="CP283" s="199">
        <v>0</v>
      </c>
      <c r="CQ283" s="199">
        <v>0</v>
      </c>
      <c r="CR283" s="199">
        <v>0</v>
      </c>
      <c r="CS283" s="199">
        <v>0</v>
      </c>
      <c r="CT283" s="199">
        <v>0</v>
      </c>
      <c r="CU283" s="199">
        <v>0</v>
      </c>
      <c r="CV283" s="199">
        <v>0</v>
      </c>
      <c r="CW283" s="199">
        <v>0</v>
      </c>
      <c r="CX283" s="199">
        <v>0</v>
      </c>
      <c r="CY283" s="199">
        <v>0</v>
      </c>
      <c r="CZ283" s="199">
        <v>0</v>
      </c>
      <c r="DA283" s="199">
        <v>0</v>
      </c>
      <c r="DB283" s="199">
        <v>0</v>
      </c>
      <c r="DC283" s="199">
        <v>0</v>
      </c>
      <c r="DD283" s="199">
        <v>0</v>
      </c>
      <c r="DE283" s="199">
        <v>0</v>
      </c>
      <c r="DF283" s="199">
        <v>0</v>
      </c>
      <c r="DG283" s="199">
        <v>0</v>
      </c>
      <c r="DH283" s="199">
        <v>0</v>
      </c>
      <c r="DI283" s="199">
        <v>0</v>
      </c>
      <c r="DJ283" s="199">
        <v>0</v>
      </c>
      <c r="DK283" s="199">
        <v>0</v>
      </c>
      <c r="DL283" s="199">
        <v>0</v>
      </c>
      <c r="DM283" s="199">
        <v>0</v>
      </c>
      <c r="DN283" s="199">
        <v>0</v>
      </c>
      <c r="DO283" s="199">
        <v>0</v>
      </c>
      <c r="DP283" s="199">
        <v>0</v>
      </c>
      <c r="DQ283" s="199">
        <v>0</v>
      </c>
      <c r="DR283" s="199">
        <v>0</v>
      </c>
      <c r="DS283" s="199">
        <v>0</v>
      </c>
      <c r="DT283" s="199">
        <v>0</v>
      </c>
      <c r="DU283" s="199">
        <v>0</v>
      </c>
      <c r="DV283" s="199">
        <v>0</v>
      </c>
      <c r="DW283" s="199">
        <v>0</v>
      </c>
      <c r="DX283" s="199">
        <v>0</v>
      </c>
      <c r="DY283" s="199">
        <v>13.333333333333334</v>
      </c>
      <c r="DZ283" s="199">
        <v>6.666666666666667</v>
      </c>
      <c r="EA283" s="199">
        <v>0</v>
      </c>
      <c r="EB283" s="199">
        <v>0</v>
      </c>
      <c r="EC283" s="199">
        <v>20</v>
      </c>
      <c r="ED283" s="199">
        <v>0</v>
      </c>
      <c r="EE283" s="199">
        <v>0</v>
      </c>
      <c r="EF283" s="199">
        <v>0</v>
      </c>
      <c r="EG283" s="199">
        <v>0</v>
      </c>
      <c r="EH283" s="199">
        <v>0</v>
      </c>
      <c r="EI283" s="199">
        <v>0</v>
      </c>
      <c r="EJ283" s="199">
        <v>0</v>
      </c>
      <c r="EK283" s="199">
        <v>0</v>
      </c>
      <c r="EL283" s="199">
        <v>0</v>
      </c>
      <c r="EM283" s="199">
        <v>0</v>
      </c>
      <c r="EN283" s="199">
        <v>0</v>
      </c>
      <c r="EO283" s="199">
        <v>0</v>
      </c>
      <c r="EP283" s="199">
        <v>0</v>
      </c>
      <c r="EQ283" s="199">
        <v>0</v>
      </c>
      <c r="ER283" s="199">
        <v>0</v>
      </c>
      <c r="ES283" s="199">
        <v>0</v>
      </c>
    </row>
    <row r="284" spans="1:149" ht="12" customHeight="1">
      <c r="A284" s="59" t="s">
        <v>40</v>
      </c>
      <c r="B284" s="11" t="s">
        <v>105</v>
      </c>
      <c r="C284" s="11" t="s">
        <v>32</v>
      </c>
      <c r="D284" s="11" t="s">
        <v>57</v>
      </c>
      <c r="E284" s="90" t="s">
        <v>113</v>
      </c>
      <c r="F284" s="13">
        <v>0.51700000000000002</v>
      </c>
      <c r="G284" s="2">
        <v>1</v>
      </c>
      <c r="H284" s="2">
        <v>5896</v>
      </c>
      <c r="I284" s="64">
        <v>91.5</v>
      </c>
      <c r="J284" s="64">
        <v>3.43</v>
      </c>
      <c r="K284" s="2">
        <v>21.03</v>
      </c>
      <c r="L284" s="2">
        <v>7.42</v>
      </c>
      <c r="M284" s="2">
        <v>5.0000000000000001E-4</v>
      </c>
      <c r="N284" s="2">
        <v>0.62</v>
      </c>
      <c r="O284" s="2">
        <v>8.2000000000000003E-2</v>
      </c>
      <c r="P284" s="2">
        <v>0.76</v>
      </c>
      <c r="Q284" s="2">
        <v>0.84</v>
      </c>
      <c r="R284" s="2">
        <v>3.5999999999999997E-2</v>
      </c>
      <c r="S284" s="2">
        <v>0.04</v>
      </c>
      <c r="T284" s="2">
        <v>1.4E-2</v>
      </c>
      <c r="U284" s="2">
        <v>2.1</v>
      </c>
      <c r="V284" s="2">
        <v>85</v>
      </c>
      <c r="W284" s="2">
        <v>13</v>
      </c>
      <c r="X284" s="297" t="s">
        <v>315</v>
      </c>
      <c r="Y284" s="288">
        <v>5883.4510000000009</v>
      </c>
      <c r="Z284" s="289">
        <v>2216.7110000000002</v>
      </c>
      <c r="AA284" s="290">
        <v>3900.0780000000004</v>
      </c>
      <c r="AB284" s="94">
        <v>84218.35100000001</v>
      </c>
      <c r="AC284" s="94">
        <v>933.35200000000009</v>
      </c>
      <c r="AD284" s="291">
        <f t="shared" si="33"/>
        <v>2.970045462425337</v>
      </c>
      <c r="AE284" s="292">
        <f t="shared" si="30"/>
        <v>213.33333333333331</v>
      </c>
      <c r="AF284" s="291">
        <f t="shared" si="34"/>
        <v>2.3290587192642245</v>
      </c>
      <c r="AG284" s="98">
        <v>1058136.0289640003</v>
      </c>
      <c r="AH284" s="99">
        <v>2106708.8000000003</v>
      </c>
      <c r="AI284" s="213">
        <v>1035020.7000000001</v>
      </c>
      <c r="AJ284" s="106">
        <v>1071688.1000000001</v>
      </c>
      <c r="AK284" s="114">
        <v>86.666666666666671</v>
      </c>
      <c r="AL284" s="123">
        <v>76.666666666666657</v>
      </c>
      <c r="AM284" s="123">
        <v>23.333333333333336</v>
      </c>
      <c r="AN284" s="123">
        <v>26.666666666666661</v>
      </c>
      <c r="AO284" s="123">
        <v>0</v>
      </c>
      <c r="AP284" s="123">
        <v>0</v>
      </c>
      <c r="AQ284" s="123">
        <v>0</v>
      </c>
      <c r="AR284" s="123">
        <v>0</v>
      </c>
      <c r="AS284" s="123">
        <v>0</v>
      </c>
      <c r="AT284" s="123">
        <v>0</v>
      </c>
      <c r="AU284" s="199">
        <v>0</v>
      </c>
      <c r="AV284" s="199">
        <v>0</v>
      </c>
      <c r="AW284" s="199">
        <v>0</v>
      </c>
      <c r="AX284" s="199">
        <v>0</v>
      </c>
      <c r="AY284" s="199">
        <v>0</v>
      </c>
      <c r="AZ284" s="199">
        <v>0</v>
      </c>
      <c r="BA284" s="199">
        <v>0</v>
      </c>
      <c r="BB284" s="199">
        <v>0</v>
      </c>
      <c r="BC284" s="199">
        <v>6.666666666666667</v>
      </c>
      <c r="BD284" s="199">
        <v>23.333333333333336</v>
      </c>
      <c r="BE284" s="199">
        <v>0</v>
      </c>
      <c r="BF284" s="199">
        <v>0</v>
      </c>
      <c r="BG284" s="199">
        <v>0</v>
      </c>
      <c r="BH284" s="199">
        <v>0</v>
      </c>
      <c r="BI284" s="199">
        <v>0</v>
      </c>
      <c r="BJ284" s="199">
        <v>0</v>
      </c>
      <c r="BK284" s="199">
        <v>0</v>
      </c>
      <c r="BL284" s="199">
        <v>0</v>
      </c>
      <c r="BM284" s="199">
        <v>0</v>
      </c>
      <c r="BN284" s="199">
        <v>0</v>
      </c>
      <c r="BO284" s="199">
        <v>0</v>
      </c>
      <c r="BP284" s="199">
        <v>0</v>
      </c>
      <c r="BQ284" s="199">
        <v>0</v>
      </c>
      <c r="BR284" s="199">
        <v>0</v>
      </c>
      <c r="BS284" s="199">
        <v>0</v>
      </c>
      <c r="BT284" s="199">
        <v>3.3333333333333335</v>
      </c>
      <c r="BU284" s="199">
        <v>0</v>
      </c>
      <c r="BV284" s="199">
        <v>3.3333333333333335</v>
      </c>
      <c r="BW284" s="199">
        <v>3.3333333333333335</v>
      </c>
      <c r="BX284" s="199">
        <v>10</v>
      </c>
      <c r="BY284" s="199">
        <v>26.666666666666668</v>
      </c>
      <c r="BZ284" s="199">
        <v>0</v>
      </c>
      <c r="CA284" s="199">
        <v>0</v>
      </c>
      <c r="CB284" s="199">
        <v>0</v>
      </c>
      <c r="CC284" s="199">
        <v>6.666666666666667</v>
      </c>
      <c r="CD284" s="199">
        <v>3.3333333333333335</v>
      </c>
      <c r="CE284" s="199">
        <v>0</v>
      </c>
      <c r="CF284" s="199">
        <v>0</v>
      </c>
      <c r="CG284" s="199">
        <v>0</v>
      </c>
      <c r="CH284" s="199">
        <v>0</v>
      </c>
      <c r="CI284" s="199">
        <v>0</v>
      </c>
      <c r="CJ284" s="199">
        <v>0</v>
      </c>
      <c r="CK284" s="199">
        <v>0</v>
      </c>
      <c r="CL284" s="199">
        <v>0</v>
      </c>
      <c r="CM284" s="199">
        <v>0</v>
      </c>
      <c r="CN284" s="199">
        <v>56.666666666666664</v>
      </c>
      <c r="CO284" s="199">
        <v>13.333333333333334</v>
      </c>
      <c r="CP284" s="199">
        <v>0</v>
      </c>
      <c r="CQ284" s="199">
        <v>3.3333333333333335</v>
      </c>
      <c r="CR284" s="199">
        <v>3.3333333333333335</v>
      </c>
      <c r="CS284" s="199">
        <v>0</v>
      </c>
      <c r="CT284" s="199">
        <v>0</v>
      </c>
      <c r="CU284" s="199">
        <v>0</v>
      </c>
      <c r="CV284" s="199">
        <v>0</v>
      </c>
      <c r="CW284" s="199">
        <v>0</v>
      </c>
      <c r="CX284" s="199">
        <v>0</v>
      </c>
      <c r="CY284" s="199">
        <v>0</v>
      </c>
      <c r="CZ284" s="199">
        <v>0</v>
      </c>
      <c r="DA284" s="199">
        <v>0</v>
      </c>
      <c r="DB284" s="199">
        <v>0</v>
      </c>
      <c r="DC284" s="199">
        <v>0</v>
      </c>
      <c r="DD284" s="199">
        <v>0</v>
      </c>
      <c r="DE284" s="199">
        <v>0</v>
      </c>
      <c r="DF284" s="199">
        <v>0</v>
      </c>
      <c r="DG284" s="199">
        <v>0</v>
      </c>
      <c r="DH284" s="199">
        <v>0</v>
      </c>
      <c r="DI284" s="199">
        <v>0</v>
      </c>
      <c r="DJ284" s="199">
        <v>0</v>
      </c>
      <c r="DK284" s="199">
        <v>0</v>
      </c>
      <c r="DL284" s="199">
        <v>13.333333333333334</v>
      </c>
      <c r="DM284" s="199">
        <v>0</v>
      </c>
      <c r="DN284" s="199">
        <v>10</v>
      </c>
      <c r="DO284" s="199">
        <v>0</v>
      </c>
      <c r="DP284" s="199">
        <v>0</v>
      </c>
      <c r="DQ284" s="199">
        <v>0</v>
      </c>
      <c r="DR284" s="199">
        <v>0</v>
      </c>
      <c r="DS284" s="199">
        <v>0</v>
      </c>
      <c r="DT284" s="199">
        <v>0</v>
      </c>
      <c r="DU284" s="199">
        <v>0</v>
      </c>
      <c r="DV284" s="199">
        <v>0</v>
      </c>
      <c r="DW284" s="199">
        <v>0</v>
      </c>
      <c r="DX284" s="199">
        <v>16.666666666666664</v>
      </c>
      <c r="DY284" s="199">
        <v>3.3333333333333335</v>
      </c>
      <c r="DZ284" s="199">
        <v>3.3333333333333335</v>
      </c>
      <c r="EA284" s="199">
        <v>0</v>
      </c>
      <c r="EB284" s="199">
        <v>0</v>
      </c>
      <c r="EC284" s="199">
        <v>3.3333333333333335</v>
      </c>
      <c r="ED284" s="199">
        <v>0</v>
      </c>
      <c r="EE284" s="199">
        <v>0</v>
      </c>
      <c r="EF284" s="199">
        <v>0</v>
      </c>
      <c r="EG284" s="199">
        <v>0</v>
      </c>
      <c r="EH284" s="199">
        <v>0</v>
      </c>
      <c r="EI284" s="199">
        <v>0</v>
      </c>
      <c r="EJ284" s="199">
        <v>0</v>
      </c>
      <c r="EK284" s="199">
        <v>0</v>
      </c>
      <c r="EL284" s="199">
        <v>0</v>
      </c>
      <c r="EM284" s="199">
        <v>0</v>
      </c>
      <c r="EN284" s="199">
        <v>0</v>
      </c>
      <c r="EO284" s="199">
        <v>0</v>
      </c>
      <c r="EP284" s="199">
        <v>0</v>
      </c>
      <c r="EQ284" s="199">
        <v>0</v>
      </c>
      <c r="ER284" s="199">
        <v>0</v>
      </c>
      <c r="ES284" s="199">
        <v>0</v>
      </c>
    </row>
    <row r="285" spans="1:149" ht="12" customHeight="1">
      <c r="A285" s="54" t="s">
        <v>40</v>
      </c>
      <c r="B285" s="2" t="s">
        <v>105</v>
      </c>
      <c r="C285" s="2" t="s">
        <v>32</v>
      </c>
      <c r="D285" s="2" t="s">
        <v>57</v>
      </c>
      <c r="E285" s="88" t="s">
        <v>114</v>
      </c>
      <c r="F285" s="4">
        <v>3.5</v>
      </c>
      <c r="G285" s="2" t="s">
        <v>29</v>
      </c>
      <c r="H285" s="2">
        <v>6778</v>
      </c>
      <c r="I285" s="64">
        <v>83.7</v>
      </c>
      <c r="J285" s="64">
        <v>3.95</v>
      </c>
      <c r="K285" s="2">
        <v>16.91</v>
      </c>
      <c r="L285" s="2">
        <v>7.45</v>
      </c>
      <c r="M285" s="2" t="s">
        <v>29</v>
      </c>
      <c r="N285" s="2">
        <v>0.64</v>
      </c>
      <c r="O285" s="2">
        <v>7.4999999999999997E-2</v>
      </c>
      <c r="P285" s="2">
        <v>0.72</v>
      </c>
      <c r="Q285" s="2">
        <v>0.8</v>
      </c>
      <c r="R285" s="2">
        <v>3.7999999999999999E-2</v>
      </c>
      <c r="S285" s="2">
        <v>0.04</v>
      </c>
      <c r="T285" s="2">
        <v>1.4999999999999999E-2</v>
      </c>
      <c r="U285" s="2">
        <v>1.6</v>
      </c>
      <c r="V285" s="2" t="s">
        <v>29</v>
      </c>
      <c r="W285" s="2" t="s">
        <v>29</v>
      </c>
      <c r="X285" s="297" t="s">
        <v>315</v>
      </c>
      <c r="Y285" s="288">
        <v>8000.16</v>
      </c>
      <c r="Z285" s="289">
        <v>1066.6880000000001</v>
      </c>
      <c r="AA285" s="290">
        <v>7083.4750000000004</v>
      </c>
      <c r="AB285" s="92">
        <v>104785.429</v>
      </c>
      <c r="AC285" s="97" t="s">
        <v>115</v>
      </c>
      <c r="AD285" s="97"/>
      <c r="AE285" s="292">
        <f t="shared" si="30"/>
        <v>260</v>
      </c>
      <c r="AF285" s="291"/>
      <c r="AG285" s="100">
        <v>1790211.8701880004</v>
      </c>
      <c r="AH285" s="99">
        <v>2070041.4000000001</v>
      </c>
      <c r="AI285" s="109">
        <v>855017.10000000009</v>
      </c>
      <c r="AJ285" s="106">
        <v>1215024.3</v>
      </c>
      <c r="AK285" s="123">
        <v>90</v>
      </c>
      <c r="AL285" s="123">
        <v>163.33333333333331</v>
      </c>
      <c r="AM285" s="123">
        <v>0</v>
      </c>
      <c r="AN285" s="123">
        <v>6.666666666666667</v>
      </c>
      <c r="AO285" s="123">
        <v>0</v>
      </c>
      <c r="AP285" s="123">
        <v>0</v>
      </c>
      <c r="AQ285" s="123">
        <v>0</v>
      </c>
      <c r="AR285" s="123">
        <v>0</v>
      </c>
      <c r="AS285" s="123">
        <v>0</v>
      </c>
      <c r="AT285" s="123">
        <v>0</v>
      </c>
      <c r="AU285" s="199">
        <v>0</v>
      </c>
      <c r="AV285" s="199">
        <v>0</v>
      </c>
      <c r="AW285" s="199">
        <v>0</v>
      </c>
      <c r="AX285" s="199">
        <v>0</v>
      </c>
      <c r="AY285" s="199">
        <v>0</v>
      </c>
      <c r="AZ285" s="199">
        <v>0</v>
      </c>
      <c r="BA285" s="199">
        <v>0</v>
      </c>
      <c r="BB285" s="199">
        <v>0</v>
      </c>
      <c r="BC285" s="199">
        <v>0</v>
      </c>
      <c r="BD285" s="199">
        <v>13.333333333333334</v>
      </c>
      <c r="BE285" s="199">
        <v>0</v>
      </c>
      <c r="BF285" s="199">
        <v>0</v>
      </c>
      <c r="BG285" s="199">
        <v>0</v>
      </c>
      <c r="BH285" s="199">
        <v>0</v>
      </c>
      <c r="BI285" s="199">
        <v>0</v>
      </c>
      <c r="BJ285" s="199">
        <v>0</v>
      </c>
      <c r="BK285" s="199">
        <v>0</v>
      </c>
      <c r="BL285" s="199">
        <v>0</v>
      </c>
      <c r="BM285" s="199">
        <v>16.666666666666664</v>
      </c>
      <c r="BN285" s="199">
        <v>0</v>
      </c>
      <c r="BO285" s="199">
        <v>0</v>
      </c>
      <c r="BP285" s="199">
        <v>0</v>
      </c>
      <c r="BQ285" s="199">
        <v>0</v>
      </c>
      <c r="BR285" s="199">
        <v>0</v>
      </c>
      <c r="BS285" s="199">
        <v>0</v>
      </c>
      <c r="BT285" s="199">
        <v>0</v>
      </c>
      <c r="BU285" s="199">
        <v>0</v>
      </c>
      <c r="BV285" s="199">
        <v>0</v>
      </c>
      <c r="BW285" s="199">
        <v>0</v>
      </c>
      <c r="BX285" s="199">
        <v>6.666666666666667</v>
      </c>
      <c r="BY285" s="199">
        <v>43.333333333333336</v>
      </c>
      <c r="BZ285" s="199">
        <v>0</v>
      </c>
      <c r="CA285" s="199">
        <v>0</v>
      </c>
      <c r="CB285" s="199">
        <v>0</v>
      </c>
      <c r="CC285" s="199">
        <v>6.666666666666667</v>
      </c>
      <c r="CD285" s="199">
        <v>3.3333333333333335</v>
      </c>
      <c r="CE285" s="199">
        <v>0</v>
      </c>
      <c r="CF285" s="199">
        <v>0</v>
      </c>
      <c r="CG285" s="199">
        <v>0</v>
      </c>
      <c r="CH285" s="199">
        <v>0</v>
      </c>
      <c r="CI285" s="199">
        <v>0</v>
      </c>
      <c r="CJ285" s="199">
        <v>0</v>
      </c>
      <c r="CK285" s="199">
        <v>0</v>
      </c>
      <c r="CL285" s="199">
        <v>13.333333333333334</v>
      </c>
      <c r="CM285" s="199">
        <v>0</v>
      </c>
      <c r="CN285" s="199">
        <v>133.33333333333331</v>
      </c>
      <c r="CO285" s="199">
        <v>16.666666666666664</v>
      </c>
      <c r="CP285" s="199">
        <v>0</v>
      </c>
      <c r="CQ285" s="199">
        <v>0</v>
      </c>
      <c r="CR285" s="199">
        <v>0</v>
      </c>
      <c r="CS285" s="199">
        <v>0</v>
      </c>
      <c r="CT285" s="199">
        <v>0</v>
      </c>
      <c r="CU285" s="199">
        <v>0</v>
      </c>
      <c r="CV285" s="199">
        <v>0</v>
      </c>
      <c r="CW285" s="199">
        <v>0</v>
      </c>
      <c r="CX285" s="199">
        <v>0</v>
      </c>
      <c r="CY285" s="199">
        <v>0</v>
      </c>
      <c r="CZ285" s="199">
        <v>0</v>
      </c>
      <c r="DA285" s="199">
        <v>0</v>
      </c>
      <c r="DB285" s="199">
        <v>0</v>
      </c>
      <c r="DC285" s="199">
        <v>0</v>
      </c>
      <c r="DD285" s="199">
        <v>0</v>
      </c>
      <c r="DE285" s="199">
        <v>0</v>
      </c>
      <c r="DF285" s="199">
        <v>0</v>
      </c>
      <c r="DG285" s="199">
        <v>0</v>
      </c>
      <c r="DH285" s="199">
        <v>0</v>
      </c>
      <c r="DI285" s="199">
        <v>0</v>
      </c>
      <c r="DJ285" s="199">
        <v>0</v>
      </c>
      <c r="DK285" s="199">
        <v>0</v>
      </c>
      <c r="DL285" s="199">
        <v>0</v>
      </c>
      <c r="DM285" s="199">
        <v>0</v>
      </c>
      <c r="DN285" s="199">
        <v>0</v>
      </c>
      <c r="DO285" s="199">
        <v>0</v>
      </c>
      <c r="DP285" s="199">
        <v>0</v>
      </c>
      <c r="DQ285" s="199">
        <v>0</v>
      </c>
      <c r="DR285" s="199">
        <v>0</v>
      </c>
      <c r="DS285" s="199">
        <v>0</v>
      </c>
      <c r="DT285" s="199">
        <v>0</v>
      </c>
      <c r="DU285" s="199">
        <v>0</v>
      </c>
      <c r="DV285" s="199">
        <v>0</v>
      </c>
      <c r="DW285" s="199">
        <v>0</v>
      </c>
      <c r="DX285" s="199">
        <v>0</v>
      </c>
      <c r="DY285" s="199">
        <v>3.3333333333333335</v>
      </c>
      <c r="DZ285" s="199">
        <v>0</v>
      </c>
      <c r="EA285" s="199">
        <v>0</v>
      </c>
      <c r="EB285" s="199">
        <v>0</v>
      </c>
      <c r="EC285" s="199">
        <v>3.3333333333333335</v>
      </c>
      <c r="ED285" s="199">
        <v>0</v>
      </c>
      <c r="EE285" s="199">
        <v>0</v>
      </c>
      <c r="EF285" s="199">
        <v>0</v>
      </c>
      <c r="EG285" s="199">
        <v>0</v>
      </c>
      <c r="EH285" s="199">
        <v>0</v>
      </c>
      <c r="EI285" s="199">
        <v>0</v>
      </c>
      <c r="EJ285" s="199">
        <v>0</v>
      </c>
      <c r="EK285" s="199">
        <v>0</v>
      </c>
      <c r="EL285" s="199">
        <v>0</v>
      </c>
      <c r="EM285" s="199">
        <v>0</v>
      </c>
      <c r="EN285" s="199">
        <v>0</v>
      </c>
      <c r="EO285" s="199">
        <v>0</v>
      </c>
      <c r="EP285" s="199">
        <v>0</v>
      </c>
      <c r="EQ285" s="199">
        <v>0</v>
      </c>
      <c r="ER285" s="199">
        <v>0</v>
      </c>
      <c r="ES285" s="199">
        <v>0</v>
      </c>
    </row>
    <row r="286" spans="1:149" ht="12" customHeight="1">
      <c r="A286" s="54" t="s">
        <v>40</v>
      </c>
      <c r="B286" s="2" t="s">
        <v>18</v>
      </c>
      <c r="C286" s="2" t="s">
        <v>32</v>
      </c>
      <c r="D286" s="2" t="s">
        <v>57</v>
      </c>
      <c r="E286" s="87" t="s">
        <v>113</v>
      </c>
      <c r="F286" s="4">
        <v>0.48799999999999999</v>
      </c>
      <c r="G286" s="2">
        <v>0.8</v>
      </c>
      <c r="H286" s="2">
        <v>6502</v>
      </c>
      <c r="I286" s="64">
        <v>79.599999999999994</v>
      </c>
      <c r="J286" s="64">
        <v>3.97</v>
      </c>
      <c r="K286" s="2">
        <v>22.12</v>
      </c>
      <c r="L286" s="2">
        <v>7.51</v>
      </c>
      <c r="M286" s="2">
        <v>7.0000000000000001E-3</v>
      </c>
      <c r="N286" s="2">
        <v>0.48</v>
      </c>
      <c r="O286" s="2">
        <v>5.2999999999999999E-2</v>
      </c>
      <c r="P286" s="2">
        <v>0.71</v>
      </c>
      <c r="Q286" s="2">
        <v>0.76</v>
      </c>
      <c r="R286" s="2">
        <v>6.0999999999999999E-2</v>
      </c>
      <c r="S286" s="2">
        <v>4.2999999999999997E-2</v>
      </c>
      <c r="T286" s="2">
        <v>1.2E-2</v>
      </c>
      <c r="U286" s="2">
        <v>1.7</v>
      </c>
      <c r="V286" s="2">
        <v>98</v>
      </c>
      <c r="W286" s="2">
        <v>13</v>
      </c>
      <c r="X286" s="297" t="s">
        <v>315</v>
      </c>
      <c r="Y286" s="288">
        <v>19400.388000000003</v>
      </c>
      <c r="Z286" s="289">
        <v>6866.804000000001</v>
      </c>
      <c r="AA286" s="290">
        <v>13466.936000000002</v>
      </c>
      <c r="AB286" s="92">
        <v>228754.57500000001</v>
      </c>
      <c r="AC286" s="92">
        <v>9933.5320000000011</v>
      </c>
      <c r="AD286" s="291">
        <f>LOG(AC286)</f>
        <v>3.9971036951593732</v>
      </c>
      <c r="AE286" s="292">
        <f t="shared" si="30"/>
        <v>1300</v>
      </c>
      <c r="AF286" s="291">
        <f>LOG(AE286)</f>
        <v>3.1139433523068369</v>
      </c>
      <c r="AG286" s="98">
        <v>2030340.5393320005</v>
      </c>
      <c r="AH286" s="99">
        <v>250005</v>
      </c>
      <c r="AI286" s="213">
        <v>180003.6</v>
      </c>
      <c r="AJ286" s="106">
        <v>70001.400000000009</v>
      </c>
      <c r="AK286" s="114">
        <v>46.666666666666671</v>
      </c>
      <c r="AL286" s="123">
        <v>33.333333333333329</v>
      </c>
      <c r="AM286" s="123">
        <v>780</v>
      </c>
      <c r="AN286" s="123">
        <v>440</v>
      </c>
      <c r="AO286" s="123">
        <v>0</v>
      </c>
      <c r="AP286" s="123">
        <v>0</v>
      </c>
      <c r="AQ286" s="123">
        <v>0</v>
      </c>
      <c r="AR286" s="123">
        <v>0</v>
      </c>
      <c r="AS286" s="123">
        <v>0</v>
      </c>
      <c r="AT286" s="123">
        <v>0</v>
      </c>
      <c r="AU286" s="199">
        <v>0</v>
      </c>
      <c r="AV286" s="199">
        <v>0</v>
      </c>
      <c r="AW286" s="199">
        <v>0</v>
      </c>
      <c r="AX286" s="199">
        <v>0</v>
      </c>
      <c r="AY286" s="199">
        <v>0</v>
      </c>
      <c r="AZ286" s="199">
        <v>0</v>
      </c>
      <c r="BA286" s="199">
        <v>0</v>
      </c>
      <c r="BB286" s="199">
        <v>0</v>
      </c>
      <c r="BC286" s="199">
        <v>6.666666666666667</v>
      </c>
      <c r="BD286" s="199">
        <v>3.3333333333333335</v>
      </c>
      <c r="BE286" s="199">
        <v>0</v>
      </c>
      <c r="BF286" s="199">
        <v>0</v>
      </c>
      <c r="BG286" s="199">
        <v>0</v>
      </c>
      <c r="BH286" s="199">
        <v>0</v>
      </c>
      <c r="BI286" s="199">
        <v>0</v>
      </c>
      <c r="BJ286" s="199">
        <v>0</v>
      </c>
      <c r="BK286" s="199">
        <v>0</v>
      </c>
      <c r="BL286" s="199">
        <v>0</v>
      </c>
      <c r="BM286" s="199">
        <v>0</v>
      </c>
      <c r="BN286" s="199">
        <v>0</v>
      </c>
      <c r="BO286" s="199">
        <v>0</v>
      </c>
      <c r="BP286" s="199">
        <v>0</v>
      </c>
      <c r="BQ286" s="199">
        <v>0</v>
      </c>
      <c r="BR286" s="199">
        <v>0</v>
      </c>
      <c r="BS286" s="199">
        <v>0</v>
      </c>
      <c r="BT286" s="199">
        <v>0</v>
      </c>
      <c r="BU286" s="199">
        <v>0</v>
      </c>
      <c r="BV286" s="199">
        <v>0</v>
      </c>
      <c r="BW286" s="199">
        <v>0</v>
      </c>
      <c r="BX286" s="199">
        <v>3.3333333333333335</v>
      </c>
      <c r="BY286" s="199">
        <v>30</v>
      </c>
      <c r="BZ286" s="199">
        <v>0</v>
      </c>
      <c r="CA286" s="199">
        <v>0</v>
      </c>
      <c r="CB286" s="199">
        <v>0</v>
      </c>
      <c r="CC286" s="199">
        <v>0</v>
      </c>
      <c r="CD286" s="199">
        <v>3.3333333333333335</v>
      </c>
      <c r="CE286" s="199">
        <v>0</v>
      </c>
      <c r="CF286" s="199">
        <v>0</v>
      </c>
      <c r="CG286" s="199">
        <v>0</v>
      </c>
      <c r="CH286" s="199">
        <v>0</v>
      </c>
      <c r="CI286" s="199">
        <v>0</v>
      </c>
      <c r="CJ286" s="199">
        <v>0</v>
      </c>
      <c r="CK286" s="199">
        <v>0</v>
      </c>
      <c r="CL286" s="199">
        <v>0</v>
      </c>
      <c r="CM286" s="199">
        <v>0</v>
      </c>
      <c r="CN286" s="199">
        <v>33.333333333333329</v>
      </c>
      <c r="CO286" s="199">
        <v>0</v>
      </c>
      <c r="CP286" s="199">
        <v>0</v>
      </c>
      <c r="CQ286" s="199">
        <v>0</v>
      </c>
      <c r="CR286" s="199">
        <v>0</v>
      </c>
      <c r="CS286" s="199">
        <v>0</v>
      </c>
      <c r="CT286" s="199">
        <v>0</v>
      </c>
      <c r="CU286" s="199">
        <v>0</v>
      </c>
      <c r="CV286" s="199">
        <v>0</v>
      </c>
      <c r="CW286" s="199">
        <v>0</v>
      </c>
      <c r="CX286" s="199">
        <v>0</v>
      </c>
      <c r="CY286" s="199">
        <v>0</v>
      </c>
      <c r="CZ286" s="199">
        <v>0</v>
      </c>
      <c r="DA286" s="199">
        <v>0</v>
      </c>
      <c r="DB286" s="199">
        <v>0</v>
      </c>
      <c r="DC286" s="199">
        <v>0</v>
      </c>
      <c r="DD286" s="199">
        <v>0</v>
      </c>
      <c r="DE286" s="199">
        <v>0</v>
      </c>
      <c r="DF286" s="199">
        <v>0</v>
      </c>
      <c r="DG286" s="199">
        <v>0</v>
      </c>
      <c r="DH286" s="199">
        <v>0</v>
      </c>
      <c r="DI286" s="199">
        <v>0</v>
      </c>
      <c r="DJ286" s="199">
        <v>0</v>
      </c>
      <c r="DK286" s="199">
        <v>0</v>
      </c>
      <c r="DL286" s="199">
        <v>0</v>
      </c>
      <c r="DM286" s="199">
        <v>0</v>
      </c>
      <c r="DN286" s="199">
        <v>0</v>
      </c>
      <c r="DO286" s="199">
        <v>0</v>
      </c>
      <c r="DP286" s="199">
        <v>0</v>
      </c>
      <c r="DQ286" s="199">
        <v>0</v>
      </c>
      <c r="DR286" s="199">
        <v>0</v>
      </c>
      <c r="DS286" s="199">
        <v>780</v>
      </c>
      <c r="DT286" s="199">
        <v>0</v>
      </c>
      <c r="DU286" s="199">
        <v>0</v>
      </c>
      <c r="DV286" s="199">
        <v>0</v>
      </c>
      <c r="DW286" s="199">
        <v>0</v>
      </c>
      <c r="DX286" s="199">
        <v>340</v>
      </c>
      <c r="DY286" s="199">
        <v>0</v>
      </c>
      <c r="DZ286" s="199">
        <v>0</v>
      </c>
      <c r="EA286" s="199">
        <v>0</v>
      </c>
      <c r="EB286" s="199">
        <v>0</v>
      </c>
      <c r="EC286" s="199">
        <v>100</v>
      </c>
      <c r="ED286" s="199">
        <v>0</v>
      </c>
      <c r="EE286" s="199">
        <v>0</v>
      </c>
      <c r="EF286" s="199">
        <v>0</v>
      </c>
      <c r="EG286" s="199">
        <v>0</v>
      </c>
      <c r="EH286" s="199">
        <v>0</v>
      </c>
      <c r="EI286" s="199">
        <v>0</v>
      </c>
      <c r="EJ286" s="199">
        <v>0</v>
      </c>
      <c r="EK286" s="199">
        <v>0</v>
      </c>
      <c r="EL286" s="199">
        <v>0</v>
      </c>
      <c r="EM286" s="199">
        <v>0</v>
      </c>
      <c r="EN286" s="199">
        <v>0</v>
      </c>
      <c r="EO286" s="199">
        <v>0</v>
      </c>
      <c r="EP286" s="199">
        <v>0</v>
      </c>
      <c r="EQ286" s="199">
        <v>0</v>
      </c>
      <c r="ER286" s="199">
        <v>0</v>
      </c>
      <c r="ES286" s="199">
        <v>0</v>
      </c>
    </row>
    <row r="287" spans="1:149" ht="12" customHeight="1" thickBot="1">
      <c r="A287" s="60" t="s">
        <v>40</v>
      </c>
      <c r="B287" s="12" t="s">
        <v>18</v>
      </c>
      <c r="C287" s="12" t="s">
        <v>32</v>
      </c>
      <c r="D287" s="12" t="s">
        <v>57</v>
      </c>
      <c r="E287" s="89" t="s">
        <v>114</v>
      </c>
      <c r="F287" s="14">
        <v>4.0999999999999996</v>
      </c>
      <c r="G287" s="2" t="s">
        <v>29</v>
      </c>
      <c r="H287" s="2">
        <v>7087</v>
      </c>
      <c r="I287" s="64">
        <v>69.8</v>
      </c>
      <c r="J287" s="64">
        <v>4.07</v>
      </c>
      <c r="K287" s="2">
        <v>21.83</v>
      </c>
      <c r="L287" s="2">
        <v>7.39</v>
      </c>
      <c r="M287" s="2" t="s">
        <v>29</v>
      </c>
      <c r="N287" s="2">
        <v>0.5</v>
      </c>
      <c r="O287" s="2">
        <v>4.9000000000000002E-2</v>
      </c>
      <c r="P287" s="2">
        <v>0.66</v>
      </c>
      <c r="Q287" s="2">
        <v>0.71</v>
      </c>
      <c r="R287" s="2">
        <v>8.4000000000000005E-2</v>
      </c>
      <c r="S287" s="2">
        <v>4.2999999999999997E-2</v>
      </c>
      <c r="T287" s="2">
        <v>1.2999999999999999E-2</v>
      </c>
      <c r="U287" s="2">
        <v>1.5</v>
      </c>
      <c r="V287" s="2" t="s">
        <v>29</v>
      </c>
      <c r="W287" s="2" t="s">
        <v>29</v>
      </c>
      <c r="X287" s="297" t="s">
        <v>315</v>
      </c>
      <c r="Y287" s="288">
        <v>14433.622000000001</v>
      </c>
      <c r="Z287" s="289">
        <v>1500.03</v>
      </c>
      <c r="AA287" s="290">
        <v>13233.598000000002</v>
      </c>
      <c r="AB287" s="93">
        <v>187587.08500000002</v>
      </c>
      <c r="AC287" s="93">
        <v>5616.7790000000005</v>
      </c>
      <c r="AD287" s="291">
        <f>LOG(AC287)</f>
        <v>3.7494873362904753</v>
      </c>
      <c r="AE287" s="292">
        <f t="shared" si="30"/>
        <v>500</v>
      </c>
      <c r="AF287" s="291">
        <f>LOG(AE287)</f>
        <v>2.6989700043360187</v>
      </c>
      <c r="AG287" s="101">
        <v>1983375.1333760004</v>
      </c>
      <c r="AH287" s="102">
        <v>1351693.7000000002</v>
      </c>
      <c r="AI287" s="110">
        <v>768348.70000000007</v>
      </c>
      <c r="AJ287" s="110">
        <v>583345</v>
      </c>
      <c r="AK287" s="123">
        <v>300</v>
      </c>
      <c r="AL287" s="123">
        <v>160</v>
      </c>
      <c r="AM287" s="123">
        <v>10</v>
      </c>
      <c r="AN287" s="123">
        <v>30</v>
      </c>
      <c r="AO287" s="123">
        <v>0</v>
      </c>
      <c r="AP287" s="123">
        <v>0</v>
      </c>
      <c r="AQ287" s="123">
        <v>0</v>
      </c>
      <c r="AR287" s="123">
        <v>0</v>
      </c>
      <c r="AS287" s="123">
        <v>0</v>
      </c>
      <c r="AT287" s="123">
        <v>0</v>
      </c>
      <c r="AU287" s="199">
        <v>0</v>
      </c>
      <c r="AV287" s="199">
        <v>0</v>
      </c>
      <c r="AW287" s="199">
        <v>0</v>
      </c>
      <c r="AX287" s="199">
        <v>0</v>
      </c>
      <c r="AY287" s="199">
        <v>0</v>
      </c>
      <c r="AZ287" s="199">
        <v>0</v>
      </c>
      <c r="BA287" s="199">
        <v>0</v>
      </c>
      <c r="BB287" s="199">
        <v>0</v>
      </c>
      <c r="BC287" s="199">
        <v>10</v>
      </c>
      <c r="BD287" s="199">
        <v>30</v>
      </c>
      <c r="BE287" s="199">
        <v>0</v>
      </c>
      <c r="BF287" s="199">
        <v>0</v>
      </c>
      <c r="BG287" s="199">
        <v>0</v>
      </c>
      <c r="BH287" s="199">
        <v>0</v>
      </c>
      <c r="BI287" s="199">
        <v>0</v>
      </c>
      <c r="BJ287" s="199">
        <v>0</v>
      </c>
      <c r="BK287" s="199">
        <v>0</v>
      </c>
      <c r="BL287" s="199">
        <v>0</v>
      </c>
      <c r="BM287" s="199">
        <v>0</v>
      </c>
      <c r="BN287" s="199">
        <v>0</v>
      </c>
      <c r="BO287" s="199">
        <v>0</v>
      </c>
      <c r="BP287" s="199">
        <v>0</v>
      </c>
      <c r="BQ287" s="199">
        <v>0</v>
      </c>
      <c r="BR287" s="199">
        <v>0</v>
      </c>
      <c r="BS287" s="199">
        <v>0</v>
      </c>
      <c r="BT287" s="199">
        <v>0</v>
      </c>
      <c r="BU287" s="199">
        <v>0</v>
      </c>
      <c r="BV287" s="199">
        <v>0</v>
      </c>
      <c r="BW287" s="199">
        <v>10</v>
      </c>
      <c r="BX287" s="199">
        <v>40</v>
      </c>
      <c r="BY287" s="199">
        <v>190</v>
      </c>
      <c r="BZ287" s="199">
        <v>0</v>
      </c>
      <c r="CA287" s="199">
        <v>0</v>
      </c>
      <c r="CB287" s="199">
        <v>0</v>
      </c>
      <c r="CC287" s="199">
        <v>20</v>
      </c>
      <c r="CD287" s="199">
        <v>0</v>
      </c>
      <c r="CE287" s="199">
        <v>0</v>
      </c>
      <c r="CF287" s="199">
        <v>0</v>
      </c>
      <c r="CG287" s="199">
        <v>0</v>
      </c>
      <c r="CH287" s="199">
        <v>0</v>
      </c>
      <c r="CI287" s="199">
        <v>0</v>
      </c>
      <c r="CJ287" s="199">
        <v>0</v>
      </c>
      <c r="CK287" s="199">
        <v>0</v>
      </c>
      <c r="CL287" s="199">
        <v>20</v>
      </c>
      <c r="CM287" s="199">
        <v>0</v>
      </c>
      <c r="CN287" s="199">
        <v>120</v>
      </c>
      <c r="CO287" s="199">
        <v>20</v>
      </c>
      <c r="CP287" s="199">
        <v>0</v>
      </c>
      <c r="CQ287" s="199">
        <v>0</v>
      </c>
      <c r="CR287" s="199">
        <v>0</v>
      </c>
      <c r="CS287" s="199">
        <v>0</v>
      </c>
      <c r="CT287" s="199">
        <v>0</v>
      </c>
      <c r="CU287" s="199">
        <v>0</v>
      </c>
      <c r="CV287" s="199">
        <v>0</v>
      </c>
      <c r="CW287" s="199">
        <v>0</v>
      </c>
      <c r="CX287" s="199">
        <v>0</v>
      </c>
      <c r="CY287" s="199">
        <v>0</v>
      </c>
      <c r="CZ287" s="199">
        <v>0</v>
      </c>
      <c r="DA287" s="199">
        <v>0</v>
      </c>
      <c r="DB287" s="199">
        <v>0</v>
      </c>
      <c r="DC287" s="199">
        <v>0</v>
      </c>
      <c r="DD287" s="199">
        <v>0</v>
      </c>
      <c r="DE287" s="199">
        <v>0</v>
      </c>
      <c r="DF287" s="199">
        <v>0</v>
      </c>
      <c r="DG287" s="199">
        <v>0</v>
      </c>
      <c r="DH287" s="199">
        <v>0</v>
      </c>
      <c r="DI287" s="199">
        <v>0</v>
      </c>
      <c r="DJ287" s="199">
        <v>0</v>
      </c>
      <c r="DK287" s="199">
        <v>0</v>
      </c>
      <c r="DL287" s="199">
        <v>0</v>
      </c>
      <c r="DM287" s="199">
        <v>0</v>
      </c>
      <c r="DN287" s="199">
        <v>0</v>
      </c>
      <c r="DO287" s="199">
        <v>0</v>
      </c>
      <c r="DP287" s="199">
        <v>0</v>
      </c>
      <c r="DQ287" s="199">
        <v>0</v>
      </c>
      <c r="DR287" s="199">
        <v>0</v>
      </c>
      <c r="DS287" s="199">
        <v>10</v>
      </c>
      <c r="DT287" s="199">
        <v>0</v>
      </c>
      <c r="DU287" s="199">
        <v>0</v>
      </c>
      <c r="DV287" s="199">
        <v>0</v>
      </c>
      <c r="DW287" s="199">
        <v>0</v>
      </c>
      <c r="DX287" s="199">
        <v>0</v>
      </c>
      <c r="DY287" s="199">
        <v>0</v>
      </c>
      <c r="DZ287" s="199">
        <v>0</v>
      </c>
      <c r="EA287" s="199">
        <v>0</v>
      </c>
      <c r="EB287" s="199">
        <v>0</v>
      </c>
      <c r="EC287" s="199">
        <v>30</v>
      </c>
      <c r="ED287" s="199">
        <v>0</v>
      </c>
      <c r="EE287" s="199">
        <v>0</v>
      </c>
      <c r="EF287" s="199">
        <v>0</v>
      </c>
      <c r="EG287" s="199">
        <v>0</v>
      </c>
      <c r="EH287" s="199">
        <v>0</v>
      </c>
      <c r="EI287" s="199">
        <v>0</v>
      </c>
      <c r="EJ287" s="199">
        <v>0</v>
      </c>
      <c r="EK287" s="199">
        <v>0</v>
      </c>
      <c r="EL287" s="199">
        <v>0</v>
      </c>
      <c r="EM287" s="199">
        <v>0</v>
      </c>
      <c r="EN287" s="199">
        <v>0</v>
      </c>
      <c r="EO287" s="199">
        <v>0</v>
      </c>
      <c r="EP287" s="199">
        <v>0</v>
      </c>
      <c r="EQ287" s="199">
        <v>0</v>
      </c>
      <c r="ER287" s="199">
        <v>0</v>
      </c>
      <c r="ES287" s="199">
        <v>0</v>
      </c>
    </row>
    <row r="288" spans="1:149" ht="12" customHeight="1">
      <c r="A288" s="59" t="s">
        <v>40</v>
      </c>
      <c r="B288" s="11" t="s">
        <v>20</v>
      </c>
      <c r="C288" s="11" t="s">
        <v>30</v>
      </c>
      <c r="D288" s="11" t="s">
        <v>57</v>
      </c>
      <c r="E288" s="90" t="s">
        <v>113</v>
      </c>
      <c r="F288" s="13">
        <v>0.505</v>
      </c>
      <c r="G288" s="2">
        <v>0.5</v>
      </c>
      <c r="H288" s="2">
        <v>8291</v>
      </c>
      <c r="I288" s="64">
        <v>104.8</v>
      </c>
      <c r="J288" s="64">
        <v>4.9400000000000004</v>
      </c>
      <c r="K288" s="2">
        <v>22.41</v>
      </c>
      <c r="L288" s="2">
        <v>7.78</v>
      </c>
      <c r="M288" s="2">
        <v>1.9E-2</v>
      </c>
      <c r="N288" s="2">
        <v>0.59</v>
      </c>
      <c r="O288" s="2">
        <v>1.2E-2</v>
      </c>
      <c r="P288" s="2">
        <v>0.83</v>
      </c>
      <c r="Q288" s="2">
        <v>0.84</v>
      </c>
      <c r="R288" s="2">
        <v>0.01</v>
      </c>
      <c r="S288" s="2">
        <v>5.2999999999999999E-2</v>
      </c>
      <c r="T288" s="2">
        <v>5.0000000000000001E-3</v>
      </c>
      <c r="U288" s="2">
        <v>1.7</v>
      </c>
      <c r="V288" s="2">
        <v>120</v>
      </c>
      <c r="W288" s="2">
        <v>12</v>
      </c>
      <c r="X288" s="157" t="s">
        <v>314</v>
      </c>
      <c r="Y288" s="288">
        <v>59767.862000000008</v>
      </c>
      <c r="Z288" s="289">
        <v>47100.942000000003</v>
      </c>
      <c r="AA288" s="290">
        <v>13650.273000000001</v>
      </c>
      <c r="AB288" s="94">
        <v>384457.68900000001</v>
      </c>
      <c r="AC288" s="94">
        <v>19383.721000000001</v>
      </c>
      <c r="AD288" s="291"/>
      <c r="AE288" s="292">
        <f t="shared" si="30"/>
        <v>656.66666666666674</v>
      </c>
      <c r="AF288" s="291"/>
      <c r="AG288" s="98">
        <v>3000428.1406960008</v>
      </c>
      <c r="AH288" s="99">
        <v>1556697.8000000003</v>
      </c>
      <c r="AI288" s="213">
        <v>1375027.5000000002</v>
      </c>
      <c r="AJ288" s="106">
        <v>181670.30000000002</v>
      </c>
      <c r="AK288" s="114">
        <v>43.333333333333329</v>
      </c>
      <c r="AL288" s="123">
        <v>283.33333333333337</v>
      </c>
      <c r="AM288" s="123">
        <v>266.66666666666669</v>
      </c>
      <c r="AN288" s="123">
        <v>63.333333333333329</v>
      </c>
      <c r="AO288" s="123">
        <v>0</v>
      </c>
      <c r="AP288" s="123">
        <v>0</v>
      </c>
      <c r="AQ288" s="123">
        <v>0</v>
      </c>
      <c r="AR288" s="123">
        <v>0</v>
      </c>
      <c r="AS288" s="123">
        <v>0</v>
      </c>
      <c r="AT288" s="123">
        <v>0</v>
      </c>
      <c r="AU288" s="199">
        <v>0</v>
      </c>
      <c r="AV288" s="199">
        <v>0</v>
      </c>
      <c r="AW288" s="199">
        <v>0</v>
      </c>
      <c r="AX288" s="199">
        <v>0</v>
      </c>
      <c r="AY288" s="199">
        <v>0</v>
      </c>
      <c r="AZ288" s="199">
        <v>0</v>
      </c>
      <c r="BA288" s="199">
        <v>0</v>
      </c>
      <c r="BB288" s="199">
        <v>0</v>
      </c>
      <c r="BC288" s="199">
        <v>10</v>
      </c>
      <c r="BD288" s="199">
        <v>0</v>
      </c>
      <c r="BE288" s="199">
        <v>10</v>
      </c>
      <c r="BF288" s="199">
        <v>0</v>
      </c>
      <c r="BG288" s="199">
        <v>0</v>
      </c>
      <c r="BH288" s="199">
        <v>0</v>
      </c>
      <c r="BI288" s="199">
        <v>0</v>
      </c>
      <c r="BJ288" s="199">
        <v>0</v>
      </c>
      <c r="BK288" s="199">
        <v>0</v>
      </c>
      <c r="BL288" s="199">
        <v>0</v>
      </c>
      <c r="BM288" s="199">
        <v>0</v>
      </c>
      <c r="BN288" s="199">
        <v>0</v>
      </c>
      <c r="BO288" s="199">
        <v>0</v>
      </c>
      <c r="BP288" s="199">
        <v>0</v>
      </c>
      <c r="BQ288" s="199">
        <v>0</v>
      </c>
      <c r="BR288" s="199">
        <v>0</v>
      </c>
      <c r="BS288" s="199">
        <v>0</v>
      </c>
      <c r="BT288" s="199">
        <v>0</v>
      </c>
      <c r="BU288" s="199">
        <v>0</v>
      </c>
      <c r="BV288" s="199">
        <v>0</v>
      </c>
      <c r="BW288" s="199">
        <v>3.3333333333333335</v>
      </c>
      <c r="BX288" s="199">
        <v>6.666666666666667</v>
      </c>
      <c r="BY288" s="199">
        <v>6.666666666666667</v>
      </c>
      <c r="BZ288" s="199">
        <v>0</v>
      </c>
      <c r="CA288" s="199">
        <v>0</v>
      </c>
      <c r="CB288" s="199">
        <v>0</v>
      </c>
      <c r="CC288" s="199">
        <v>6.666666666666667</v>
      </c>
      <c r="CD288" s="199">
        <v>0</v>
      </c>
      <c r="CE288" s="199">
        <v>0</v>
      </c>
      <c r="CF288" s="199">
        <v>0</v>
      </c>
      <c r="CG288" s="199">
        <v>0</v>
      </c>
      <c r="CH288" s="199">
        <v>0</v>
      </c>
      <c r="CI288" s="199">
        <v>0</v>
      </c>
      <c r="CJ288" s="199">
        <v>0</v>
      </c>
      <c r="CK288" s="199">
        <v>0</v>
      </c>
      <c r="CL288" s="199">
        <v>3.3333333333333335</v>
      </c>
      <c r="CM288" s="199">
        <v>0</v>
      </c>
      <c r="CN288" s="199">
        <v>166.66666666666669</v>
      </c>
      <c r="CO288" s="199">
        <v>70</v>
      </c>
      <c r="CP288" s="199">
        <v>0</v>
      </c>
      <c r="CQ288" s="199">
        <v>0</v>
      </c>
      <c r="CR288" s="199">
        <v>0</v>
      </c>
      <c r="CS288" s="199">
        <v>6.666666666666667</v>
      </c>
      <c r="CT288" s="199">
        <v>0</v>
      </c>
      <c r="CU288" s="199">
        <v>0</v>
      </c>
      <c r="CV288" s="199">
        <v>0</v>
      </c>
      <c r="CW288" s="199">
        <v>0</v>
      </c>
      <c r="CX288" s="199">
        <v>6.666666666666667</v>
      </c>
      <c r="CY288" s="199">
        <v>0</v>
      </c>
      <c r="CZ288" s="199">
        <v>0</v>
      </c>
      <c r="DA288" s="199">
        <v>0</v>
      </c>
      <c r="DB288" s="199">
        <v>0</v>
      </c>
      <c r="DC288" s="199">
        <v>0</v>
      </c>
      <c r="DD288" s="199">
        <v>0</v>
      </c>
      <c r="DE288" s="199">
        <v>0</v>
      </c>
      <c r="DF288" s="199">
        <v>0</v>
      </c>
      <c r="DG288" s="199">
        <v>0</v>
      </c>
      <c r="DH288" s="199">
        <v>0</v>
      </c>
      <c r="DI288" s="199">
        <v>30</v>
      </c>
      <c r="DJ288" s="199">
        <v>0</v>
      </c>
      <c r="DK288" s="199">
        <v>50</v>
      </c>
      <c r="DL288" s="199">
        <v>46.666666666666671</v>
      </c>
      <c r="DM288" s="199">
        <v>0</v>
      </c>
      <c r="DN288" s="199">
        <v>160</v>
      </c>
      <c r="DO288" s="199">
        <v>0</v>
      </c>
      <c r="DP288" s="199">
        <v>0</v>
      </c>
      <c r="DQ288" s="199">
        <v>0</v>
      </c>
      <c r="DR288" s="199">
        <v>0</v>
      </c>
      <c r="DS288" s="199">
        <v>10</v>
      </c>
      <c r="DT288" s="199">
        <v>0</v>
      </c>
      <c r="DU288" s="199">
        <v>0</v>
      </c>
      <c r="DV288" s="298">
        <v>0</v>
      </c>
      <c r="DW288" s="298">
        <v>0</v>
      </c>
      <c r="DX288" s="298">
        <v>0</v>
      </c>
      <c r="DY288" s="298">
        <v>6.666666666666667</v>
      </c>
      <c r="DZ288" s="298">
        <v>0</v>
      </c>
      <c r="EA288" s="298">
        <v>0</v>
      </c>
      <c r="EB288" s="298">
        <v>0</v>
      </c>
      <c r="EC288" s="298">
        <v>56.666666666666664</v>
      </c>
      <c r="ED288" s="298">
        <v>0</v>
      </c>
      <c r="EE288" s="298">
        <v>0</v>
      </c>
      <c r="EF288" s="298">
        <v>0</v>
      </c>
      <c r="EG288" s="298">
        <v>0</v>
      </c>
      <c r="EH288" s="298">
        <v>0</v>
      </c>
      <c r="EI288" s="298">
        <v>0</v>
      </c>
      <c r="EJ288" s="298">
        <v>0</v>
      </c>
      <c r="EK288" s="298">
        <v>0</v>
      </c>
      <c r="EL288" s="298">
        <v>0</v>
      </c>
      <c r="EM288" s="298">
        <v>0</v>
      </c>
      <c r="EN288" s="298">
        <v>0</v>
      </c>
      <c r="EO288" s="298">
        <v>0</v>
      </c>
      <c r="EP288" s="298">
        <v>0</v>
      </c>
      <c r="EQ288" s="298">
        <v>0</v>
      </c>
      <c r="ER288" s="298">
        <v>0</v>
      </c>
      <c r="ES288" s="298">
        <v>0</v>
      </c>
    </row>
    <row r="289" spans="1:149" ht="12" customHeight="1" thickBot="1">
      <c r="A289" s="54" t="s">
        <v>40</v>
      </c>
      <c r="B289" s="2" t="s">
        <v>20</v>
      </c>
      <c r="C289" s="2" t="s">
        <v>30</v>
      </c>
      <c r="D289" s="2" t="s">
        <v>57</v>
      </c>
      <c r="E289" s="88" t="s">
        <v>114</v>
      </c>
      <c r="F289" s="4">
        <v>2.7</v>
      </c>
      <c r="G289" s="2" t="s">
        <v>29</v>
      </c>
      <c r="H289" s="2">
        <v>8477</v>
      </c>
      <c r="I289" s="64">
        <v>88.5</v>
      </c>
      <c r="J289" s="64">
        <v>7.71</v>
      </c>
      <c r="K289" s="2">
        <v>20.74</v>
      </c>
      <c r="L289" s="2">
        <v>7.6</v>
      </c>
      <c r="M289" s="2" t="s">
        <v>29</v>
      </c>
      <c r="N289" s="2">
        <v>0.62</v>
      </c>
      <c r="O289" s="2">
        <v>1.0999999999999999E-2</v>
      </c>
      <c r="P289" s="2">
        <v>0.79</v>
      </c>
      <c r="Q289" s="2">
        <v>0.8</v>
      </c>
      <c r="R289" s="2">
        <v>0.01</v>
      </c>
      <c r="S289" s="2">
        <v>4.3999999999999997E-2</v>
      </c>
      <c r="T289" s="2">
        <v>5.0000000000000001E-3</v>
      </c>
      <c r="U289" s="2">
        <v>1.6</v>
      </c>
      <c r="V289" s="2" t="s">
        <v>29</v>
      </c>
      <c r="W289" s="2" t="s">
        <v>29</v>
      </c>
      <c r="X289" s="157" t="s">
        <v>314</v>
      </c>
      <c r="Y289" s="288">
        <v>70868.084000000003</v>
      </c>
      <c r="Z289" s="289">
        <v>51634.366000000002</v>
      </c>
      <c r="AA289" s="290">
        <v>20900.418000000001</v>
      </c>
      <c r="AB289" s="92">
        <v>418991.71300000005</v>
      </c>
      <c r="AC289" s="92">
        <v>11016.887000000001</v>
      </c>
      <c r="AD289" s="291">
        <f>LOG(AC289)</f>
        <v>4.0420588949047769</v>
      </c>
      <c r="AE289" s="292">
        <f t="shared" si="30"/>
        <v>5100</v>
      </c>
      <c r="AF289" s="291">
        <f>LOG(AE289)</f>
        <v>3.7075701760979363</v>
      </c>
      <c r="AG289" s="100">
        <v>2867100.3408600003</v>
      </c>
      <c r="AH289" s="99">
        <v>3218397.7</v>
      </c>
      <c r="AI289" s="109">
        <v>2531717.3000000003</v>
      </c>
      <c r="AJ289" s="106">
        <v>686680.4</v>
      </c>
      <c r="AK289" s="124">
        <v>760</v>
      </c>
      <c r="AL289" s="124">
        <v>1600</v>
      </c>
      <c r="AM289" s="124">
        <v>240</v>
      </c>
      <c r="AN289" s="124">
        <v>2420</v>
      </c>
      <c r="AO289" s="124">
        <v>0</v>
      </c>
      <c r="AP289" s="124">
        <v>0</v>
      </c>
      <c r="AQ289" s="124">
        <v>0</v>
      </c>
      <c r="AR289" s="124">
        <v>0</v>
      </c>
      <c r="AS289" s="124">
        <v>0</v>
      </c>
      <c r="AT289" s="124">
        <v>80</v>
      </c>
      <c r="AU289" s="303">
        <v>0</v>
      </c>
      <c r="AV289" s="303">
        <v>0</v>
      </c>
      <c r="AW289" s="303">
        <v>0</v>
      </c>
      <c r="AX289" s="303">
        <v>0</v>
      </c>
      <c r="AY289" s="303">
        <v>0</v>
      </c>
      <c r="AZ289" s="303">
        <v>0</v>
      </c>
      <c r="BA289" s="303">
        <v>0</v>
      </c>
      <c r="BB289" s="303">
        <v>0</v>
      </c>
      <c r="BC289" s="303">
        <v>120</v>
      </c>
      <c r="BD289" s="303">
        <v>0</v>
      </c>
      <c r="BE289" s="303">
        <v>60</v>
      </c>
      <c r="BF289" s="303">
        <v>0</v>
      </c>
      <c r="BG289" s="303">
        <v>0</v>
      </c>
      <c r="BH289" s="303">
        <v>0</v>
      </c>
      <c r="BI289" s="303">
        <v>0</v>
      </c>
      <c r="BJ289" s="303">
        <v>0</v>
      </c>
      <c r="BK289" s="303">
        <v>0</v>
      </c>
      <c r="BL289" s="303">
        <v>0</v>
      </c>
      <c r="BM289" s="303">
        <v>200</v>
      </c>
      <c r="BN289" s="303">
        <v>0</v>
      </c>
      <c r="BO289" s="303">
        <v>0</v>
      </c>
      <c r="BP289" s="303">
        <v>0</v>
      </c>
      <c r="BQ289" s="303">
        <v>0</v>
      </c>
      <c r="BR289" s="303">
        <v>0</v>
      </c>
      <c r="BS289" s="303">
        <v>0</v>
      </c>
      <c r="BT289" s="303">
        <v>0</v>
      </c>
      <c r="BU289" s="303">
        <v>0</v>
      </c>
      <c r="BV289" s="303">
        <v>0</v>
      </c>
      <c r="BW289" s="303">
        <v>20</v>
      </c>
      <c r="BX289" s="303">
        <v>100</v>
      </c>
      <c r="BY289" s="303">
        <v>220</v>
      </c>
      <c r="BZ289" s="303">
        <v>0</v>
      </c>
      <c r="CA289" s="303">
        <v>0</v>
      </c>
      <c r="CB289" s="303">
        <v>0</v>
      </c>
      <c r="CC289" s="303">
        <v>40</v>
      </c>
      <c r="CD289" s="303">
        <v>0</v>
      </c>
      <c r="CE289" s="303">
        <v>0</v>
      </c>
      <c r="CF289" s="303">
        <v>0</v>
      </c>
      <c r="CG289" s="303">
        <v>0</v>
      </c>
      <c r="CH289" s="303">
        <v>0</v>
      </c>
      <c r="CI289" s="303">
        <v>0</v>
      </c>
      <c r="CJ289" s="303">
        <v>0</v>
      </c>
      <c r="CK289" s="303">
        <v>0</v>
      </c>
      <c r="CL289" s="303">
        <v>0</v>
      </c>
      <c r="CM289" s="303">
        <v>0</v>
      </c>
      <c r="CN289" s="303">
        <v>1140</v>
      </c>
      <c r="CO289" s="303">
        <v>340</v>
      </c>
      <c r="CP289" s="303">
        <v>0</v>
      </c>
      <c r="CQ289" s="303">
        <v>0</v>
      </c>
      <c r="CR289" s="303">
        <v>20</v>
      </c>
      <c r="CS289" s="303">
        <v>100</v>
      </c>
      <c r="CT289" s="303">
        <v>0</v>
      </c>
      <c r="CU289" s="303">
        <v>0</v>
      </c>
      <c r="CV289" s="303">
        <v>0</v>
      </c>
      <c r="CW289" s="303">
        <v>0</v>
      </c>
      <c r="CX289" s="303">
        <v>0</v>
      </c>
      <c r="CY289" s="303">
        <v>0</v>
      </c>
      <c r="CZ289" s="303">
        <v>0</v>
      </c>
      <c r="DA289" s="303">
        <v>0</v>
      </c>
      <c r="DB289" s="303">
        <v>0</v>
      </c>
      <c r="DC289" s="303">
        <v>0</v>
      </c>
      <c r="DD289" s="303">
        <v>0</v>
      </c>
      <c r="DE289" s="303">
        <v>0</v>
      </c>
      <c r="DF289" s="303">
        <v>0</v>
      </c>
      <c r="DG289" s="303">
        <v>0</v>
      </c>
      <c r="DH289" s="303">
        <v>0</v>
      </c>
      <c r="DI289" s="303">
        <v>0</v>
      </c>
      <c r="DJ289" s="303">
        <v>0</v>
      </c>
      <c r="DK289" s="303">
        <v>80</v>
      </c>
      <c r="DL289" s="303">
        <v>0</v>
      </c>
      <c r="DM289" s="303">
        <v>0</v>
      </c>
      <c r="DN289" s="303">
        <v>100</v>
      </c>
      <c r="DO289" s="303">
        <v>0</v>
      </c>
      <c r="DP289" s="303">
        <v>0</v>
      </c>
      <c r="DQ289" s="303">
        <v>0</v>
      </c>
      <c r="DR289" s="303">
        <v>0</v>
      </c>
      <c r="DS289" s="303">
        <v>60</v>
      </c>
      <c r="DT289" s="303">
        <v>0</v>
      </c>
      <c r="DU289" s="303">
        <v>0</v>
      </c>
      <c r="DV289" s="303"/>
      <c r="DW289" s="303">
        <v>0</v>
      </c>
      <c r="DX289" s="303">
        <v>2200</v>
      </c>
      <c r="DY289" s="303">
        <v>20</v>
      </c>
      <c r="DZ289" s="303">
        <v>0</v>
      </c>
      <c r="EA289" s="303">
        <v>0</v>
      </c>
      <c r="EB289" s="303">
        <v>0</v>
      </c>
      <c r="EC289" s="303">
        <v>200</v>
      </c>
      <c r="ED289" s="303">
        <v>0</v>
      </c>
      <c r="EE289" s="303">
        <v>0</v>
      </c>
      <c r="EF289" s="303">
        <v>0</v>
      </c>
      <c r="EG289" s="303">
        <v>0</v>
      </c>
      <c r="EH289" s="303">
        <v>0</v>
      </c>
      <c r="EI289" s="303">
        <v>0</v>
      </c>
      <c r="EJ289" s="303">
        <v>0</v>
      </c>
      <c r="EK289" s="303">
        <v>0</v>
      </c>
      <c r="EL289" s="303">
        <v>0</v>
      </c>
      <c r="EM289" s="303">
        <v>0</v>
      </c>
      <c r="EN289" s="303">
        <v>0</v>
      </c>
      <c r="EO289" s="303">
        <v>80</v>
      </c>
      <c r="EP289" s="303">
        <v>0</v>
      </c>
      <c r="EQ289" s="303">
        <v>0</v>
      </c>
      <c r="ER289" s="303">
        <v>0</v>
      </c>
      <c r="ES289" s="303">
        <v>0</v>
      </c>
    </row>
    <row r="290" spans="1:149">
      <c r="AB290" s="1" t="s">
        <v>118</v>
      </c>
      <c r="AC290" s="125">
        <f>MIN(AC2:AC289)</f>
        <v>900.01800000000003</v>
      </c>
      <c r="AD290" s="125"/>
      <c r="AE290" s="125">
        <f>MIN(AE2:AE289)</f>
        <v>22.5</v>
      </c>
      <c r="AF290" s="199"/>
    </row>
    <row r="291" spans="1:149">
      <c r="AB291" s="1" t="s">
        <v>119</v>
      </c>
      <c r="AC291" s="125">
        <f>MAX(AC3:AC290)</f>
        <v>156119.78900000002</v>
      </c>
      <c r="AD291" s="125"/>
      <c r="AE291" s="125">
        <f>MAX(AE3:AE290)</f>
        <v>79730</v>
      </c>
    </row>
    <row r="292" spans="1:149">
      <c r="AB292" s="1" t="s">
        <v>316</v>
      </c>
      <c r="AC292" s="125">
        <f>AVERAGE(AC2:AC291)</f>
        <v>11598.089099999997</v>
      </c>
      <c r="AD292" s="125"/>
      <c r="AE292" s="125">
        <f>AVERAGE(AE2:AE291)</f>
        <v>3298.5806128437289</v>
      </c>
    </row>
  </sheetData>
  <phoneticPr fontId="10" type="noConversion"/>
  <pageMargins left="0.39370078740157483" right="0.39370078740157483" top="0.39370078740157483" bottom="0.39370078740157483" header="0.31496062992125984" footer="0.31496062992125984"/>
  <pageSetup paperSize="9" scale="38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P1_9 sites Swan PhyChem </vt:lpstr>
      <vt:lpstr>P1n2_Bio-DEc</vt:lpstr>
      <vt:lpstr>P3_Bio-Nov</vt:lpstr>
      <vt:lpstr>P1 Syne Pico C_Chla_PP</vt:lpstr>
      <vt:lpstr>P1P2_TNTP DOC_DON  VLP_BAct</vt:lpstr>
      <vt:lpstr>P2_carbon Bact</vt:lpstr>
      <vt:lpstr>P2_Temp Corr Bacteria</vt:lpstr>
      <vt:lpstr>P2_Temp Corr VLP </vt:lpstr>
      <vt:lpstr>P3_seas depth</vt:lpstr>
      <vt:lpstr>P3 rel abun grps</vt:lpstr>
      <vt:lpstr>P3  rel abun Carbon grps</vt:lpstr>
      <vt:lpstr>P3 FCM Micro</vt:lpstr>
      <vt:lpstr>'P3  rel abun Carbon grps'!Print_Area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20316772</cp:lastModifiedBy>
  <dcterms:created xsi:type="dcterms:W3CDTF">2010-09-06T03:21:27Z</dcterms:created>
  <dcterms:modified xsi:type="dcterms:W3CDTF">2011-07-29T03:59:35Z</dcterms:modified>
</cp:coreProperties>
</file>